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taie\Desktop\Costing\Movement-2023\"/>
    </mc:Choice>
  </mc:AlternateContent>
  <xr:revisionPtr revIDLastSave="0" documentId="8_{39A27873-E46D-4084-9490-A1ADF9F50AF1}" xr6:coauthVersionLast="47" xr6:coauthVersionMax="47" xr10:uidLastSave="{00000000-0000-0000-0000-000000000000}"/>
  <bookViews>
    <workbookView xWindow="28680" yWindow="4470" windowWidth="20730" windowHeight="11040" tabRatio="793" firstSheet="3" activeTab="6" xr2:uid="{00000000-000D-0000-FFFF-FFFF00000000}"/>
  </bookViews>
  <sheets>
    <sheet name="Data" sheetId="4" state="hidden" r:id="rId1"/>
    <sheet name="4900" sheetId="6" state="hidden" r:id="rId2"/>
    <sheet name="5000" sheetId="7" state="hidden" r:id="rId3"/>
    <sheet name="1" sheetId="198" r:id="rId4"/>
    <sheet name="2" sheetId="215" r:id="rId5"/>
    <sheet name="3" sheetId="216" r:id="rId6"/>
    <sheet name="4" sheetId="217" r:id="rId7"/>
    <sheet name="5" sheetId="218" r:id="rId8"/>
    <sheet name="6" sheetId="219" r:id="rId9"/>
    <sheet name="7" sheetId="220" r:id="rId10"/>
    <sheet name="8" sheetId="221" r:id="rId11"/>
    <sheet name="PL Estimate" sheetId="184" r:id="rId12"/>
    <sheet name="Allocate (Process cost)" sheetId="203" r:id="rId13"/>
    <sheet name="Alocate (Mat.cost)" sheetId="222" r:id="rId14"/>
    <sheet name="มูลค่า Mat" sheetId="223" r:id="rId15"/>
  </sheets>
  <definedNames>
    <definedName name="_xlnm._FilterDatabase" localSheetId="1" hidden="1">'4900'!$A$1:$P$48</definedName>
    <definedName name="_xlnm._FilterDatabase" localSheetId="2" hidden="1">'5000'!$A$1:$O$43</definedName>
    <definedName name="_xlnm._FilterDatabase" localSheetId="0" hidden="1">Data!$A$7:$I$52</definedName>
    <definedName name="_xlnm.Print_Area" localSheetId="0">Data!$A$1:$H$51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11" i="217" l="1"/>
  <c r="BH27" i="217"/>
  <c r="BH26" i="217"/>
  <c r="AP56" i="217"/>
  <c r="W56" i="217"/>
  <c r="AP27" i="217"/>
  <c r="W27" i="217"/>
  <c r="AP26" i="217"/>
  <c r="W26" i="217"/>
  <c r="N70" i="217"/>
  <c r="N27" i="217"/>
  <c r="N26" i="217"/>
  <c r="BQ94" i="217" l="1"/>
  <c r="DJ139" i="221" l="1"/>
  <c r="DM139" i="221" s="1"/>
  <c r="DI139" i="221"/>
  <c r="DL139" i="221" s="1"/>
  <c r="DH139" i="221"/>
  <c r="DK139" i="221" s="1"/>
  <c r="BX139" i="221"/>
  <c r="CD139" i="221" s="1"/>
  <c r="DN139" i="221" s="1"/>
  <c r="AW139" i="221"/>
  <c r="AM139" i="221"/>
  <c r="AD139" i="221"/>
  <c r="AN139" i="221" s="1"/>
  <c r="U139" i="221"/>
  <c r="BY139" i="221" s="1"/>
  <c r="CE139" i="221" s="1"/>
  <c r="DO139" i="221" s="1"/>
  <c r="DJ138" i="221"/>
  <c r="DM138" i="221" s="1"/>
  <c r="DI138" i="221"/>
  <c r="DL138" i="221" s="1"/>
  <c r="DH138" i="221"/>
  <c r="DK138" i="221" s="1"/>
  <c r="BX138" i="221"/>
  <c r="CD138" i="221" s="1"/>
  <c r="DN138" i="221" s="1"/>
  <c r="AW138" i="221"/>
  <c r="AM138" i="221"/>
  <c r="AD138" i="221"/>
  <c r="AN138" i="221" s="1"/>
  <c r="U138" i="221"/>
  <c r="BY138" i="221" s="1"/>
  <c r="CE138" i="221" s="1"/>
  <c r="DO138" i="221" s="1"/>
  <c r="DK137" i="221"/>
  <c r="DJ137" i="221"/>
  <c r="DM137" i="221" s="1"/>
  <c r="DI137" i="221"/>
  <c r="DL137" i="221" s="1"/>
  <c r="DH137" i="221"/>
  <c r="BX137" i="221"/>
  <c r="CD137" i="221" s="1"/>
  <c r="DN137" i="221" s="1"/>
  <c r="AW137" i="221"/>
  <c r="AN137" i="221"/>
  <c r="AM137" i="221"/>
  <c r="AD137" i="221"/>
  <c r="U137" i="221"/>
  <c r="BY137" i="221" s="1"/>
  <c r="DJ139" i="220"/>
  <c r="DM139" i="220" s="1"/>
  <c r="DI139" i="220"/>
  <c r="DL139" i="220" s="1"/>
  <c r="DH139" i="220"/>
  <c r="DK139" i="220" s="1"/>
  <c r="BX139" i="220"/>
  <c r="CD139" i="220" s="1"/>
  <c r="DN139" i="220" s="1"/>
  <c r="AW139" i="220"/>
  <c r="AM139" i="220"/>
  <c r="AD139" i="220"/>
  <c r="AN139" i="220" s="1"/>
  <c r="U139" i="220"/>
  <c r="BY139" i="220" s="1"/>
  <c r="CE139" i="220" s="1"/>
  <c r="DO139" i="220" s="1"/>
  <c r="DJ138" i="220"/>
  <c r="DM138" i="220" s="1"/>
  <c r="DI138" i="220"/>
  <c r="DL138" i="220" s="1"/>
  <c r="DH138" i="220"/>
  <c r="DK138" i="220" s="1"/>
  <c r="BX138" i="220"/>
  <c r="CD138" i="220" s="1"/>
  <c r="DN138" i="220" s="1"/>
  <c r="AW138" i="220"/>
  <c r="AM138" i="220"/>
  <c r="AD138" i="220"/>
  <c r="AN138" i="220" s="1"/>
  <c r="U138" i="220"/>
  <c r="BY138" i="220" s="1"/>
  <c r="CE138" i="220" s="1"/>
  <c r="DO138" i="220" s="1"/>
  <c r="DJ137" i="220"/>
  <c r="DM137" i="220" s="1"/>
  <c r="DI137" i="220"/>
  <c r="DL137" i="220" s="1"/>
  <c r="DH137" i="220"/>
  <c r="DK137" i="220" s="1"/>
  <c r="BX137" i="220"/>
  <c r="CD137" i="220" s="1"/>
  <c r="DN137" i="220" s="1"/>
  <c r="AW137" i="220"/>
  <c r="AN137" i="220"/>
  <c r="AM137" i="220"/>
  <c r="AD137" i="220"/>
  <c r="U137" i="220"/>
  <c r="BY137" i="220" s="1"/>
  <c r="DJ139" i="219"/>
  <c r="DM139" i="219" s="1"/>
  <c r="DI139" i="219"/>
  <c r="DL139" i="219" s="1"/>
  <c r="DH139" i="219"/>
  <c r="DK139" i="219" s="1"/>
  <c r="BX139" i="219"/>
  <c r="CD139" i="219" s="1"/>
  <c r="DN139" i="219" s="1"/>
  <c r="AW139" i="219"/>
  <c r="AM139" i="219"/>
  <c r="AD139" i="219"/>
  <c r="AN139" i="219" s="1"/>
  <c r="U139" i="219"/>
  <c r="BY139" i="219" s="1"/>
  <c r="CE139" i="219" s="1"/>
  <c r="DO139" i="219" s="1"/>
  <c r="DJ138" i="219"/>
  <c r="DM138" i="219" s="1"/>
  <c r="DI138" i="219"/>
  <c r="DL138" i="219" s="1"/>
  <c r="DH138" i="219"/>
  <c r="DK138" i="219" s="1"/>
  <c r="BY138" i="219"/>
  <c r="CE138" i="219" s="1"/>
  <c r="DO138" i="219" s="1"/>
  <c r="BX138" i="219"/>
  <c r="CD138" i="219" s="1"/>
  <c r="DN138" i="219" s="1"/>
  <c r="AW138" i="219"/>
  <c r="AM138" i="219"/>
  <c r="AN138" i="219" s="1"/>
  <c r="AD138" i="219"/>
  <c r="U138" i="219"/>
  <c r="DK137" i="219"/>
  <c r="DJ137" i="219"/>
  <c r="DM137" i="219" s="1"/>
  <c r="DI137" i="219"/>
  <c r="DL137" i="219" s="1"/>
  <c r="DH137" i="219"/>
  <c r="BX137" i="219"/>
  <c r="CD137" i="219" s="1"/>
  <c r="DN137" i="219" s="1"/>
  <c r="AW137" i="219"/>
  <c r="AN137" i="219"/>
  <c r="AM137" i="219"/>
  <c r="AD137" i="219"/>
  <c r="U137" i="219"/>
  <c r="BY137" i="219" s="1"/>
  <c r="DJ139" i="218"/>
  <c r="DM139" i="218" s="1"/>
  <c r="DI139" i="218"/>
  <c r="DL139" i="218" s="1"/>
  <c r="DH139" i="218"/>
  <c r="DK139" i="218" s="1"/>
  <c r="BX139" i="218"/>
  <c r="CD139" i="218" s="1"/>
  <c r="DN139" i="218" s="1"/>
  <c r="AW139" i="218"/>
  <c r="AM139" i="218"/>
  <c r="AD139" i="218"/>
  <c r="AN139" i="218" s="1"/>
  <c r="U139" i="218"/>
  <c r="BY139" i="218" s="1"/>
  <c r="CE139" i="218" s="1"/>
  <c r="DO139" i="218" s="1"/>
  <c r="DK138" i="218"/>
  <c r="DJ138" i="218"/>
  <c r="DM138" i="218" s="1"/>
  <c r="DI138" i="218"/>
  <c r="DL138" i="218" s="1"/>
  <c r="DH138" i="218"/>
  <c r="BY138" i="218"/>
  <c r="BX138" i="218"/>
  <c r="CD138" i="218" s="1"/>
  <c r="DN138" i="218" s="1"/>
  <c r="AW138" i="218"/>
  <c r="AN138" i="218"/>
  <c r="AM138" i="218"/>
  <c r="AD138" i="218"/>
  <c r="U138" i="218"/>
  <c r="DL137" i="218"/>
  <c r="DK137" i="218"/>
  <c r="DJ137" i="218"/>
  <c r="DM137" i="218" s="1"/>
  <c r="DI137" i="218"/>
  <c r="DH137" i="218"/>
  <c r="BY137" i="218"/>
  <c r="BX137" i="218"/>
  <c r="CD137" i="218" s="1"/>
  <c r="DN137" i="218" s="1"/>
  <c r="AW137" i="218"/>
  <c r="AN137" i="218"/>
  <c r="AM137" i="218"/>
  <c r="AD137" i="218"/>
  <c r="U137" i="218"/>
  <c r="DJ139" i="217"/>
  <c r="DM139" i="217" s="1"/>
  <c r="DI139" i="217"/>
  <c r="DL139" i="217" s="1"/>
  <c r="DH139" i="217"/>
  <c r="DK139" i="217" s="1"/>
  <c r="BX139" i="217"/>
  <c r="CD139" i="217" s="1"/>
  <c r="DN139" i="217" s="1"/>
  <c r="AW139" i="217"/>
  <c r="AM139" i="217"/>
  <c r="AN139" i="217" s="1"/>
  <c r="AD139" i="217"/>
  <c r="U139" i="217"/>
  <c r="BY139" i="217" s="1"/>
  <c r="CE139" i="217" s="1"/>
  <c r="DO139" i="217" s="1"/>
  <c r="DK138" i="217"/>
  <c r="DJ138" i="217"/>
  <c r="DM138" i="217" s="1"/>
  <c r="DI138" i="217"/>
  <c r="DL138" i="217" s="1"/>
  <c r="DH138" i="217"/>
  <c r="BY138" i="217"/>
  <c r="BX138" i="217"/>
  <c r="CD138" i="217" s="1"/>
  <c r="DN138" i="217" s="1"/>
  <c r="AW138" i="217"/>
  <c r="AN138" i="217"/>
  <c r="AM138" i="217"/>
  <c r="AD138" i="217"/>
  <c r="U138" i="217"/>
  <c r="DL137" i="217"/>
  <c r="DK137" i="217"/>
  <c r="DJ137" i="217"/>
  <c r="DM137" i="217" s="1"/>
  <c r="DI137" i="217"/>
  <c r="DH137" i="217"/>
  <c r="BY137" i="217"/>
  <c r="BX137" i="217"/>
  <c r="CD137" i="217" s="1"/>
  <c r="DN137" i="217" s="1"/>
  <c r="AW137" i="217"/>
  <c r="AN137" i="217"/>
  <c r="AM137" i="217"/>
  <c r="AD137" i="217"/>
  <c r="U137" i="217"/>
  <c r="CE137" i="221" l="1"/>
  <c r="DO137" i="221" s="1"/>
  <c r="BZ137" i="221"/>
  <c r="BZ137" i="220"/>
  <c r="CE137" i="220" s="1"/>
  <c r="DO137" i="220" s="1"/>
  <c r="BZ137" i="219"/>
  <c r="CE137" i="219" s="1"/>
  <c r="DO137" i="219" s="1"/>
  <c r="CE138" i="218"/>
  <c r="DO138" i="218" s="1"/>
  <c r="BZ137" i="218"/>
  <c r="CE137" i="218" s="1"/>
  <c r="DO137" i="218" s="1"/>
  <c r="CE137" i="217"/>
  <c r="DO137" i="217" s="1"/>
  <c r="CE138" i="217"/>
  <c r="DO138" i="217" s="1"/>
  <c r="BZ137" i="217"/>
  <c r="AW16" i="217" l="1"/>
  <c r="AW17" i="217"/>
  <c r="AO16" i="217"/>
  <c r="DJ27" i="216" l="1"/>
  <c r="DM27" i="216" s="1"/>
  <c r="DI27" i="216"/>
  <c r="DL27" i="216" s="1"/>
  <c r="DH27" i="216"/>
  <c r="DK27" i="216" s="1"/>
  <c r="BX27" i="216"/>
  <c r="CD27" i="216" s="1"/>
  <c r="DN27" i="216" s="1"/>
  <c r="BN27" i="216"/>
  <c r="BK27" i="216"/>
  <c r="BJ27" i="216"/>
  <c r="BI27" i="216"/>
  <c r="BH27" i="216"/>
  <c r="BG27" i="216"/>
  <c r="BF27" i="216"/>
  <c r="AV27" i="216"/>
  <c r="AU27" i="216"/>
  <c r="AR27" i="216"/>
  <c r="AQ27" i="216"/>
  <c r="AM27" i="216"/>
  <c r="AC27" i="216"/>
  <c r="AB27" i="216"/>
  <c r="Y27" i="216"/>
  <c r="X27" i="216"/>
  <c r="T27" i="216"/>
  <c r="S27" i="216"/>
  <c r="R27" i="216"/>
  <c r="AW27" i="216" l="1"/>
  <c r="CA27" i="216" s="1"/>
  <c r="AD27" i="216"/>
  <c r="AN27" i="216" s="1"/>
  <c r="BZ27" i="216" s="1"/>
  <c r="BO27" i="216"/>
  <c r="CC27" i="216" s="1"/>
  <c r="U27" i="216"/>
  <c r="BY27" i="216" s="1"/>
  <c r="CE27" i="216" l="1"/>
  <c r="DO27" i="216" s="1"/>
  <c r="AO26" i="216"/>
  <c r="DJ102" i="221"/>
  <c r="DM102" i="221" s="1"/>
  <c r="DI102" i="221"/>
  <c r="DL102" i="221" s="1"/>
  <c r="DH102" i="221"/>
  <c r="DK102" i="221" s="1"/>
  <c r="CA102" i="221"/>
  <c r="BX102" i="221"/>
  <c r="CD102" i="221" s="1"/>
  <c r="DN102" i="221" s="1"/>
  <c r="BO102" i="221"/>
  <c r="AW102" i="221"/>
  <c r="AM102" i="221"/>
  <c r="AD102" i="221"/>
  <c r="AN102" i="221" s="1"/>
  <c r="U102" i="221"/>
  <c r="BZ102" i="221" s="1"/>
  <c r="DL101" i="221"/>
  <c r="DK101" i="221"/>
  <c r="DJ101" i="221"/>
  <c r="DM101" i="221" s="1"/>
  <c r="DI101" i="221"/>
  <c r="DH101" i="221"/>
  <c r="BY101" i="221"/>
  <c r="BX101" i="221"/>
  <c r="CD101" i="221" s="1"/>
  <c r="DN101" i="221" s="1"/>
  <c r="BO101" i="221"/>
  <c r="AW101" i="221"/>
  <c r="AM101" i="221"/>
  <c r="AD101" i="221"/>
  <c r="U101" i="221"/>
  <c r="DJ102" i="220"/>
  <c r="DM102" i="220" s="1"/>
  <c r="DI102" i="220"/>
  <c r="DL102" i="220" s="1"/>
  <c r="DH102" i="220"/>
  <c r="DK102" i="220" s="1"/>
  <c r="CA102" i="220"/>
  <c r="BX102" i="220"/>
  <c r="CD102" i="220" s="1"/>
  <c r="DN102" i="220" s="1"/>
  <c r="BO102" i="220"/>
  <c r="AW102" i="220"/>
  <c r="AM102" i="220"/>
  <c r="AD102" i="220"/>
  <c r="AN102" i="220" s="1"/>
  <c r="U102" i="220"/>
  <c r="BZ102" i="220" s="1"/>
  <c r="DK101" i="220"/>
  <c r="DJ101" i="220"/>
  <c r="DI101" i="220"/>
  <c r="DL101" i="220" s="1"/>
  <c r="DH101" i="220"/>
  <c r="BX101" i="220"/>
  <c r="CD101" i="220" s="1"/>
  <c r="DN101" i="220" s="1"/>
  <c r="BO101" i="220"/>
  <c r="AW101" i="220"/>
  <c r="AM101" i="220"/>
  <c r="AD101" i="220"/>
  <c r="AN101" i="220" s="1"/>
  <c r="BZ101" i="220" s="1"/>
  <c r="U101" i="220"/>
  <c r="BY101" i="220" s="1"/>
  <c r="DJ102" i="219"/>
  <c r="DM102" i="219" s="1"/>
  <c r="DI102" i="219"/>
  <c r="DL102" i="219" s="1"/>
  <c r="DH102" i="219"/>
  <c r="DK102" i="219" s="1"/>
  <c r="CA102" i="219"/>
  <c r="BY102" i="219"/>
  <c r="BX102" i="219"/>
  <c r="CD102" i="219" s="1"/>
  <c r="DN102" i="219" s="1"/>
  <c r="BO102" i="219"/>
  <c r="AW102" i="219"/>
  <c r="AM102" i="219"/>
  <c r="AD102" i="219"/>
  <c r="AN102" i="219" s="1"/>
  <c r="U102" i="219"/>
  <c r="BZ102" i="219" s="1"/>
  <c r="DL101" i="219"/>
  <c r="DK101" i="219"/>
  <c r="DJ101" i="219"/>
  <c r="DM101" i="219" s="1"/>
  <c r="DI101" i="219"/>
  <c r="DH101" i="219"/>
  <c r="BX101" i="219"/>
  <c r="CD101" i="219" s="1"/>
  <c r="DN101" i="219" s="1"/>
  <c r="BO101" i="219"/>
  <c r="AW101" i="219"/>
  <c r="AM101" i="219"/>
  <c r="AD101" i="219"/>
  <c r="AN101" i="219" s="1"/>
  <c r="BZ101" i="219" s="1"/>
  <c r="U101" i="219"/>
  <c r="BY101" i="219" s="1"/>
  <c r="CA102" i="218"/>
  <c r="CA102" i="198"/>
  <c r="CA102" i="215"/>
  <c r="CA102" i="216"/>
  <c r="CA102" i="217"/>
  <c r="AN101" i="221" l="1"/>
  <c r="BZ101" i="221" s="1"/>
  <c r="DM101" i="220"/>
  <c r="CE102" i="219"/>
  <c r="DO102" i="219" s="1"/>
  <c r="CE101" i="221"/>
  <c r="DO101" i="221" s="1"/>
  <c r="BY102" i="221"/>
  <c r="CE102" i="221" s="1"/>
  <c r="DO102" i="221" s="1"/>
  <c r="CE101" i="220"/>
  <c r="DO101" i="220" s="1"/>
  <c r="BY102" i="220"/>
  <c r="CE102" i="220" s="1"/>
  <c r="DO102" i="220" s="1"/>
  <c r="CE101" i="219"/>
  <c r="DO101" i="219" s="1"/>
  <c r="BW94" i="216" l="1"/>
  <c r="AC112" i="216" l="1"/>
  <c r="AC111" i="216"/>
  <c r="BN26" i="216"/>
  <c r="AV78" i="216"/>
  <c r="AC78" i="216"/>
  <c r="AV69" i="216"/>
  <c r="AC69" i="216"/>
  <c r="AV40" i="216"/>
  <c r="AC40" i="216"/>
  <c r="AV26" i="216"/>
  <c r="AC26" i="216"/>
  <c r="T83" i="216"/>
  <c r="T68" i="216"/>
  <c r="T26" i="216"/>
  <c r="V171" i="216" l="1"/>
  <c r="X171" i="216" s="1"/>
  <c r="AB111" i="216" l="1"/>
  <c r="BM32" i="216"/>
  <c r="BM26" i="216"/>
  <c r="AU78" i="216"/>
  <c r="AB78" i="216"/>
  <c r="AU77" i="216"/>
  <c r="AB77" i="216"/>
  <c r="AU69" i="216"/>
  <c r="AB69" i="216"/>
  <c r="AU41" i="216"/>
  <c r="AB41" i="216"/>
  <c r="AU16" i="216"/>
  <c r="AB16" i="216"/>
  <c r="AU32" i="216"/>
  <c r="AB32" i="216"/>
  <c r="BV94" i="216"/>
  <c r="S83" i="216" l="1"/>
  <c r="S16" i="216"/>
  <c r="S26" i="216"/>
  <c r="V153" i="216" s="1"/>
  <c r="X153" i="216" s="1"/>
  <c r="AO26" i="215" l="1"/>
  <c r="R83" i="216" l="1"/>
  <c r="V186" i="216" s="1"/>
  <c r="X186" i="216" s="1"/>
  <c r="AA111" i="216" l="1"/>
  <c r="BL32" i="216"/>
  <c r="BL26" i="216"/>
  <c r="AT77" i="216"/>
  <c r="AA77" i="216"/>
  <c r="AT41" i="216"/>
  <c r="AA41" i="216"/>
  <c r="AT40" i="216"/>
  <c r="AA40" i="216"/>
  <c r="AT56" i="216"/>
  <c r="AA56" i="216"/>
  <c r="AT16" i="216"/>
  <c r="AA16" i="216"/>
  <c r="V170" i="216"/>
  <c r="R35" i="216"/>
  <c r="V169" i="216" s="1"/>
  <c r="X169" i="216" s="1"/>
  <c r="R16" i="216"/>
  <c r="V152" i="216" s="1"/>
  <c r="X152" i="216" s="1"/>
  <c r="R78" i="216"/>
  <c r="V151" i="216" s="1"/>
  <c r="X151" i="216" s="1"/>
  <c r="X170" i="216" l="1"/>
  <c r="W170" i="216"/>
  <c r="W152" i="216"/>
  <c r="BU94" i="216"/>
  <c r="AS32" i="216" l="1"/>
  <c r="Z32" i="216"/>
  <c r="BK26" i="216" l="1"/>
  <c r="AS88" i="216"/>
  <c r="Z88" i="216"/>
  <c r="AS70" i="216"/>
  <c r="Z70" i="216"/>
  <c r="AS41" i="216"/>
  <c r="Z41" i="216"/>
  <c r="AS40" i="216"/>
  <c r="Z40" i="216"/>
  <c r="AS24" i="216"/>
  <c r="P56" i="216" l="1"/>
  <c r="V184" i="216" s="1"/>
  <c r="X184" i="216" s="1"/>
  <c r="Q55" i="216"/>
  <c r="V185" i="216" s="1"/>
  <c r="X185" i="216" s="1"/>
  <c r="Q41" i="216"/>
  <c r="Q77" i="216"/>
  <c r="V150" i="216" s="1"/>
  <c r="X150" i="216" s="1"/>
  <c r="Q24" i="216"/>
  <c r="V149" i="216" s="1"/>
  <c r="X149" i="216" s="1"/>
  <c r="BT94" i="216" l="1"/>
  <c r="N32" i="216" l="1"/>
  <c r="V165" i="216" s="1"/>
  <c r="X165" i="216" s="1"/>
  <c r="BS94" i="216" l="1"/>
  <c r="BJ26" i="216" l="1"/>
  <c r="AR89" i="216"/>
  <c r="AR88" i="216"/>
  <c r="Y89" i="216"/>
  <c r="Y88" i="216"/>
  <c r="AR80" i="216"/>
  <c r="Y80" i="216"/>
  <c r="AR79" i="216"/>
  <c r="Y79" i="216"/>
  <c r="AR40" i="216"/>
  <c r="Y40" i="216"/>
  <c r="AR32" i="216"/>
  <c r="Y32" i="216"/>
  <c r="P88" i="216" l="1"/>
  <c r="P41" i="216"/>
  <c r="P70" i="216"/>
  <c r="V148" i="216" s="1"/>
  <c r="X148" i="216" s="1"/>
  <c r="P80" i="216"/>
  <c r="W148" i="216" l="1"/>
  <c r="BF9" i="216"/>
  <c r="BF10" i="216"/>
  <c r="BF11" i="216"/>
  <c r="AQ80" i="216" l="1"/>
  <c r="X80" i="216"/>
  <c r="AQ79" i="216"/>
  <c r="X79" i="216"/>
  <c r="AQ40" i="216"/>
  <c r="X40" i="216"/>
  <c r="AQ32" i="216"/>
  <c r="X32" i="216"/>
  <c r="BG112" i="216"/>
  <c r="X111" i="216"/>
  <c r="BI26" i="216"/>
  <c r="BR94" i="216" l="1"/>
  <c r="O41" i="216" l="1"/>
  <c r="V166" i="216" s="1"/>
  <c r="X166" i="216" s="1"/>
  <c r="O89" i="216"/>
  <c r="V167" i="216" s="1"/>
  <c r="X167" i="216" s="1"/>
  <c r="O88" i="216"/>
  <c r="V168" i="216" s="1"/>
  <c r="O80" i="216"/>
  <c r="V147" i="216" s="1"/>
  <c r="X147" i="216" s="1"/>
  <c r="O79" i="216"/>
  <c r="V146" i="216" s="1"/>
  <c r="X146" i="216" s="1"/>
  <c r="X168" i="216" l="1"/>
  <c r="W168" i="216"/>
  <c r="W147" i="216"/>
  <c r="W146" i="216"/>
  <c r="DJ138" i="216"/>
  <c r="DI138" i="216"/>
  <c r="DH138" i="216"/>
  <c r="DK138" i="216" s="1"/>
  <c r="BX138" i="216"/>
  <c r="CD138" i="216" s="1"/>
  <c r="DN138" i="216" s="1"/>
  <c r="AW138" i="216"/>
  <c r="AM138" i="216"/>
  <c r="AD138" i="216"/>
  <c r="U138" i="216"/>
  <c r="BY138" i="216" s="1"/>
  <c r="DM138" i="216" l="1"/>
  <c r="AN138" i="216"/>
  <c r="CE138" i="216"/>
  <c r="DO138" i="216" s="1"/>
  <c r="DL138" i="216"/>
  <c r="BH26" i="216"/>
  <c r="N40" i="216"/>
  <c r="V145" i="216" s="1"/>
  <c r="X145" i="216" s="1"/>
  <c r="BQ94" i="216"/>
  <c r="DM91" i="198" l="1"/>
  <c r="DJ91" i="198"/>
  <c r="DI91" i="198"/>
  <c r="DL91" i="198" s="1"/>
  <c r="DH91" i="198"/>
  <c r="DK91" i="198" s="1"/>
  <c r="CA91" i="198"/>
  <c r="BX91" i="198"/>
  <c r="CD91" i="198" s="1"/>
  <c r="DN91" i="198" s="1"/>
  <c r="BO91" i="198"/>
  <c r="BF91" i="198"/>
  <c r="AW91" i="198"/>
  <c r="AM91" i="198"/>
  <c r="AD91" i="198"/>
  <c r="AN91" i="198" s="1"/>
  <c r="BZ91" i="198" s="1"/>
  <c r="U91" i="198"/>
  <c r="BY91" i="198" s="1"/>
  <c r="CE91" i="198" s="1"/>
  <c r="DO91" i="198" s="1"/>
  <c r="DJ90" i="198"/>
  <c r="DM90" i="198" s="1"/>
  <c r="DI90" i="198"/>
  <c r="DL90" i="198" s="1"/>
  <c r="DH90" i="198"/>
  <c r="DK90" i="198" s="1"/>
  <c r="CA90" i="198"/>
  <c r="BX90" i="198"/>
  <c r="CD90" i="198" s="1"/>
  <c r="DN90" i="198" s="1"/>
  <c r="BO90" i="198"/>
  <c r="BF90" i="198"/>
  <c r="AW90" i="198"/>
  <c r="AM90" i="198"/>
  <c r="AD90" i="198"/>
  <c r="AN90" i="198" s="1"/>
  <c r="BZ90" i="198" s="1"/>
  <c r="U90" i="198"/>
  <c r="BY90" i="198" s="1"/>
  <c r="CE90" i="198" s="1"/>
  <c r="DO90" i="198" s="1"/>
  <c r="DJ91" i="215"/>
  <c r="DI91" i="215"/>
  <c r="DL91" i="215" s="1"/>
  <c r="DH91" i="215"/>
  <c r="DK91" i="215" s="1"/>
  <c r="BX91" i="215"/>
  <c r="CD91" i="215" s="1"/>
  <c r="DN91" i="215" s="1"/>
  <c r="BO91" i="215"/>
  <c r="BF91" i="215"/>
  <c r="AW91" i="215"/>
  <c r="CA91" i="215" s="1"/>
  <c r="AM91" i="215"/>
  <c r="AD91" i="215"/>
  <c r="U91" i="215"/>
  <c r="BY91" i="215" s="1"/>
  <c r="DJ90" i="215"/>
  <c r="DI90" i="215"/>
  <c r="DL90" i="215" s="1"/>
  <c r="DH90" i="215"/>
  <c r="DK90" i="215" s="1"/>
  <c r="BX90" i="215"/>
  <c r="CD90" i="215" s="1"/>
  <c r="DN90" i="215" s="1"/>
  <c r="BO90" i="215"/>
  <c r="BF90" i="215"/>
  <c r="AW90" i="215"/>
  <c r="CA90" i="215" s="1"/>
  <c r="AM90" i="215"/>
  <c r="AD90" i="215"/>
  <c r="U90" i="215"/>
  <c r="BY90" i="215" s="1"/>
  <c r="DJ91" i="221"/>
  <c r="DM91" i="221" s="1"/>
  <c r="DI91" i="221"/>
  <c r="DL91" i="221" s="1"/>
  <c r="DH91" i="221"/>
  <c r="DK91" i="221" s="1"/>
  <c r="BX91" i="221"/>
  <c r="CD91" i="221" s="1"/>
  <c r="DN91" i="221" s="1"/>
  <c r="BO91" i="221"/>
  <c r="BF91" i="221"/>
  <c r="AW91" i="221"/>
  <c r="CA91" i="221" s="1"/>
  <c r="AM91" i="221"/>
  <c r="AD91" i="221"/>
  <c r="AN91" i="221" s="1"/>
  <c r="BZ91" i="221" s="1"/>
  <c r="U91" i="221"/>
  <c r="BY91" i="221" s="1"/>
  <c r="DJ90" i="221"/>
  <c r="DM90" i="221" s="1"/>
  <c r="DI90" i="221"/>
  <c r="DL90" i="221" s="1"/>
  <c r="DH90" i="221"/>
  <c r="DK90" i="221" s="1"/>
  <c r="BX90" i="221"/>
  <c r="CD90" i="221" s="1"/>
  <c r="DN90" i="221" s="1"/>
  <c r="BO90" i="221"/>
  <c r="BF90" i="221"/>
  <c r="AW90" i="221"/>
  <c r="CA90" i="221" s="1"/>
  <c r="AM90" i="221"/>
  <c r="AN90" i="221" s="1"/>
  <c r="BZ90" i="221" s="1"/>
  <c r="AD90" i="221"/>
  <c r="U90" i="221"/>
  <c r="BY90" i="221" s="1"/>
  <c r="DJ91" i="220"/>
  <c r="DI91" i="220"/>
  <c r="DL91" i="220" s="1"/>
  <c r="DH91" i="220"/>
  <c r="DK91" i="220" s="1"/>
  <c r="BX91" i="220"/>
  <c r="CD91" i="220" s="1"/>
  <c r="DN91" i="220" s="1"/>
  <c r="BO91" i="220"/>
  <c r="BF91" i="220"/>
  <c r="AW91" i="220"/>
  <c r="CA91" i="220" s="1"/>
  <c r="AM91" i="220"/>
  <c r="AD91" i="220"/>
  <c r="AN91" i="220" s="1"/>
  <c r="BZ91" i="220" s="1"/>
  <c r="U91" i="220"/>
  <c r="BY91" i="220" s="1"/>
  <c r="DJ90" i="220"/>
  <c r="DM90" i="220" s="1"/>
  <c r="DI90" i="220"/>
  <c r="DL90" i="220" s="1"/>
  <c r="DH90" i="220"/>
  <c r="DK90" i="220" s="1"/>
  <c r="BX90" i="220"/>
  <c r="CD90" i="220" s="1"/>
  <c r="DN90" i="220" s="1"/>
  <c r="BO90" i="220"/>
  <c r="BF90" i="220"/>
  <c r="AW90" i="220"/>
  <c r="CA90" i="220" s="1"/>
  <c r="AM90" i="220"/>
  <c r="AN90" i="220" s="1"/>
  <c r="BZ90" i="220" s="1"/>
  <c r="AD90" i="220"/>
  <c r="U90" i="220"/>
  <c r="BY90" i="220" s="1"/>
  <c r="DJ91" i="219"/>
  <c r="DM91" i="219" s="1"/>
  <c r="DI91" i="219"/>
  <c r="DL91" i="219" s="1"/>
  <c r="DH91" i="219"/>
  <c r="DK91" i="219" s="1"/>
  <c r="BX91" i="219"/>
  <c r="CD91" i="219" s="1"/>
  <c r="DN91" i="219" s="1"/>
  <c r="BO91" i="219"/>
  <c r="BF91" i="219"/>
  <c r="AW91" i="219"/>
  <c r="CA91" i="219" s="1"/>
  <c r="AM91" i="219"/>
  <c r="AD91" i="219"/>
  <c r="AN91" i="219" s="1"/>
  <c r="BZ91" i="219" s="1"/>
  <c r="U91" i="219"/>
  <c r="BY91" i="219" s="1"/>
  <c r="DJ90" i="219"/>
  <c r="DM90" i="219" s="1"/>
  <c r="DI90" i="219"/>
  <c r="DL90" i="219" s="1"/>
  <c r="DH90" i="219"/>
  <c r="DK90" i="219" s="1"/>
  <c r="BX90" i="219"/>
  <c r="CD90" i="219" s="1"/>
  <c r="DN90" i="219" s="1"/>
  <c r="BO90" i="219"/>
  <c r="BF90" i="219"/>
  <c r="AW90" i="219"/>
  <c r="CA90" i="219" s="1"/>
  <c r="AM90" i="219"/>
  <c r="AD90" i="219"/>
  <c r="AN90" i="219" s="1"/>
  <c r="BZ90" i="219" s="1"/>
  <c r="U90" i="219"/>
  <c r="BY90" i="219" s="1"/>
  <c r="DJ91" i="218"/>
  <c r="DM91" i="218" s="1"/>
  <c r="DI91" i="218"/>
  <c r="DL91" i="218" s="1"/>
  <c r="DH91" i="218"/>
  <c r="DK91" i="218" s="1"/>
  <c r="BX91" i="218"/>
  <c r="CD91" i="218" s="1"/>
  <c r="DN91" i="218" s="1"/>
  <c r="BO91" i="218"/>
  <c r="BF91" i="218"/>
  <c r="AW91" i="218"/>
  <c r="CA91" i="218" s="1"/>
  <c r="AM91" i="218"/>
  <c r="AD91" i="218"/>
  <c r="U91" i="218"/>
  <c r="BY91" i="218" s="1"/>
  <c r="DJ90" i="218"/>
  <c r="DI90" i="218"/>
  <c r="DL90" i="218" s="1"/>
  <c r="DH90" i="218"/>
  <c r="DK90" i="218" s="1"/>
  <c r="BX90" i="218"/>
  <c r="CD90" i="218" s="1"/>
  <c r="DN90" i="218" s="1"/>
  <c r="BO90" i="218"/>
  <c r="BF90" i="218"/>
  <c r="AW90" i="218"/>
  <c r="CA90" i="218" s="1"/>
  <c r="AM90" i="218"/>
  <c r="AD90" i="218"/>
  <c r="U90" i="218"/>
  <c r="BY90" i="218" s="1"/>
  <c r="DJ91" i="217"/>
  <c r="DI91" i="217"/>
  <c r="DL91" i="217" s="1"/>
  <c r="DH91" i="217"/>
  <c r="DK91" i="217" s="1"/>
  <c r="BX91" i="217"/>
  <c r="CD91" i="217" s="1"/>
  <c r="DN91" i="217" s="1"/>
  <c r="BO91" i="217"/>
  <c r="BF91" i="217"/>
  <c r="AW91" i="217"/>
  <c r="CA91" i="217" s="1"/>
  <c r="AM91" i="217"/>
  <c r="AD91" i="217"/>
  <c r="U91" i="217"/>
  <c r="BY91" i="217" s="1"/>
  <c r="DJ90" i="217"/>
  <c r="DI90" i="217"/>
  <c r="DL90" i="217" s="1"/>
  <c r="DH90" i="217"/>
  <c r="DK90" i="217" s="1"/>
  <c r="BX90" i="217"/>
  <c r="CD90" i="217" s="1"/>
  <c r="DN90" i="217" s="1"/>
  <c r="BO90" i="217"/>
  <c r="BF90" i="217"/>
  <c r="AW90" i="217"/>
  <c r="CA90" i="217" s="1"/>
  <c r="AM90" i="217"/>
  <c r="AD90" i="217"/>
  <c r="U90" i="217"/>
  <c r="BY90" i="217" s="1"/>
  <c r="M94" i="216"/>
  <c r="DJ91" i="216"/>
  <c r="DI91" i="216"/>
  <c r="DL91" i="216" s="1"/>
  <c r="DH91" i="216"/>
  <c r="DK91" i="216" s="1"/>
  <c r="BX91" i="216"/>
  <c r="CD91" i="216" s="1"/>
  <c r="DN91" i="216" s="1"/>
  <c r="BO91" i="216"/>
  <c r="BF91" i="216"/>
  <c r="AW91" i="216"/>
  <c r="CA91" i="216" s="1"/>
  <c r="AM91" i="216"/>
  <c r="AD91" i="216"/>
  <c r="U91" i="216"/>
  <c r="BY91" i="216" s="1"/>
  <c r="DJ90" i="216"/>
  <c r="DI90" i="216"/>
  <c r="DL90" i="216" s="1"/>
  <c r="DH90" i="216"/>
  <c r="DK90" i="216" s="1"/>
  <c r="BX90" i="216"/>
  <c r="CD90" i="216" s="1"/>
  <c r="DN90" i="216" s="1"/>
  <c r="BO90" i="216"/>
  <c r="BF90" i="216"/>
  <c r="AW90" i="216"/>
  <c r="CA90" i="216" s="1"/>
  <c r="AM90" i="216"/>
  <c r="AD90" i="216"/>
  <c r="U90" i="216"/>
  <c r="BY90" i="216" s="1"/>
  <c r="CE90" i="221" l="1"/>
  <c r="DO90" i="221" s="1"/>
  <c r="DM91" i="220"/>
  <c r="AN90" i="218"/>
  <c r="BZ90" i="218" s="1"/>
  <c r="CE90" i="218" s="1"/>
  <c r="DO90" i="218" s="1"/>
  <c r="DM90" i="218"/>
  <c r="AN91" i="218"/>
  <c r="BZ91" i="218" s="1"/>
  <c r="CE91" i="218" s="1"/>
  <c r="DO91" i="218" s="1"/>
  <c r="AN91" i="217"/>
  <c r="BZ91" i="217" s="1"/>
  <c r="AN90" i="217"/>
  <c r="BZ90" i="217" s="1"/>
  <c r="DM90" i="217"/>
  <c r="AN90" i="216"/>
  <c r="BZ90" i="216" s="1"/>
  <c r="CE90" i="216" s="1"/>
  <c r="DO90" i="216" s="1"/>
  <c r="DM91" i="217"/>
  <c r="CE90" i="217"/>
  <c r="DO90" i="217" s="1"/>
  <c r="DM91" i="216"/>
  <c r="DM90" i="216"/>
  <c r="AN91" i="216"/>
  <c r="BZ91" i="216" s="1"/>
  <c r="CE91" i="216" s="1"/>
  <c r="DO91" i="216" s="1"/>
  <c r="AN91" i="215"/>
  <c r="BZ91" i="215" s="1"/>
  <c r="CE91" i="215" s="1"/>
  <c r="DO91" i="215" s="1"/>
  <c r="DM91" i="215"/>
  <c r="AN90" i="215"/>
  <c r="BZ90" i="215" s="1"/>
  <c r="DM90" i="215"/>
  <c r="CE90" i="215"/>
  <c r="DO90" i="215" s="1"/>
  <c r="CE91" i="221"/>
  <c r="DO91" i="221" s="1"/>
  <c r="CE90" i="220"/>
  <c r="DO90" i="220" s="1"/>
  <c r="CE91" i="220"/>
  <c r="DO91" i="220" s="1"/>
  <c r="CE90" i="219"/>
  <c r="DO90" i="219" s="1"/>
  <c r="CE91" i="219"/>
  <c r="DO91" i="219" s="1"/>
  <c r="CE91" i="217"/>
  <c r="DO91" i="217" s="1"/>
  <c r="EE132" i="221" l="1"/>
  <c r="ED132" i="221"/>
  <c r="EC132" i="221"/>
  <c r="EB132" i="221"/>
  <c r="EA132" i="221"/>
  <c r="DZ132" i="221"/>
  <c r="DY132" i="221"/>
  <c r="DX132" i="221"/>
  <c r="DW132" i="221"/>
  <c r="DV132" i="221"/>
  <c r="DU132" i="221"/>
  <c r="DT132" i="221"/>
  <c r="DS132" i="221"/>
  <c r="DR132" i="221"/>
  <c r="DQ132" i="221"/>
  <c r="DP132" i="221"/>
  <c r="DF132" i="221"/>
  <c r="DE132" i="221"/>
  <c r="DD132" i="221"/>
  <c r="DB132" i="221"/>
  <c r="DA132" i="221"/>
  <c r="CZ132" i="221"/>
  <c r="CX132" i="221"/>
  <c r="CW132" i="221"/>
  <c r="CV132" i="221"/>
  <c r="CT132" i="221"/>
  <c r="CS132" i="221"/>
  <c r="CR132" i="221"/>
  <c r="CP132" i="221"/>
  <c r="CO132" i="221"/>
  <c r="CN132" i="221"/>
  <c r="CL132" i="221"/>
  <c r="CK132" i="221"/>
  <c r="CJ132" i="221"/>
  <c r="CI132" i="221"/>
  <c r="CH132" i="221"/>
  <c r="CG132" i="221"/>
  <c r="CF132" i="221"/>
  <c r="BW132" i="221"/>
  <c r="BV132" i="221"/>
  <c r="BU132" i="221"/>
  <c r="BT132" i="221"/>
  <c r="BS132" i="221"/>
  <c r="BR132" i="221"/>
  <c r="BQ132" i="221"/>
  <c r="BP132" i="221"/>
  <c r="BN132" i="221"/>
  <c r="BM132" i="221"/>
  <c r="BL132" i="221"/>
  <c r="BK132" i="221"/>
  <c r="BJ132" i="221"/>
  <c r="BI132" i="221"/>
  <c r="BH132" i="221"/>
  <c r="BG132" i="221"/>
  <c r="BE132" i="221"/>
  <c r="BD132" i="221"/>
  <c r="BC132" i="221"/>
  <c r="BB132" i="221"/>
  <c r="BA132" i="221"/>
  <c r="AZ132" i="221"/>
  <c r="AY132" i="221"/>
  <c r="AX132" i="221"/>
  <c r="AV132" i="221"/>
  <c r="AU132" i="221"/>
  <c r="AT132" i="221"/>
  <c r="AS132" i="221"/>
  <c r="AR132" i="221"/>
  <c r="AQ132" i="221"/>
  <c r="AP132" i="221"/>
  <c r="AO132" i="221"/>
  <c r="AL132" i="221"/>
  <c r="AK132" i="221"/>
  <c r="AJ132" i="221"/>
  <c r="AI132" i="221"/>
  <c r="AH132" i="221"/>
  <c r="AG132" i="221"/>
  <c r="AF132" i="221"/>
  <c r="AE132" i="221"/>
  <c r="AC132" i="221"/>
  <c r="AB132" i="221"/>
  <c r="AA132" i="221"/>
  <c r="Z132" i="221"/>
  <c r="Y132" i="221"/>
  <c r="X132" i="221"/>
  <c r="W132" i="221"/>
  <c r="V132" i="221"/>
  <c r="T132" i="221"/>
  <c r="S132" i="221"/>
  <c r="R132" i="221"/>
  <c r="Q132" i="221"/>
  <c r="P132" i="221"/>
  <c r="O132" i="221"/>
  <c r="N132" i="221"/>
  <c r="M132" i="221"/>
  <c r="DK131" i="221"/>
  <c r="DJ131" i="221"/>
  <c r="DM131" i="221" s="1"/>
  <c r="DI131" i="221"/>
  <c r="DL131" i="221" s="1"/>
  <c r="DH131" i="221"/>
  <c r="BX131" i="221"/>
  <c r="CD131" i="221" s="1"/>
  <c r="DN131" i="221" s="1"/>
  <c r="BO131" i="221"/>
  <c r="CC131" i="221" s="1"/>
  <c r="BF131" i="221"/>
  <c r="AW131" i="221"/>
  <c r="CB131" i="221" s="1"/>
  <c r="AN131" i="221"/>
  <c r="CA131" i="221" s="1"/>
  <c r="AM131" i="221"/>
  <c r="AD131" i="221"/>
  <c r="BZ131" i="221" s="1"/>
  <c r="U131" i="221"/>
  <c r="BY131" i="221" s="1"/>
  <c r="DJ130" i="221"/>
  <c r="DI130" i="221"/>
  <c r="DL130" i="221" s="1"/>
  <c r="DH130" i="221"/>
  <c r="DK130" i="221" s="1"/>
  <c r="BX130" i="221"/>
  <c r="CD130" i="221" s="1"/>
  <c r="DN130" i="221" s="1"/>
  <c r="BO130" i="221"/>
  <c r="CC130" i="221" s="1"/>
  <c r="BF130" i="221"/>
  <c r="AW130" i="221"/>
  <c r="CB130" i="221" s="1"/>
  <c r="AM130" i="221"/>
  <c r="AN130" i="221" s="1"/>
  <c r="CA130" i="221" s="1"/>
  <c r="AD130" i="221"/>
  <c r="BZ130" i="221" s="1"/>
  <c r="U130" i="221"/>
  <c r="BY130" i="221" s="1"/>
  <c r="DJ129" i="221"/>
  <c r="DI129" i="221"/>
  <c r="DL129" i="221" s="1"/>
  <c r="DH129" i="221"/>
  <c r="DK129" i="221" s="1"/>
  <c r="BX129" i="221"/>
  <c r="CD129" i="221" s="1"/>
  <c r="DN129" i="221" s="1"/>
  <c r="BO129" i="221"/>
  <c r="CC129" i="221" s="1"/>
  <c r="BF129" i="221"/>
  <c r="AW129" i="221"/>
  <c r="CB129" i="221" s="1"/>
  <c r="AM129" i="221"/>
  <c r="AN129" i="221" s="1"/>
  <c r="CA129" i="221" s="1"/>
  <c r="AD129" i="221"/>
  <c r="BZ129" i="221" s="1"/>
  <c r="U129" i="221"/>
  <c r="BY129" i="221" s="1"/>
  <c r="DJ128" i="221"/>
  <c r="DI128" i="221"/>
  <c r="DL128" i="221" s="1"/>
  <c r="DH128" i="221"/>
  <c r="DK128" i="221" s="1"/>
  <c r="BX128" i="221"/>
  <c r="CD128" i="221" s="1"/>
  <c r="DN128" i="221" s="1"/>
  <c r="BO128" i="221"/>
  <c r="CC128" i="221" s="1"/>
  <c r="BF128" i="221"/>
  <c r="AW128" i="221"/>
  <c r="CB128" i="221" s="1"/>
  <c r="AM128" i="221"/>
  <c r="AN128" i="221" s="1"/>
  <c r="CA128" i="221" s="1"/>
  <c r="AD128" i="221"/>
  <c r="BZ128" i="221" s="1"/>
  <c r="U128" i="221"/>
  <c r="BY128" i="221" s="1"/>
  <c r="DJ127" i="221"/>
  <c r="DM127" i="221" s="1"/>
  <c r="DI127" i="221"/>
  <c r="DL127" i="221" s="1"/>
  <c r="DH127" i="221"/>
  <c r="DK127" i="221" s="1"/>
  <c r="BX127" i="221"/>
  <c r="CD127" i="221" s="1"/>
  <c r="DN127" i="221" s="1"/>
  <c r="BO127" i="221"/>
  <c r="CC127" i="221" s="1"/>
  <c r="BF127" i="221"/>
  <c r="AW127" i="221"/>
  <c r="CB127" i="221" s="1"/>
  <c r="AM127" i="221"/>
  <c r="AN127" i="221" s="1"/>
  <c r="CA127" i="221" s="1"/>
  <c r="AD127" i="221"/>
  <c r="BZ127" i="221" s="1"/>
  <c r="U127" i="221"/>
  <c r="BY127" i="221" s="1"/>
  <c r="DJ126" i="221"/>
  <c r="DI126" i="221"/>
  <c r="DL126" i="221" s="1"/>
  <c r="DH126" i="221"/>
  <c r="DK126" i="221" s="1"/>
  <c r="BX126" i="221"/>
  <c r="CD126" i="221" s="1"/>
  <c r="DN126" i="221" s="1"/>
  <c r="BO126" i="221"/>
  <c r="CC126" i="221" s="1"/>
  <c r="BF126" i="221"/>
  <c r="AW126" i="221"/>
  <c r="CB126" i="221" s="1"/>
  <c r="AN126" i="221"/>
  <c r="CA126" i="221" s="1"/>
  <c r="AM126" i="221"/>
  <c r="AD126" i="221"/>
  <c r="BZ126" i="221" s="1"/>
  <c r="U126" i="221"/>
  <c r="BY126" i="221" s="1"/>
  <c r="DJ125" i="221"/>
  <c r="DI125" i="221"/>
  <c r="DL125" i="221" s="1"/>
  <c r="DH125" i="221"/>
  <c r="DK125" i="221" s="1"/>
  <c r="CD125" i="221"/>
  <c r="DN125" i="221" s="1"/>
  <c r="BX125" i="221"/>
  <c r="BO125" i="221"/>
  <c r="CC125" i="221" s="1"/>
  <c r="BF125" i="221"/>
  <c r="AW125" i="221"/>
  <c r="CB125" i="221" s="1"/>
  <c r="AN125" i="221"/>
  <c r="CA125" i="221" s="1"/>
  <c r="AM125" i="221"/>
  <c r="AD125" i="221"/>
  <c r="BZ125" i="221" s="1"/>
  <c r="U125" i="221"/>
  <c r="BY125" i="221" s="1"/>
  <c r="DJ124" i="221"/>
  <c r="DI124" i="221"/>
  <c r="DL124" i="221" s="1"/>
  <c r="DH124" i="221"/>
  <c r="DK124" i="221" s="1"/>
  <c r="BX124" i="221"/>
  <c r="CD124" i="221" s="1"/>
  <c r="DN124" i="221" s="1"/>
  <c r="BO124" i="221"/>
  <c r="CC124" i="221" s="1"/>
  <c r="BF124" i="221"/>
  <c r="AW124" i="221"/>
  <c r="CB124" i="221" s="1"/>
  <c r="AM124" i="221"/>
  <c r="AN124" i="221" s="1"/>
  <c r="CA124" i="221" s="1"/>
  <c r="AD124" i="221"/>
  <c r="BZ124" i="221" s="1"/>
  <c r="U124" i="221"/>
  <c r="BY124" i="221" s="1"/>
  <c r="DJ123" i="221"/>
  <c r="DI123" i="221"/>
  <c r="DL123" i="221" s="1"/>
  <c r="DH123" i="221"/>
  <c r="DK123" i="221" s="1"/>
  <c r="BX123" i="221"/>
  <c r="CD123" i="221" s="1"/>
  <c r="DN123" i="221" s="1"/>
  <c r="BO123" i="221"/>
  <c r="CC123" i="221" s="1"/>
  <c r="BF123" i="221"/>
  <c r="AW123" i="221"/>
  <c r="CB123" i="221" s="1"/>
  <c r="AM123" i="221"/>
  <c r="AN123" i="221" s="1"/>
  <c r="CA123" i="221" s="1"/>
  <c r="AD123" i="221"/>
  <c r="BZ123" i="221" s="1"/>
  <c r="U123" i="221"/>
  <c r="BY123" i="221" s="1"/>
  <c r="DJ122" i="221"/>
  <c r="DM122" i="221" s="1"/>
  <c r="DI122" i="221"/>
  <c r="DL122" i="221" s="1"/>
  <c r="DH122" i="221"/>
  <c r="DK122" i="221" s="1"/>
  <c r="CC122" i="221"/>
  <c r="CB122" i="221"/>
  <c r="BX122" i="221"/>
  <c r="CD122" i="221" s="1"/>
  <c r="DN122" i="221" s="1"/>
  <c r="BO122" i="221"/>
  <c r="BF122" i="221"/>
  <c r="AW122" i="221"/>
  <c r="AM122" i="221"/>
  <c r="AN122" i="221" s="1"/>
  <c r="CA122" i="221" s="1"/>
  <c r="AD122" i="221"/>
  <c r="BZ122" i="221" s="1"/>
  <c r="U122" i="221"/>
  <c r="BY122" i="221" s="1"/>
  <c r="DJ121" i="221"/>
  <c r="DI121" i="221"/>
  <c r="DL121" i="221" s="1"/>
  <c r="DH121" i="221"/>
  <c r="DK121" i="221" s="1"/>
  <c r="CC121" i="221"/>
  <c r="BX121" i="221"/>
  <c r="CD121" i="221" s="1"/>
  <c r="DN121" i="221" s="1"/>
  <c r="BO121" i="221"/>
  <c r="BF121" i="221"/>
  <c r="AW121" i="221"/>
  <c r="CB121" i="221" s="1"/>
  <c r="AM121" i="221"/>
  <c r="AD121" i="221"/>
  <c r="BZ121" i="221" s="1"/>
  <c r="U121" i="221"/>
  <c r="BY121" i="221" s="1"/>
  <c r="DJ120" i="221"/>
  <c r="DM120" i="221" s="1"/>
  <c r="DI120" i="221"/>
  <c r="DL120" i="221" s="1"/>
  <c r="DH120" i="221"/>
  <c r="DK120" i="221" s="1"/>
  <c r="CB120" i="221"/>
  <c r="BX120" i="221"/>
  <c r="CD120" i="221" s="1"/>
  <c r="BO120" i="221"/>
  <c r="BF120" i="221"/>
  <c r="AW120" i="221"/>
  <c r="AN120" i="221"/>
  <c r="CA120" i="221" s="1"/>
  <c r="AM120" i="221"/>
  <c r="AD120" i="221"/>
  <c r="U120" i="221"/>
  <c r="BY120" i="221" s="1"/>
  <c r="EE132" i="220"/>
  <c r="ED132" i="220"/>
  <c r="EC132" i="220"/>
  <c r="EB132" i="220"/>
  <c r="EA132" i="220"/>
  <c r="DZ132" i="220"/>
  <c r="DY132" i="220"/>
  <c r="DX132" i="220"/>
  <c r="DW132" i="220"/>
  <c r="DV132" i="220"/>
  <c r="DU132" i="220"/>
  <c r="DT132" i="220"/>
  <c r="DS132" i="220"/>
  <c r="DR132" i="220"/>
  <c r="DQ132" i="220"/>
  <c r="DP132" i="220"/>
  <c r="DF132" i="220"/>
  <c r="DE132" i="220"/>
  <c r="DD132" i="220"/>
  <c r="DB132" i="220"/>
  <c r="DA132" i="220"/>
  <c r="CZ132" i="220"/>
  <c r="CX132" i="220"/>
  <c r="CW132" i="220"/>
  <c r="CV132" i="220"/>
  <c r="CT132" i="220"/>
  <c r="CS132" i="220"/>
  <c r="CR132" i="220"/>
  <c r="CP132" i="220"/>
  <c r="CO132" i="220"/>
  <c r="CN132" i="220"/>
  <c r="CL132" i="220"/>
  <c r="CK132" i="220"/>
  <c r="CJ132" i="220"/>
  <c r="CI132" i="220"/>
  <c r="CH132" i="220"/>
  <c r="CG132" i="220"/>
  <c r="CF132" i="220"/>
  <c r="BW132" i="220"/>
  <c r="BV132" i="220"/>
  <c r="BU132" i="220"/>
  <c r="BT132" i="220"/>
  <c r="BS132" i="220"/>
  <c r="BR132" i="220"/>
  <c r="BQ132" i="220"/>
  <c r="BP132" i="220"/>
  <c r="BN132" i="220"/>
  <c r="BM132" i="220"/>
  <c r="BL132" i="220"/>
  <c r="BK132" i="220"/>
  <c r="BJ132" i="220"/>
  <c r="BI132" i="220"/>
  <c r="BH132" i="220"/>
  <c r="BG132" i="220"/>
  <c r="BE132" i="220"/>
  <c r="BD132" i="220"/>
  <c r="BC132" i="220"/>
  <c r="BB132" i="220"/>
  <c r="BA132" i="220"/>
  <c r="AZ132" i="220"/>
  <c r="AY132" i="220"/>
  <c r="AX132" i="220"/>
  <c r="AV132" i="220"/>
  <c r="AU132" i="220"/>
  <c r="AT132" i="220"/>
  <c r="AS132" i="220"/>
  <c r="AR132" i="220"/>
  <c r="AQ132" i="220"/>
  <c r="AP132" i="220"/>
  <c r="AO132" i="220"/>
  <c r="AL132" i="220"/>
  <c r="AK132" i="220"/>
  <c r="AJ132" i="220"/>
  <c r="AI132" i="220"/>
  <c r="AH132" i="220"/>
  <c r="AG132" i="220"/>
  <c r="AF132" i="220"/>
  <c r="AE132" i="220"/>
  <c r="AC132" i="220"/>
  <c r="AB132" i="220"/>
  <c r="AA132" i="220"/>
  <c r="Z132" i="220"/>
  <c r="Y132" i="220"/>
  <c r="X132" i="220"/>
  <c r="W132" i="220"/>
  <c r="V132" i="220"/>
  <c r="T132" i="220"/>
  <c r="S132" i="220"/>
  <c r="R132" i="220"/>
  <c r="Q132" i="220"/>
  <c r="P132" i="220"/>
  <c r="O132" i="220"/>
  <c r="N132" i="220"/>
  <c r="M132" i="220"/>
  <c r="DJ131" i="220"/>
  <c r="DI131" i="220"/>
  <c r="DL131" i="220" s="1"/>
  <c r="DH131" i="220"/>
  <c r="DK131" i="220" s="1"/>
  <c r="BX131" i="220"/>
  <c r="CD131" i="220" s="1"/>
  <c r="DN131" i="220" s="1"/>
  <c r="BO131" i="220"/>
  <c r="CC131" i="220" s="1"/>
  <c r="BF131" i="220"/>
  <c r="AW131" i="220"/>
  <c r="CB131" i="220" s="1"/>
  <c r="AM131" i="220"/>
  <c r="AN131" i="220" s="1"/>
  <c r="CA131" i="220" s="1"/>
  <c r="AD131" i="220"/>
  <c r="BZ131" i="220" s="1"/>
  <c r="U131" i="220"/>
  <c r="BY131" i="220" s="1"/>
  <c r="DJ130" i="220"/>
  <c r="DI130" i="220"/>
  <c r="DL130" i="220" s="1"/>
  <c r="DH130" i="220"/>
  <c r="DK130" i="220" s="1"/>
  <c r="BX130" i="220"/>
  <c r="CD130" i="220" s="1"/>
  <c r="DN130" i="220" s="1"/>
  <c r="BO130" i="220"/>
  <c r="CC130" i="220" s="1"/>
  <c r="BF130" i="220"/>
  <c r="AW130" i="220"/>
  <c r="CB130" i="220" s="1"/>
  <c r="AM130" i="220"/>
  <c r="AN130" i="220" s="1"/>
  <c r="CA130" i="220" s="1"/>
  <c r="AD130" i="220"/>
  <c r="BZ130" i="220" s="1"/>
  <c r="U130" i="220"/>
  <c r="BY130" i="220" s="1"/>
  <c r="DJ129" i="220"/>
  <c r="DI129" i="220"/>
  <c r="DL129" i="220" s="1"/>
  <c r="DH129" i="220"/>
  <c r="DK129" i="220" s="1"/>
  <c r="BX129" i="220"/>
  <c r="CD129" i="220" s="1"/>
  <c r="DN129" i="220" s="1"/>
  <c r="BO129" i="220"/>
  <c r="CC129" i="220" s="1"/>
  <c r="BF129" i="220"/>
  <c r="AW129" i="220"/>
  <c r="CB129" i="220" s="1"/>
  <c r="AM129" i="220"/>
  <c r="AN129" i="220" s="1"/>
  <c r="CA129" i="220" s="1"/>
  <c r="AD129" i="220"/>
  <c r="BZ129" i="220" s="1"/>
  <c r="U129" i="220"/>
  <c r="BY129" i="220" s="1"/>
  <c r="DJ128" i="220"/>
  <c r="DI128" i="220"/>
  <c r="DL128" i="220" s="1"/>
  <c r="DH128" i="220"/>
  <c r="DK128" i="220" s="1"/>
  <c r="BX128" i="220"/>
  <c r="CD128" i="220" s="1"/>
  <c r="DN128" i="220" s="1"/>
  <c r="BO128" i="220"/>
  <c r="CC128" i="220" s="1"/>
  <c r="BF128" i="220"/>
  <c r="AW128" i="220"/>
  <c r="CB128" i="220" s="1"/>
  <c r="AM128" i="220"/>
  <c r="AN128" i="220" s="1"/>
  <c r="CA128" i="220" s="1"/>
  <c r="AD128" i="220"/>
  <c r="BZ128" i="220" s="1"/>
  <c r="U128" i="220"/>
  <c r="BY128" i="220" s="1"/>
  <c r="DJ127" i="220"/>
  <c r="DI127" i="220"/>
  <c r="DL127" i="220" s="1"/>
  <c r="DH127" i="220"/>
  <c r="BX127" i="220"/>
  <c r="CD127" i="220" s="1"/>
  <c r="DN127" i="220" s="1"/>
  <c r="BO127" i="220"/>
  <c r="CC127" i="220" s="1"/>
  <c r="BF127" i="220"/>
  <c r="AW127" i="220"/>
  <c r="CB127" i="220" s="1"/>
  <c r="AM127" i="220"/>
  <c r="AN127" i="220" s="1"/>
  <c r="CA127" i="220" s="1"/>
  <c r="AD127" i="220"/>
  <c r="BZ127" i="220" s="1"/>
  <c r="U127" i="220"/>
  <c r="BY127" i="220" s="1"/>
  <c r="DJ126" i="220"/>
  <c r="DM126" i="220" s="1"/>
  <c r="DI126" i="220"/>
  <c r="DL126" i="220" s="1"/>
  <c r="DH126" i="220"/>
  <c r="DK126" i="220" s="1"/>
  <c r="BX126" i="220"/>
  <c r="CD126" i="220" s="1"/>
  <c r="DN126" i="220" s="1"/>
  <c r="BO126" i="220"/>
  <c r="CC126" i="220" s="1"/>
  <c r="BF126" i="220"/>
  <c r="AW126" i="220"/>
  <c r="CB126" i="220" s="1"/>
  <c r="AM126" i="220"/>
  <c r="AN126" i="220" s="1"/>
  <c r="CA126" i="220" s="1"/>
  <c r="AD126" i="220"/>
  <c r="BZ126" i="220" s="1"/>
  <c r="U126" i="220"/>
  <c r="BY126" i="220" s="1"/>
  <c r="DJ125" i="220"/>
  <c r="DI125" i="220"/>
  <c r="DM125" i="220" s="1"/>
  <c r="DH125" i="220"/>
  <c r="DK125" i="220" s="1"/>
  <c r="BX125" i="220"/>
  <c r="CD125" i="220" s="1"/>
  <c r="DN125" i="220" s="1"/>
  <c r="BO125" i="220"/>
  <c r="CC125" i="220" s="1"/>
  <c r="BF125" i="220"/>
  <c r="AW125" i="220"/>
  <c r="CB125" i="220" s="1"/>
  <c r="AM125" i="220"/>
  <c r="AN125" i="220" s="1"/>
  <c r="CA125" i="220" s="1"/>
  <c r="AD125" i="220"/>
  <c r="BZ125" i="220" s="1"/>
  <c r="U125" i="220"/>
  <c r="BY125" i="220" s="1"/>
  <c r="DL124" i="220"/>
  <c r="DJ124" i="220"/>
  <c r="DM124" i="220" s="1"/>
  <c r="DI124" i="220"/>
  <c r="DH124" i="220"/>
  <c r="DK124" i="220" s="1"/>
  <c r="BX124" i="220"/>
  <c r="CD124" i="220" s="1"/>
  <c r="DN124" i="220" s="1"/>
  <c r="BO124" i="220"/>
  <c r="CC124" i="220" s="1"/>
  <c r="BF124" i="220"/>
  <c r="AW124" i="220"/>
  <c r="CB124" i="220" s="1"/>
  <c r="AM124" i="220"/>
  <c r="AN124" i="220" s="1"/>
  <c r="CA124" i="220" s="1"/>
  <c r="AD124" i="220"/>
  <c r="BZ124" i="220" s="1"/>
  <c r="U124" i="220"/>
  <c r="BY124" i="220" s="1"/>
  <c r="DJ123" i="220"/>
  <c r="DI123" i="220"/>
  <c r="DL123" i="220" s="1"/>
  <c r="DH123" i="220"/>
  <c r="DK123" i="220" s="1"/>
  <c r="BX123" i="220"/>
  <c r="CD123" i="220" s="1"/>
  <c r="DN123" i="220" s="1"/>
  <c r="BO123" i="220"/>
  <c r="CC123" i="220" s="1"/>
  <c r="BF123" i="220"/>
  <c r="AW123" i="220"/>
  <c r="CB123" i="220" s="1"/>
  <c r="AM123" i="220"/>
  <c r="AN123" i="220" s="1"/>
  <c r="CA123" i="220" s="1"/>
  <c r="AD123" i="220"/>
  <c r="BZ123" i="220" s="1"/>
  <c r="U123" i="220"/>
  <c r="BY123" i="220" s="1"/>
  <c r="DJ122" i="220"/>
  <c r="DI122" i="220"/>
  <c r="DL122" i="220" s="1"/>
  <c r="DH122" i="220"/>
  <c r="DK122" i="220" s="1"/>
  <c r="BX122" i="220"/>
  <c r="CD122" i="220" s="1"/>
  <c r="DN122" i="220" s="1"/>
  <c r="BO122" i="220"/>
  <c r="CC122" i="220" s="1"/>
  <c r="BF122" i="220"/>
  <c r="AW122" i="220"/>
  <c r="CB122" i="220" s="1"/>
  <c r="AM122" i="220"/>
  <c r="AN122" i="220" s="1"/>
  <c r="CA122" i="220" s="1"/>
  <c r="AD122" i="220"/>
  <c r="BZ122" i="220" s="1"/>
  <c r="U122" i="220"/>
  <c r="BY122" i="220" s="1"/>
  <c r="DJ121" i="220"/>
  <c r="DI121" i="220"/>
  <c r="DL121" i="220" s="1"/>
  <c r="DH121" i="220"/>
  <c r="DK121" i="220" s="1"/>
  <c r="BX121" i="220"/>
  <c r="CD121" i="220" s="1"/>
  <c r="DN121" i="220" s="1"/>
  <c r="BO121" i="220"/>
  <c r="CC121" i="220" s="1"/>
  <c r="BF121" i="220"/>
  <c r="AW121" i="220"/>
  <c r="CB121" i="220" s="1"/>
  <c r="AM121" i="220"/>
  <c r="AN121" i="220" s="1"/>
  <c r="CA121" i="220" s="1"/>
  <c r="AD121" i="220"/>
  <c r="BZ121" i="220" s="1"/>
  <c r="U121" i="220"/>
  <c r="BY121" i="220" s="1"/>
  <c r="DJ120" i="220"/>
  <c r="DI120" i="220"/>
  <c r="DH120" i="220"/>
  <c r="DK120" i="220" s="1"/>
  <c r="BX120" i="220"/>
  <c r="CD120" i="220" s="1"/>
  <c r="BO120" i="220"/>
  <c r="CC120" i="220" s="1"/>
  <c r="BF120" i="220"/>
  <c r="AW120" i="220"/>
  <c r="CB120" i="220" s="1"/>
  <c r="AN120" i="220"/>
  <c r="CA120" i="220" s="1"/>
  <c r="AM120" i="220"/>
  <c r="AD120" i="220"/>
  <c r="U120" i="220"/>
  <c r="BY120" i="220" s="1"/>
  <c r="EE132" i="219"/>
  <c r="ED132" i="219"/>
  <c r="EC132" i="219"/>
  <c r="EB132" i="219"/>
  <c r="EA132" i="219"/>
  <c r="DZ132" i="219"/>
  <c r="DY132" i="219"/>
  <c r="DX132" i="219"/>
  <c r="DW132" i="219"/>
  <c r="DV132" i="219"/>
  <c r="DU132" i="219"/>
  <c r="DT132" i="219"/>
  <c r="DS132" i="219"/>
  <c r="DR132" i="219"/>
  <c r="DQ132" i="219"/>
  <c r="DP132" i="219"/>
  <c r="DF132" i="219"/>
  <c r="DE132" i="219"/>
  <c r="DD132" i="219"/>
  <c r="DB132" i="219"/>
  <c r="DA132" i="219"/>
  <c r="CZ132" i="219"/>
  <c r="CX132" i="219"/>
  <c r="CW132" i="219"/>
  <c r="CV132" i="219"/>
  <c r="CT132" i="219"/>
  <c r="CS132" i="219"/>
  <c r="CR132" i="219"/>
  <c r="CP132" i="219"/>
  <c r="CO132" i="219"/>
  <c r="CN132" i="219"/>
  <c r="CL132" i="219"/>
  <c r="CK132" i="219"/>
  <c r="CJ132" i="219"/>
  <c r="CI132" i="219"/>
  <c r="CH132" i="219"/>
  <c r="CG132" i="219"/>
  <c r="CF132" i="219"/>
  <c r="BW132" i="219"/>
  <c r="BV132" i="219"/>
  <c r="BU132" i="219"/>
  <c r="BT132" i="219"/>
  <c r="BS132" i="219"/>
  <c r="BR132" i="219"/>
  <c r="BQ132" i="219"/>
  <c r="BP132" i="219"/>
  <c r="BN132" i="219"/>
  <c r="BM132" i="219"/>
  <c r="BL132" i="219"/>
  <c r="BK132" i="219"/>
  <c r="BJ132" i="219"/>
  <c r="BI132" i="219"/>
  <c r="BH132" i="219"/>
  <c r="BG132" i="219"/>
  <c r="BE132" i="219"/>
  <c r="BD132" i="219"/>
  <c r="BC132" i="219"/>
  <c r="BB132" i="219"/>
  <c r="BA132" i="219"/>
  <c r="AZ132" i="219"/>
  <c r="AY132" i="219"/>
  <c r="AX132" i="219"/>
  <c r="AV132" i="219"/>
  <c r="AU132" i="219"/>
  <c r="AT132" i="219"/>
  <c r="AS132" i="219"/>
  <c r="AR132" i="219"/>
  <c r="AQ132" i="219"/>
  <c r="AP132" i="219"/>
  <c r="AO132" i="219"/>
  <c r="AL132" i="219"/>
  <c r="AK132" i="219"/>
  <c r="AJ132" i="219"/>
  <c r="AI132" i="219"/>
  <c r="AH132" i="219"/>
  <c r="AG132" i="219"/>
  <c r="AF132" i="219"/>
  <c r="AE132" i="219"/>
  <c r="AC132" i="219"/>
  <c r="AB132" i="219"/>
  <c r="AA132" i="219"/>
  <c r="Z132" i="219"/>
  <c r="Y132" i="219"/>
  <c r="X132" i="219"/>
  <c r="W132" i="219"/>
  <c r="V132" i="219"/>
  <c r="T132" i="219"/>
  <c r="S132" i="219"/>
  <c r="R132" i="219"/>
  <c r="Q132" i="219"/>
  <c r="P132" i="219"/>
  <c r="O132" i="219"/>
  <c r="N132" i="219"/>
  <c r="M132" i="219"/>
  <c r="DJ131" i="219"/>
  <c r="DM131" i="219" s="1"/>
  <c r="DI131" i="219"/>
  <c r="DL131" i="219" s="1"/>
  <c r="DH131" i="219"/>
  <c r="DK131" i="219" s="1"/>
  <c r="CB131" i="219"/>
  <c r="BX131" i="219"/>
  <c r="CD131" i="219" s="1"/>
  <c r="DN131" i="219" s="1"/>
  <c r="BO131" i="219"/>
  <c r="CC131" i="219" s="1"/>
  <c r="BF131" i="219"/>
  <c r="AW131" i="219"/>
  <c r="AN131" i="219"/>
  <c r="CA131" i="219" s="1"/>
  <c r="AM131" i="219"/>
  <c r="AD131" i="219"/>
  <c r="BZ131" i="219" s="1"/>
  <c r="U131" i="219"/>
  <c r="BY131" i="219" s="1"/>
  <c r="DK130" i="219"/>
  <c r="DJ130" i="219"/>
  <c r="DM130" i="219" s="1"/>
  <c r="DI130" i="219"/>
  <c r="DL130" i="219" s="1"/>
  <c r="DH130" i="219"/>
  <c r="BX130" i="219"/>
  <c r="CD130" i="219" s="1"/>
  <c r="DN130" i="219" s="1"/>
  <c r="BO130" i="219"/>
  <c r="CC130" i="219" s="1"/>
  <c r="BF130" i="219"/>
  <c r="AW130" i="219"/>
  <c r="CB130" i="219" s="1"/>
  <c r="AM130" i="219"/>
  <c r="AN130" i="219" s="1"/>
  <c r="CA130" i="219" s="1"/>
  <c r="AD130" i="219"/>
  <c r="BZ130" i="219" s="1"/>
  <c r="U130" i="219"/>
  <c r="BY130" i="219" s="1"/>
  <c r="DJ129" i="219"/>
  <c r="DI129" i="219"/>
  <c r="DL129" i="219" s="1"/>
  <c r="DH129" i="219"/>
  <c r="DK129" i="219" s="1"/>
  <c r="BX129" i="219"/>
  <c r="CD129" i="219" s="1"/>
  <c r="DN129" i="219" s="1"/>
  <c r="BO129" i="219"/>
  <c r="CC129" i="219" s="1"/>
  <c r="BF129" i="219"/>
  <c r="AW129" i="219"/>
  <c r="CB129" i="219" s="1"/>
  <c r="AM129" i="219"/>
  <c r="AN129" i="219" s="1"/>
  <c r="CA129" i="219" s="1"/>
  <c r="AD129" i="219"/>
  <c r="BZ129" i="219" s="1"/>
  <c r="U129" i="219"/>
  <c r="BY129" i="219" s="1"/>
  <c r="DJ128" i="219"/>
  <c r="DI128" i="219"/>
  <c r="DH128" i="219"/>
  <c r="DK128" i="219" s="1"/>
  <c r="BX128" i="219"/>
  <c r="CD128" i="219" s="1"/>
  <c r="DN128" i="219" s="1"/>
  <c r="BO128" i="219"/>
  <c r="CC128" i="219" s="1"/>
  <c r="BF128" i="219"/>
  <c r="AW128" i="219"/>
  <c r="CB128" i="219" s="1"/>
  <c r="AM128" i="219"/>
  <c r="AN128" i="219" s="1"/>
  <c r="CA128" i="219" s="1"/>
  <c r="AD128" i="219"/>
  <c r="BZ128" i="219" s="1"/>
  <c r="U128" i="219"/>
  <c r="BY128" i="219" s="1"/>
  <c r="DJ127" i="219"/>
  <c r="DI127" i="219"/>
  <c r="DL127" i="219" s="1"/>
  <c r="DH127" i="219"/>
  <c r="DK127" i="219" s="1"/>
  <c r="BX127" i="219"/>
  <c r="CD127" i="219" s="1"/>
  <c r="DN127" i="219" s="1"/>
  <c r="BO127" i="219"/>
  <c r="CC127" i="219" s="1"/>
  <c r="BF127" i="219"/>
  <c r="AW127" i="219"/>
  <c r="CB127" i="219" s="1"/>
  <c r="AM127" i="219"/>
  <c r="AN127" i="219" s="1"/>
  <c r="CA127" i="219" s="1"/>
  <c r="AD127" i="219"/>
  <c r="BZ127" i="219" s="1"/>
  <c r="U127" i="219"/>
  <c r="BY127" i="219" s="1"/>
  <c r="DJ126" i="219"/>
  <c r="DI126" i="219"/>
  <c r="DL126" i="219" s="1"/>
  <c r="DH126" i="219"/>
  <c r="DK126" i="219" s="1"/>
  <c r="BX126" i="219"/>
  <c r="CD126" i="219" s="1"/>
  <c r="DN126" i="219" s="1"/>
  <c r="BO126" i="219"/>
  <c r="CC126" i="219" s="1"/>
  <c r="BF126" i="219"/>
  <c r="AW126" i="219"/>
  <c r="CB126" i="219" s="1"/>
  <c r="AM126" i="219"/>
  <c r="AN126" i="219" s="1"/>
  <c r="CA126" i="219" s="1"/>
  <c r="AD126" i="219"/>
  <c r="BZ126" i="219" s="1"/>
  <c r="U126" i="219"/>
  <c r="BY126" i="219" s="1"/>
  <c r="DJ125" i="219"/>
  <c r="DM125" i="219" s="1"/>
  <c r="DI125" i="219"/>
  <c r="DL125" i="219" s="1"/>
  <c r="DH125" i="219"/>
  <c r="DK125" i="219" s="1"/>
  <c r="BX125" i="219"/>
  <c r="CD125" i="219" s="1"/>
  <c r="DN125" i="219" s="1"/>
  <c r="BO125" i="219"/>
  <c r="CC125" i="219" s="1"/>
  <c r="BF125" i="219"/>
  <c r="AW125" i="219"/>
  <c r="CB125" i="219" s="1"/>
  <c r="AM125" i="219"/>
  <c r="AN125" i="219" s="1"/>
  <c r="CA125" i="219" s="1"/>
  <c r="AD125" i="219"/>
  <c r="BZ125" i="219" s="1"/>
  <c r="U125" i="219"/>
  <c r="BY125" i="219" s="1"/>
  <c r="DJ124" i="219"/>
  <c r="DI124" i="219"/>
  <c r="DL124" i="219" s="1"/>
  <c r="DH124" i="219"/>
  <c r="DK124" i="219" s="1"/>
  <c r="BX124" i="219"/>
  <c r="CD124" i="219" s="1"/>
  <c r="DN124" i="219" s="1"/>
  <c r="BO124" i="219"/>
  <c r="CC124" i="219" s="1"/>
  <c r="BF124" i="219"/>
  <c r="AW124" i="219"/>
  <c r="CB124" i="219" s="1"/>
  <c r="AM124" i="219"/>
  <c r="AN124" i="219" s="1"/>
  <c r="CA124" i="219" s="1"/>
  <c r="AD124" i="219"/>
  <c r="BZ124" i="219" s="1"/>
  <c r="U124" i="219"/>
  <c r="BY124" i="219" s="1"/>
  <c r="DJ123" i="219"/>
  <c r="DI123" i="219"/>
  <c r="DH123" i="219"/>
  <c r="DK123" i="219" s="1"/>
  <c r="CB123" i="219"/>
  <c r="BX123" i="219"/>
  <c r="CD123" i="219" s="1"/>
  <c r="DN123" i="219" s="1"/>
  <c r="BO123" i="219"/>
  <c r="CC123" i="219" s="1"/>
  <c r="BF123" i="219"/>
  <c r="AW123" i="219"/>
  <c r="AM123" i="219"/>
  <c r="AN123" i="219" s="1"/>
  <c r="CA123" i="219" s="1"/>
  <c r="AD123" i="219"/>
  <c r="BZ123" i="219" s="1"/>
  <c r="U123" i="219"/>
  <c r="BY123" i="219" s="1"/>
  <c r="DJ122" i="219"/>
  <c r="DI122" i="219"/>
  <c r="DL122" i="219" s="1"/>
  <c r="DH122" i="219"/>
  <c r="DK122" i="219" s="1"/>
  <c r="BX122" i="219"/>
  <c r="CD122" i="219" s="1"/>
  <c r="DN122" i="219" s="1"/>
  <c r="BO122" i="219"/>
  <c r="CC122" i="219" s="1"/>
  <c r="BF122" i="219"/>
  <c r="AW122" i="219"/>
  <c r="CB122" i="219" s="1"/>
  <c r="AM122" i="219"/>
  <c r="AN122" i="219" s="1"/>
  <c r="CA122" i="219" s="1"/>
  <c r="AD122" i="219"/>
  <c r="BZ122" i="219" s="1"/>
  <c r="U122" i="219"/>
  <c r="BY122" i="219" s="1"/>
  <c r="DJ121" i="219"/>
  <c r="DM121" i="219" s="1"/>
  <c r="DI121" i="219"/>
  <c r="DL121" i="219" s="1"/>
  <c r="DH121" i="219"/>
  <c r="DK121" i="219" s="1"/>
  <c r="BX121" i="219"/>
  <c r="CD121" i="219" s="1"/>
  <c r="DN121" i="219" s="1"/>
  <c r="BO121" i="219"/>
  <c r="CC121" i="219" s="1"/>
  <c r="BF121" i="219"/>
  <c r="AW121" i="219"/>
  <c r="CB121" i="219" s="1"/>
  <c r="AM121" i="219"/>
  <c r="AN121" i="219" s="1"/>
  <c r="CA121" i="219" s="1"/>
  <c r="AD121" i="219"/>
  <c r="BZ121" i="219" s="1"/>
  <c r="U121" i="219"/>
  <c r="BY121" i="219" s="1"/>
  <c r="DJ120" i="219"/>
  <c r="DI120" i="219"/>
  <c r="DH120" i="219"/>
  <c r="DK120" i="219" s="1"/>
  <c r="BX120" i="219"/>
  <c r="CD120" i="219" s="1"/>
  <c r="BO120" i="219"/>
  <c r="BF120" i="219"/>
  <c r="AW120" i="219"/>
  <c r="AM120" i="219"/>
  <c r="AD120" i="219"/>
  <c r="U120" i="219"/>
  <c r="BY120" i="219" s="1"/>
  <c r="EE132" i="218"/>
  <c r="ED132" i="218"/>
  <c r="EC132" i="218"/>
  <c r="EB132" i="218"/>
  <c r="EA132" i="218"/>
  <c r="DZ132" i="218"/>
  <c r="DY132" i="218"/>
  <c r="DX132" i="218"/>
  <c r="DW132" i="218"/>
  <c r="DV132" i="218"/>
  <c r="DU132" i="218"/>
  <c r="DT132" i="218"/>
  <c r="DS132" i="218"/>
  <c r="DR132" i="218"/>
  <c r="DQ132" i="218"/>
  <c r="DP132" i="218"/>
  <c r="DF132" i="218"/>
  <c r="DE132" i="218"/>
  <c r="DD132" i="218"/>
  <c r="DB132" i="218"/>
  <c r="DA132" i="218"/>
  <c r="CZ132" i="218"/>
  <c r="CX132" i="218"/>
  <c r="CW132" i="218"/>
  <c r="CV132" i="218"/>
  <c r="CT132" i="218"/>
  <c r="CS132" i="218"/>
  <c r="CR132" i="218"/>
  <c r="CP132" i="218"/>
  <c r="CO132" i="218"/>
  <c r="CN132" i="218"/>
  <c r="CL132" i="218"/>
  <c r="CK132" i="218"/>
  <c r="CJ132" i="218"/>
  <c r="CI132" i="218"/>
  <c r="CH132" i="218"/>
  <c r="CG132" i="218"/>
  <c r="CF132" i="218"/>
  <c r="BW132" i="218"/>
  <c r="BV132" i="218"/>
  <c r="BU132" i="218"/>
  <c r="BT132" i="218"/>
  <c r="BS132" i="218"/>
  <c r="BR132" i="218"/>
  <c r="BQ132" i="218"/>
  <c r="BP132" i="218"/>
  <c r="BN132" i="218"/>
  <c r="BM132" i="218"/>
  <c r="BL132" i="218"/>
  <c r="BK132" i="218"/>
  <c r="BJ132" i="218"/>
  <c r="BI132" i="218"/>
  <c r="BH132" i="218"/>
  <c r="BG132" i="218"/>
  <c r="BE132" i="218"/>
  <c r="BD132" i="218"/>
  <c r="BC132" i="218"/>
  <c r="BB132" i="218"/>
  <c r="BA132" i="218"/>
  <c r="AZ132" i="218"/>
  <c r="AY132" i="218"/>
  <c r="AX132" i="218"/>
  <c r="AV132" i="218"/>
  <c r="AU132" i="218"/>
  <c r="AT132" i="218"/>
  <c r="AS132" i="218"/>
  <c r="AR132" i="218"/>
  <c r="AQ132" i="218"/>
  <c r="AP132" i="218"/>
  <c r="AO132" i="218"/>
  <c r="AL132" i="218"/>
  <c r="AK132" i="218"/>
  <c r="AJ132" i="218"/>
  <c r="AI132" i="218"/>
  <c r="AH132" i="218"/>
  <c r="AG132" i="218"/>
  <c r="AF132" i="218"/>
  <c r="AE132" i="218"/>
  <c r="AC132" i="218"/>
  <c r="AB132" i="218"/>
  <c r="AA132" i="218"/>
  <c r="Z132" i="218"/>
  <c r="Y132" i="218"/>
  <c r="X132" i="218"/>
  <c r="W132" i="218"/>
  <c r="V132" i="218"/>
  <c r="T132" i="218"/>
  <c r="S132" i="218"/>
  <c r="R132" i="218"/>
  <c r="Q132" i="218"/>
  <c r="P132" i="218"/>
  <c r="O132" i="218"/>
  <c r="N132" i="218"/>
  <c r="M132" i="218"/>
  <c r="DJ131" i="218"/>
  <c r="DM131" i="218" s="1"/>
  <c r="DI131" i="218"/>
  <c r="DL131" i="218" s="1"/>
  <c r="DH131" i="218"/>
  <c r="DK131" i="218" s="1"/>
  <c r="BX131" i="218"/>
  <c r="CD131" i="218" s="1"/>
  <c r="DN131" i="218" s="1"/>
  <c r="BO131" i="218"/>
  <c r="CC131" i="218" s="1"/>
  <c r="BF131" i="218"/>
  <c r="AW131" i="218"/>
  <c r="CB131" i="218" s="1"/>
  <c r="AM131" i="218"/>
  <c r="AN131" i="218" s="1"/>
  <c r="CA131" i="218" s="1"/>
  <c r="AD131" i="218"/>
  <c r="BZ131" i="218" s="1"/>
  <c r="U131" i="218"/>
  <c r="BY131" i="218" s="1"/>
  <c r="DJ130" i="218"/>
  <c r="DI130" i="218"/>
  <c r="DL130" i="218" s="1"/>
  <c r="DH130" i="218"/>
  <c r="DK130" i="218" s="1"/>
  <c r="BX130" i="218"/>
  <c r="CD130" i="218" s="1"/>
  <c r="DN130" i="218" s="1"/>
  <c r="BO130" i="218"/>
  <c r="CC130" i="218" s="1"/>
  <c r="BF130" i="218"/>
  <c r="AW130" i="218"/>
  <c r="CB130" i="218" s="1"/>
  <c r="AM130" i="218"/>
  <c r="AN130" i="218" s="1"/>
  <c r="CA130" i="218" s="1"/>
  <c r="AD130" i="218"/>
  <c r="BZ130" i="218" s="1"/>
  <c r="U130" i="218"/>
  <c r="BY130" i="218" s="1"/>
  <c r="DJ129" i="218"/>
  <c r="DI129" i="218"/>
  <c r="DL129" i="218" s="1"/>
  <c r="DH129" i="218"/>
  <c r="DK129" i="218" s="1"/>
  <c r="BX129" i="218"/>
  <c r="CD129" i="218" s="1"/>
  <c r="DN129" i="218" s="1"/>
  <c r="BO129" i="218"/>
  <c r="CC129" i="218" s="1"/>
  <c r="BF129" i="218"/>
  <c r="AW129" i="218"/>
  <c r="CB129" i="218" s="1"/>
  <c r="AM129" i="218"/>
  <c r="AN129" i="218" s="1"/>
  <c r="CA129" i="218" s="1"/>
  <c r="AD129" i="218"/>
  <c r="BZ129" i="218" s="1"/>
  <c r="U129" i="218"/>
  <c r="BY129" i="218" s="1"/>
  <c r="DJ128" i="218"/>
  <c r="DI128" i="218"/>
  <c r="DL128" i="218" s="1"/>
  <c r="DH128" i="218"/>
  <c r="DK128" i="218" s="1"/>
  <c r="BX128" i="218"/>
  <c r="CD128" i="218" s="1"/>
  <c r="DN128" i="218" s="1"/>
  <c r="BO128" i="218"/>
  <c r="CC128" i="218" s="1"/>
  <c r="BF128" i="218"/>
  <c r="AW128" i="218"/>
  <c r="CB128" i="218" s="1"/>
  <c r="AM128" i="218"/>
  <c r="AN128" i="218" s="1"/>
  <c r="CA128" i="218" s="1"/>
  <c r="AD128" i="218"/>
  <c r="BZ128" i="218" s="1"/>
  <c r="U128" i="218"/>
  <c r="BY128" i="218" s="1"/>
  <c r="DJ127" i="218"/>
  <c r="DI127" i="218"/>
  <c r="DL127" i="218" s="1"/>
  <c r="DH127" i="218"/>
  <c r="BX127" i="218"/>
  <c r="CD127" i="218" s="1"/>
  <c r="DN127" i="218" s="1"/>
  <c r="BO127" i="218"/>
  <c r="CC127" i="218" s="1"/>
  <c r="BF127" i="218"/>
  <c r="AW127" i="218"/>
  <c r="CB127" i="218" s="1"/>
  <c r="AM127" i="218"/>
  <c r="AN127" i="218" s="1"/>
  <c r="CA127" i="218" s="1"/>
  <c r="AD127" i="218"/>
  <c r="BZ127" i="218" s="1"/>
  <c r="U127" i="218"/>
  <c r="BY127" i="218" s="1"/>
  <c r="DJ126" i="218"/>
  <c r="DI126" i="218"/>
  <c r="DL126" i="218" s="1"/>
  <c r="DH126" i="218"/>
  <c r="DK126" i="218" s="1"/>
  <c r="BX126" i="218"/>
  <c r="CD126" i="218" s="1"/>
  <c r="DN126" i="218" s="1"/>
  <c r="BO126" i="218"/>
  <c r="CC126" i="218" s="1"/>
  <c r="BF126" i="218"/>
  <c r="AW126" i="218"/>
  <c r="CB126" i="218" s="1"/>
  <c r="AM126" i="218"/>
  <c r="AN126" i="218" s="1"/>
  <c r="CA126" i="218" s="1"/>
  <c r="AD126" i="218"/>
  <c r="BZ126" i="218" s="1"/>
  <c r="U126" i="218"/>
  <c r="BY126" i="218" s="1"/>
  <c r="DJ125" i="218"/>
  <c r="DI125" i="218"/>
  <c r="DL125" i="218" s="1"/>
  <c r="DH125" i="218"/>
  <c r="DK125" i="218" s="1"/>
  <c r="BX125" i="218"/>
  <c r="CD125" i="218" s="1"/>
  <c r="DN125" i="218" s="1"/>
  <c r="BO125" i="218"/>
  <c r="CC125" i="218" s="1"/>
  <c r="BF125" i="218"/>
  <c r="AW125" i="218"/>
  <c r="CB125" i="218" s="1"/>
  <c r="AM125" i="218"/>
  <c r="AN125" i="218" s="1"/>
  <c r="CA125" i="218" s="1"/>
  <c r="AD125" i="218"/>
  <c r="BZ125" i="218" s="1"/>
  <c r="U125" i="218"/>
  <c r="BY125" i="218" s="1"/>
  <c r="DJ124" i="218"/>
  <c r="DI124" i="218"/>
  <c r="DL124" i="218" s="1"/>
  <c r="DH124" i="218"/>
  <c r="DK124" i="218" s="1"/>
  <c r="BX124" i="218"/>
  <c r="CD124" i="218" s="1"/>
  <c r="DN124" i="218" s="1"/>
  <c r="BO124" i="218"/>
  <c r="CC124" i="218" s="1"/>
  <c r="BF124" i="218"/>
  <c r="AW124" i="218"/>
  <c r="CB124" i="218" s="1"/>
  <c r="AM124" i="218"/>
  <c r="AN124" i="218" s="1"/>
  <c r="CA124" i="218" s="1"/>
  <c r="AD124" i="218"/>
  <c r="BZ124" i="218" s="1"/>
  <c r="U124" i="218"/>
  <c r="BY124" i="218" s="1"/>
  <c r="DJ123" i="218"/>
  <c r="DI123" i="218"/>
  <c r="DL123" i="218" s="1"/>
  <c r="DH123" i="218"/>
  <c r="DK123" i="218" s="1"/>
  <c r="BX123" i="218"/>
  <c r="CD123" i="218" s="1"/>
  <c r="DN123" i="218" s="1"/>
  <c r="BO123" i="218"/>
  <c r="CC123" i="218" s="1"/>
  <c r="BF123" i="218"/>
  <c r="AW123" i="218"/>
  <c r="CB123" i="218" s="1"/>
  <c r="AM123" i="218"/>
  <c r="AN123" i="218" s="1"/>
  <c r="CA123" i="218" s="1"/>
  <c r="AD123" i="218"/>
  <c r="BZ123" i="218" s="1"/>
  <c r="U123" i="218"/>
  <c r="BY123" i="218" s="1"/>
  <c r="DJ122" i="218"/>
  <c r="DI122" i="218"/>
  <c r="DL122" i="218" s="1"/>
  <c r="DH122" i="218"/>
  <c r="DK122" i="218" s="1"/>
  <c r="BX122" i="218"/>
  <c r="CD122" i="218" s="1"/>
  <c r="DN122" i="218" s="1"/>
  <c r="BO122" i="218"/>
  <c r="CC122" i="218" s="1"/>
  <c r="BF122" i="218"/>
  <c r="AW122" i="218"/>
  <c r="CB122" i="218" s="1"/>
  <c r="AM122" i="218"/>
  <c r="AN122" i="218" s="1"/>
  <c r="CA122" i="218" s="1"/>
  <c r="AD122" i="218"/>
  <c r="BZ122" i="218" s="1"/>
  <c r="U122" i="218"/>
  <c r="BY122" i="218" s="1"/>
  <c r="DJ121" i="218"/>
  <c r="DI121" i="218"/>
  <c r="DL121" i="218" s="1"/>
  <c r="DH121" i="218"/>
  <c r="DK121" i="218" s="1"/>
  <c r="BX121" i="218"/>
  <c r="CD121" i="218" s="1"/>
  <c r="DN121" i="218" s="1"/>
  <c r="BO121" i="218"/>
  <c r="CC121" i="218" s="1"/>
  <c r="BF121" i="218"/>
  <c r="AW121" i="218"/>
  <c r="CB121" i="218" s="1"/>
  <c r="AM121" i="218"/>
  <c r="AN121" i="218" s="1"/>
  <c r="CA121" i="218" s="1"/>
  <c r="AD121" i="218"/>
  <c r="BZ121" i="218" s="1"/>
  <c r="U121" i="218"/>
  <c r="BY121" i="218" s="1"/>
  <c r="DJ120" i="218"/>
  <c r="DI120" i="218"/>
  <c r="DH120" i="218"/>
  <c r="DK120" i="218" s="1"/>
  <c r="BX120" i="218"/>
  <c r="CD120" i="218" s="1"/>
  <c r="BO120" i="218"/>
  <c r="CC120" i="218" s="1"/>
  <c r="BF120" i="218"/>
  <c r="AW120" i="218"/>
  <c r="AM120" i="218"/>
  <c r="AN120" i="218" s="1"/>
  <c r="CA120" i="218" s="1"/>
  <c r="AD120" i="218"/>
  <c r="U120" i="218"/>
  <c r="EE132" i="217"/>
  <c r="ED132" i="217"/>
  <c r="EC132" i="217"/>
  <c r="EB132" i="217"/>
  <c r="EA132" i="217"/>
  <c r="DZ132" i="217"/>
  <c r="DY132" i="217"/>
  <c r="DX132" i="217"/>
  <c r="DW132" i="217"/>
  <c r="DV132" i="217"/>
  <c r="DU132" i="217"/>
  <c r="DT132" i="217"/>
  <c r="DS132" i="217"/>
  <c r="DR132" i="217"/>
  <c r="DQ132" i="217"/>
  <c r="DP132" i="217"/>
  <c r="DF132" i="217"/>
  <c r="DE132" i="217"/>
  <c r="DD132" i="217"/>
  <c r="DB132" i="217"/>
  <c r="DA132" i="217"/>
  <c r="CZ132" i="217"/>
  <c r="CX132" i="217"/>
  <c r="CW132" i="217"/>
  <c r="CV132" i="217"/>
  <c r="CT132" i="217"/>
  <c r="CS132" i="217"/>
  <c r="CR132" i="217"/>
  <c r="CP132" i="217"/>
  <c r="CO132" i="217"/>
  <c r="CN132" i="217"/>
  <c r="CL132" i="217"/>
  <c r="CK132" i="217"/>
  <c r="CJ132" i="217"/>
  <c r="CI132" i="217"/>
  <c r="CH132" i="217"/>
  <c r="CG132" i="217"/>
  <c r="CF132" i="217"/>
  <c r="BW132" i="217"/>
  <c r="BV132" i="217"/>
  <c r="BU132" i="217"/>
  <c r="BT132" i="217"/>
  <c r="BS132" i="217"/>
  <c r="BR132" i="217"/>
  <c r="BQ132" i="217"/>
  <c r="BP132" i="217"/>
  <c r="BN132" i="217"/>
  <c r="BM132" i="217"/>
  <c r="BL132" i="217"/>
  <c r="BK132" i="217"/>
  <c r="BJ132" i="217"/>
  <c r="BI132" i="217"/>
  <c r="BH132" i="217"/>
  <c r="BG132" i="217"/>
  <c r="BE132" i="217"/>
  <c r="BD132" i="217"/>
  <c r="BC132" i="217"/>
  <c r="BB132" i="217"/>
  <c r="BA132" i="217"/>
  <c r="AZ132" i="217"/>
  <c r="AY132" i="217"/>
  <c r="AX132" i="217"/>
  <c r="AV132" i="217"/>
  <c r="AU132" i="217"/>
  <c r="AT132" i="217"/>
  <c r="AS132" i="217"/>
  <c r="AR132" i="217"/>
  <c r="AQ132" i="217"/>
  <c r="AP132" i="217"/>
  <c r="AO132" i="217"/>
  <c r="AL132" i="217"/>
  <c r="AK132" i="217"/>
  <c r="AJ132" i="217"/>
  <c r="AI132" i="217"/>
  <c r="AH132" i="217"/>
  <c r="AG132" i="217"/>
  <c r="AF132" i="217"/>
  <c r="AE132" i="217"/>
  <c r="AC132" i="217"/>
  <c r="AB132" i="217"/>
  <c r="AA132" i="217"/>
  <c r="Z132" i="217"/>
  <c r="Y132" i="217"/>
  <c r="X132" i="217"/>
  <c r="W132" i="217"/>
  <c r="V132" i="217"/>
  <c r="T132" i="217"/>
  <c r="S132" i="217"/>
  <c r="R132" i="217"/>
  <c r="Q132" i="217"/>
  <c r="P132" i="217"/>
  <c r="O132" i="217"/>
  <c r="N132" i="217"/>
  <c r="M132" i="217"/>
  <c r="DJ131" i="217"/>
  <c r="DI131" i="217"/>
  <c r="DL131" i="217" s="1"/>
  <c r="DH131" i="217"/>
  <c r="DK131" i="217" s="1"/>
  <c r="BX131" i="217"/>
  <c r="CD131" i="217" s="1"/>
  <c r="DN131" i="217" s="1"/>
  <c r="BO131" i="217"/>
  <c r="CC131" i="217" s="1"/>
  <c r="BF131" i="217"/>
  <c r="AW131" i="217"/>
  <c r="CB131" i="217" s="1"/>
  <c r="AM131" i="217"/>
  <c r="AN131" i="217" s="1"/>
  <c r="CA131" i="217" s="1"/>
  <c r="AD131" i="217"/>
  <c r="BZ131" i="217" s="1"/>
  <c r="U131" i="217"/>
  <c r="BY131" i="217" s="1"/>
  <c r="DJ130" i="217"/>
  <c r="DI130" i="217"/>
  <c r="DL130" i="217" s="1"/>
  <c r="DH130" i="217"/>
  <c r="DK130" i="217" s="1"/>
  <c r="BX130" i="217"/>
  <c r="CD130" i="217" s="1"/>
  <c r="DN130" i="217" s="1"/>
  <c r="BO130" i="217"/>
  <c r="CC130" i="217" s="1"/>
  <c r="BF130" i="217"/>
  <c r="AW130" i="217"/>
  <c r="CB130" i="217" s="1"/>
  <c r="AM130" i="217"/>
  <c r="AN130" i="217" s="1"/>
  <c r="CA130" i="217" s="1"/>
  <c r="AD130" i="217"/>
  <c r="BZ130" i="217" s="1"/>
  <c r="U130" i="217"/>
  <c r="BY130" i="217" s="1"/>
  <c r="DJ129" i="217"/>
  <c r="DI129" i="217"/>
  <c r="DL129" i="217" s="1"/>
  <c r="DH129" i="217"/>
  <c r="DK129" i="217" s="1"/>
  <c r="BX129" i="217"/>
  <c r="CD129" i="217" s="1"/>
  <c r="DN129" i="217" s="1"/>
  <c r="BO129" i="217"/>
  <c r="CC129" i="217" s="1"/>
  <c r="BF129" i="217"/>
  <c r="AW129" i="217"/>
  <c r="CB129" i="217" s="1"/>
  <c r="AM129" i="217"/>
  <c r="AN129" i="217" s="1"/>
  <c r="CA129" i="217" s="1"/>
  <c r="AD129" i="217"/>
  <c r="BZ129" i="217" s="1"/>
  <c r="U129" i="217"/>
  <c r="BY129" i="217" s="1"/>
  <c r="DJ128" i="217"/>
  <c r="DI128" i="217"/>
  <c r="DL128" i="217" s="1"/>
  <c r="DH128" i="217"/>
  <c r="DK128" i="217" s="1"/>
  <c r="BX128" i="217"/>
  <c r="CD128" i="217" s="1"/>
  <c r="DN128" i="217" s="1"/>
  <c r="BO128" i="217"/>
  <c r="CC128" i="217" s="1"/>
  <c r="BF128" i="217"/>
  <c r="AW128" i="217"/>
  <c r="CB128" i="217" s="1"/>
  <c r="AM128" i="217"/>
  <c r="AN128" i="217" s="1"/>
  <c r="CA128" i="217" s="1"/>
  <c r="AD128" i="217"/>
  <c r="BZ128" i="217" s="1"/>
  <c r="U128" i="217"/>
  <c r="BY128" i="217" s="1"/>
  <c r="DJ127" i="217"/>
  <c r="DI127" i="217"/>
  <c r="DL127" i="217" s="1"/>
  <c r="DH127" i="217"/>
  <c r="DK127" i="217" s="1"/>
  <c r="BX127" i="217"/>
  <c r="CD127" i="217" s="1"/>
  <c r="DN127" i="217" s="1"/>
  <c r="BO127" i="217"/>
  <c r="CC127" i="217" s="1"/>
  <c r="BF127" i="217"/>
  <c r="AW127" i="217"/>
  <c r="CB127" i="217" s="1"/>
  <c r="AM127" i="217"/>
  <c r="AN127" i="217" s="1"/>
  <c r="CA127" i="217" s="1"/>
  <c r="AD127" i="217"/>
  <c r="BZ127" i="217" s="1"/>
  <c r="U127" i="217"/>
  <c r="BY127" i="217" s="1"/>
  <c r="DJ126" i="217"/>
  <c r="DI126" i="217"/>
  <c r="DL126" i="217" s="1"/>
  <c r="DH126" i="217"/>
  <c r="DK126" i="217" s="1"/>
  <c r="BX126" i="217"/>
  <c r="CD126" i="217" s="1"/>
  <c r="DN126" i="217" s="1"/>
  <c r="BO126" i="217"/>
  <c r="CC126" i="217" s="1"/>
  <c r="BF126" i="217"/>
  <c r="AW126" i="217"/>
  <c r="CB126" i="217" s="1"/>
  <c r="AM126" i="217"/>
  <c r="AN126" i="217" s="1"/>
  <c r="CA126" i="217" s="1"/>
  <c r="AD126" i="217"/>
  <c r="BZ126" i="217" s="1"/>
  <c r="U126" i="217"/>
  <c r="BY126" i="217" s="1"/>
  <c r="DJ125" i="217"/>
  <c r="DI125" i="217"/>
  <c r="DL125" i="217" s="1"/>
  <c r="DH125" i="217"/>
  <c r="DK125" i="217" s="1"/>
  <c r="BX125" i="217"/>
  <c r="CD125" i="217" s="1"/>
  <c r="DN125" i="217" s="1"/>
  <c r="BO125" i="217"/>
  <c r="CC125" i="217" s="1"/>
  <c r="BF125" i="217"/>
  <c r="AW125" i="217"/>
  <c r="CB125" i="217" s="1"/>
  <c r="AM125" i="217"/>
  <c r="AN125" i="217" s="1"/>
  <c r="CA125" i="217" s="1"/>
  <c r="AD125" i="217"/>
  <c r="BZ125" i="217" s="1"/>
  <c r="U125" i="217"/>
  <c r="BY125" i="217" s="1"/>
  <c r="DJ124" i="217"/>
  <c r="DI124" i="217"/>
  <c r="DL124" i="217" s="1"/>
  <c r="DH124" i="217"/>
  <c r="DK124" i="217" s="1"/>
  <c r="BX124" i="217"/>
  <c r="CD124" i="217" s="1"/>
  <c r="DN124" i="217" s="1"/>
  <c r="BO124" i="217"/>
  <c r="CC124" i="217" s="1"/>
  <c r="BF124" i="217"/>
  <c r="AW124" i="217"/>
  <c r="CB124" i="217" s="1"/>
  <c r="AM124" i="217"/>
  <c r="AN124" i="217" s="1"/>
  <c r="CA124" i="217" s="1"/>
  <c r="AD124" i="217"/>
  <c r="BZ124" i="217" s="1"/>
  <c r="U124" i="217"/>
  <c r="BY124" i="217" s="1"/>
  <c r="DJ123" i="217"/>
  <c r="DI123" i="217"/>
  <c r="DH123" i="217"/>
  <c r="DK123" i="217" s="1"/>
  <c r="BX123" i="217"/>
  <c r="CD123" i="217" s="1"/>
  <c r="DN123" i="217" s="1"/>
  <c r="BO123" i="217"/>
  <c r="CC123" i="217" s="1"/>
  <c r="BF123" i="217"/>
  <c r="AW123" i="217"/>
  <c r="CB123" i="217" s="1"/>
  <c r="AM123" i="217"/>
  <c r="AN123" i="217" s="1"/>
  <c r="CA123" i="217" s="1"/>
  <c r="AD123" i="217"/>
  <c r="BZ123" i="217" s="1"/>
  <c r="U123" i="217"/>
  <c r="BY123" i="217" s="1"/>
  <c r="DJ122" i="217"/>
  <c r="DI122" i="217"/>
  <c r="DL122" i="217" s="1"/>
  <c r="DH122" i="217"/>
  <c r="DK122" i="217" s="1"/>
  <c r="BX122" i="217"/>
  <c r="CD122" i="217" s="1"/>
  <c r="DN122" i="217" s="1"/>
  <c r="BO122" i="217"/>
  <c r="CC122" i="217" s="1"/>
  <c r="BF122" i="217"/>
  <c r="AW122" i="217"/>
  <c r="CB122" i="217" s="1"/>
  <c r="AM122" i="217"/>
  <c r="AN122" i="217" s="1"/>
  <c r="CA122" i="217" s="1"/>
  <c r="AD122" i="217"/>
  <c r="BZ122" i="217" s="1"/>
  <c r="U122" i="217"/>
  <c r="BY122" i="217" s="1"/>
  <c r="DJ121" i="217"/>
  <c r="DI121" i="217"/>
  <c r="DL121" i="217" s="1"/>
  <c r="DH121" i="217"/>
  <c r="DK121" i="217" s="1"/>
  <c r="BX121" i="217"/>
  <c r="CD121" i="217" s="1"/>
  <c r="DN121" i="217" s="1"/>
  <c r="BO121" i="217"/>
  <c r="CC121" i="217" s="1"/>
  <c r="BF121" i="217"/>
  <c r="AW121" i="217"/>
  <c r="CB121" i="217" s="1"/>
  <c r="AM121" i="217"/>
  <c r="AN121" i="217" s="1"/>
  <c r="CA121" i="217" s="1"/>
  <c r="AD121" i="217"/>
  <c r="BZ121" i="217" s="1"/>
  <c r="U121" i="217"/>
  <c r="BY121" i="217" s="1"/>
  <c r="DJ120" i="217"/>
  <c r="DI120" i="217"/>
  <c r="DH120" i="217"/>
  <c r="DK120" i="217" s="1"/>
  <c r="BX120" i="217"/>
  <c r="CD120" i="217" s="1"/>
  <c r="BO120" i="217"/>
  <c r="CC120" i="217" s="1"/>
  <c r="BF120" i="217"/>
  <c r="AW120" i="217"/>
  <c r="AM120" i="217"/>
  <c r="AN120" i="217" s="1"/>
  <c r="CA120" i="217" s="1"/>
  <c r="AD120" i="217"/>
  <c r="U120" i="217"/>
  <c r="EE132" i="215"/>
  <c r="ED132" i="215"/>
  <c r="EC132" i="215"/>
  <c r="EB132" i="215"/>
  <c r="EA132" i="215"/>
  <c r="DZ132" i="215"/>
  <c r="DY132" i="215"/>
  <c r="DX132" i="215"/>
  <c r="DW132" i="215"/>
  <c r="DV132" i="215"/>
  <c r="DU132" i="215"/>
  <c r="DT132" i="215"/>
  <c r="DS132" i="215"/>
  <c r="DR132" i="215"/>
  <c r="DQ132" i="215"/>
  <c r="DP132" i="215"/>
  <c r="DF132" i="215"/>
  <c r="DE132" i="215"/>
  <c r="DD132" i="215"/>
  <c r="DB132" i="215"/>
  <c r="DA132" i="215"/>
  <c r="CZ132" i="215"/>
  <c r="CX132" i="215"/>
  <c r="CW132" i="215"/>
  <c r="CV132" i="215"/>
  <c r="CT132" i="215"/>
  <c r="CS132" i="215"/>
  <c r="CR132" i="215"/>
  <c r="CP132" i="215"/>
  <c r="CO132" i="215"/>
  <c r="CN132" i="215"/>
  <c r="CL132" i="215"/>
  <c r="CK132" i="215"/>
  <c r="CJ132" i="215"/>
  <c r="CI132" i="215"/>
  <c r="CH132" i="215"/>
  <c r="CG132" i="215"/>
  <c r="CF132" i="215"/>
  <c r="BW132" i="215"/>
  <c r="BV132" i="215"/>
  <c r="BU132" i="215"/>
  <c r="BT132" i="215"/>
  <c r="BS132" i="215"/>
  <c r="BR132" i="215"/>
  <c r="BQ132" i="215"/>
  <c r="BP132" i="215"/>
  <c r="BN132" i="215"/>
  <c r="BM132" i="215"/>
  <c r="BL132" i="215"/>
  <c r="BK132" i="215"/>
  <c r="BJ132" i="215"/>
  <c r="BI132" i="215"/>
  <c r="BH132" i="215"/>
  <c r="BG132" i="215"/>
  <c r="BE132" i="215"/>
  <c r="BD132" i="215"/>
  <c r="BC132" i="215"/>
  <c r="BB132" i="215"/>
  <c r="BA132" i="215"/>
  <c r="AZ132" i="215"/>
  <c r="AY132" i="215"/>
  <c r="AX132" i="215"/>
  <c r="AV132" i="215"/>
  <c r="AU132" i="215"/>
  <c r="AT132" i="215"/>
  <c r="AS132" i="215"/>
  <c r="AR132" i="215"/>
  <c r="AQ132" i="215"/>
  <c r="AP132" i="215"/>
  <c r="AO132" i="215"/>
  <c r="AL132" i="215"/>
  <c r="AK132" i="215"/>
  <c r="AJ132" i="215"/>
  <c r="AI132" i="215"/>
  <c r="AH132" i="215"/>
  <c r="AG132" i="215"/>
  <c r="AF132" i="215"/>
  <c r="AE132" i="215"/>
  <c r="AC132" i="215"/>
  <c r="AB132" i="215"/>
  <c r="AA132" i="215"/>
  <c r="Z132" i="215"/>
  <c r="Y132" i="215"/>
  <c r="X132" i="215"/>
  <c r="W132" i="215"/>
  <c r="V132" i="215"/>
  <c r="T132" i="215"/>
  <c r="S132" i="215"/>
  <c r="R132" i="215"/>
  <c r="Q132" i="215"/>
  <c r="P132" i="215"/>
  <c r="O132" i="215"/>
  <c r="N132" i="215"/>
  <c r="M132" i="215"/>
  <c r="DJ131" i="215"/>
  <c r="DM131" i="215" s="1"/>
  <c r="DI131" i="215"/>
  <c r="DL131" i="215" s="1"/>
  <c r="DH131" i="215"/>
  <c r="DK131" i="215" s="1"/>
  <c r="BX131" i="215"/>
  <c r="CD131" i="215" s="1"/>
  <c r="DN131" i="215" s="1"/>
  <c r="BO131" i="215"/>
  <c r="CC131" i="215" s="1"/>
  <c r="BF131" i="215"/>
  <c r="AW131" i="215"/>
  <c r="CB131" i="215" s="1"/>
  <c r="AM131" i="215"/>
  <c r="AN131" i="215" s="1"/>
  <c r="CA131" i="215" s="1"/>
  <c r="AD131" i="215"/>
  <c r="BZ131" i="215" s="1"/>
  <c r="U131" i="215"/>
  <c r="BY131" i="215" s="1"/>
  <c r="DJ130" i="215"/>
  <c r="DI130" i="215"/>
  <c r="DL130" i="215" s="1"/>
  <c r="DH130" i="215"/>
  <c r="DK130" i="215" s="1"/>
  <c r="BX130" i="215"/>
  <c r="CD130" i="215" s="1"/>
  <c r="DN130" i="215" s="1"/>
  <c r="BO130" i="215"/>
  <c r="CC130" i="215" s="1"/>
  <c r="BF130" i="215"/>
  <c r="AW130" i="215"/>
  <c r="CB130" i="215" s="1"/>
  <c r="AM130" i="215"/>
  <c r="AN130" i="215" s="1"/>
  <c r="CA130" i="215" s="1"/>
  <c r="AD130" i="215"/>
  <c r="BZ130" i="215" s="1"/>
  <c r="U130" i="215"/>
  <c r="BY130" i="215" s="1"/>
  <c r="DJ129" i="215"/>
  <c r="DI129" i="215"/>
  <c r="DL129" i="215" s="1"/>
  <c r="DH129" i="215"/>
  <c r="DK129" i="215" s="1"/>
  <c r="BX129" i="215"/>
  <c r="CD129" i="215" s="1"/>
  <c r="DN129" i="215" s="1"/>
  <c r="BO129" i="215"/>
  <c r="CC129" i="215" s="1"/>
  <c r="BF129" i="215"/>
  <c r="AW129" i="215"/>
  <c r="CB129" i="215" s="1"/>
  <c r="AM129" i="215"/>
  <c r="AN129" i="215" s="1"/>
  <c r="CA129" i="215" s="1"/>
  <c r="AD129" i="215"/>
  <c r="BZ129" i="215" s="1"/>
  <c r="U129" i="215"/>
  <c r="BY129" i="215" s="1"/>
  <c r="DJ128" i="215"/>
  <c r="DI128" i="215"/>
  <c r="DL128" i="215" s="1"/>
  <c r="DH128" i="215"/>
  <c r="DK128" i="215" s="1"/>
  <c r="BX128" i="215"/>
  <c r="CD128" i="215" s="1"/>
  <c r="DN128" i="215" s="1"/>
  <c r="BO128" i="215"/>
  <c r="CC128" i="215" s="1"/>
  <c r="BF128" i="215"/>
  <c r="AW128" i="215"/>
  <c r="CB128" i="215" s="1"/>
  <c r="AM128" i="215"/>
  <c r="AN128" i="215" s="1"/>
  <c r="CA128" i="215" s="1"/>
  <c r="AD128" i="215"/>
  <c r="BZ128" i="215" s="1"/>
  <c r="U128" i="215"/>
  <c r="BY128" i="215" s="1"/>
  <c r="DJ127" i="215"/>
  <c r="DI127" i="215"/>
  <c r="DL127" i="215" s="1"/>
  <c r="DH127" i="215"/>
  <c r="DK127" i="215" s="1"/>
  <c r="BX127" i="215"/>
  <c r="CD127" i="215" s="1"/>
  <c r="DN127" i="215" s="1"/>
  <c r="BO127" i="215"/>
  <c r="CC127" i="215" s="1"/>
  <c r="BF127" i="215"/>
  <c r="AW127" i="215"/>
  <c r="CB127" i="215" s="1"/>
  <c r="AM127" i="215"/>
  <c r="AN127" i="215" s="1"/>
  <c r="CA127" i="215" s="1"/>
  <c r="AD127" i="215"/>
  <c r="BZ127" i="215" s="1"/>
  <c r="U127" i="215"/>
  <c r="BY127" i="215" s="1"/>
  <c r="DJ126" i="215"/>
  <c r="DI126" i="215"/>
  <c r="DL126" i="215" s="1"/>
  <c r="DH126" i="215"/>
  <c r="DK126" i="215" s="1"/>
  <c r="BX126" i="215"/>
  <c r="CD126" i="215" s="1"/>
  <c r="DN126" i="215" s="1"/>
  <c r="BO126" i="215"/>
  <c r="CC126" i="215" s="1"/>
  <c r="BF126" i="215"/>
  <c r="AW126" i="215"/>
  <c r="CB126" i="215" s="1"/>
  <c r="AM126" i="215"/>
  <c r="AN126" i="215" s="1"/>
  <c r="CA126" i="215" s="1"/>
  <c r="AD126" i="215"/>
  <c r="BZ126" i="215" s="1"/>
  <c r="U126" i="215"/>
  <c r="BY126" i="215" s="1"/>
  <c r="DJ125" i="215"/>
  <c r="DI125" i="215"/>
  <c r="DL125" i="215" s="1"/>
  <c r="DH125" i="215"/>
  <c r="DK125" i="215" s="1"/>
  <c r="BX125" i="215"/>
  <c r="CD125" i="215" s="1"/>
  <c r="DN125" i="215" s="1"/>
  <c r="BO125" i="215"/>
  <c r="CC125" i="215" s="1"/>
  <c r="BF125" i="215"/>
  <c r="AW125" i="215"/>
  <c r="CB125" i="215" s="1"/>
  <c r="AM125" i="215"/>
  <c r="AN125" i="215" s="1"/>
  <c r="CA125" i="215" s="1"/>
  <c r="AD125" i="215"/>
  <c r="BZ125" i="215" s="1"/>
  <c r="U125" i="215"/>
  <c r="BY125" i="215" s="1"/>
  <c r="DJ124" i="215"/>
  <c r="DI124" i="215"/>
  <c r="DL124" i="215" s="1"/>
  <c r="DH124" i="215"/>
  <c r="DK124" i="215" s="1"/>
  <c r="BX124" i="215"/>
  <c r="CD124" i="215" s="1"/>
  <c r="DN124" i="215" s="1"/>
  <c r="BO124" i="215"/>
  <c r="CC124" i="215" s="1"/>
  <c r="BF124" i="215"/>
  <c r="AW124" i="215"/>
  <c r="CB124" i="215" s="1"/>
  <c r="AM124" i="215"/>
  <c r="AN124" i="215" s="1"/>
  <c r="CA124" i="215" s="1"/>
  <c r="AD124" i="215"/>
  <c r="BZ124" i="215" s="1"/>
  <c r="U124" i="215"/>
  <c r="BY124" i="215" s="1"/>
  <c r="DJ123" i="215"/>
  <c r="DI123" i="215"/>
  <c r="DL123" i="215" s="1"/>
  <c r="DH123" i="215"/>
  <c r="DK123" i="215" s="1"/>
  <c r="BX123" i="215"/>
  <c r="CD123" i="215" s="1"/>
  <c r="DN123" i="215" s="1"/>
  <c r="BO123" i="215"/>
  <c r="CC123" i="215" s="1"/>
  <c r="BF123" i="215"/>
  <c r="AW123" i="215"/>
  <c r="CB123" i="215" s="1"/>
  <c r="AM123" i="215"/>
  <c r="AN123" i="215" s="1"/>
  <c r="CA123" i="215" s="1"/>
  <c r="AD123" i="215"/>
  <c r="BZ123" i="215" s="1"/>
  <c r="U123" i="215"/>
  <c r="BY123" i="215" s="1"/>
  <c r="DJ122" i="215"/>
  <c r="DI122" i="215"/>
  <c r="DL122" i="215" s="1"/>
  <c r="DH122" i="215"/>
  <c r="DK122" i="215" s="1"/>
  <c r="BX122" i="215"/>
  <c r="CD122" i="215" s="1"/>
  <c r="DN122" i="215" s="1"/>
  <c r="BO122" i="215"/>
  <c r="CC122" i="215" s="1"/>
  <c r="BF122" i="215"/>
  <c r="AW122" i="215"/>
  <c r="CB122" i="215" s="1"/>
  <c r="AM122" i="215"/>
  <c r="AN122" i="215" s="1"/>
  <c r="CA122" i="215" s="1"/>
  <c r="AD122" i="215"/>
  <c r="BZ122" i="215" s="1"/>
  <c r="U122" i="215"/>
  <c r="BY122" i="215" s="1"/>
  <c r="DJ121" i="215"/>
  <c r="DI121" i="215"/>
  <c r="DL121" i="215" s="1"/>
  <c r="DH121" i="215"/>
  <c r="BX121" i="215"/>
  <c r="CD121" i="215" s="1"/>
  <c r="DN121" i="215" s="1"/>
  <c r="BO121" i="215"/>
  <c r="CC121" i="215" s="1"/>
  <c r="BF121" i="215"/>
  <c r="AW121" i="215"/>
  <c r="CB121" i="215" s="1"/>
  <c r="AM121" i="215"/>
  <c r="AN121" i="215" s="1"/>
  <c r="CA121" i="215" s="1"/>
  <c r="AD121" i="215"/>
  <c r="BZ121" i="215" s="1"/>
  <c r="U121" i="215"/>
  <c r="BY121" i="215" s="1"/>
  <c r="DJ120" i="215"/>
  <c r="DI120" i="215"/>
  <c r="DL120" i="215" s="1"/>
  <c r="DH120" i="215"/>
  <c r="DK120" i="215" s="1"/>
  <c r="BX120" i="215"/>
  <c r="CD120" i="215" s="1"/>
  <c r="BO120" i="215"/>
  <c r="CC120" i="215" s="1"/>
  <c r="BF120" i="215"/>
  <c r="AW120" i="215"/>
  <c r="AM120" i="215"/>
  <c r="AN120" i="215" s="1"/>
  <c r="CA120" i="215" s="1"/>
  <c r="AD120" i="215"/>
  <c r="U120" i="215"/>
  <c r="BY120" i="215" s="1"/>
  <c r="EE132" i="198"/>
  <c r="ED132" i="198"/>
  <c r="EC132" i="198"/>
  <c r="EB132" i="198"/>
  <c r="EA132" i="198"/>
  <c r="DZ132" i="198"/>
  <c r="DY132" i="198"/>
  <c r="DX132" i="198"/>
  <c r="DW132" i="198"/>
  <c r="DV132" i="198"/>
  <c r="DU132" i="198"/>
  <c r="DT132" i="198"/>
  <c r="DS132" i="198"/>
  <c r="DR132" i="198"/>
  <c r="DQ132" i="198"/>
  <c r="DP132" i="198"/>
  <c r="DF132" i="198"/>
  <c r="DE132" i="198"/>
  <c r="DD132" i="198"/>
  <c r="DB132" i="198"/>
  <c r="DA132" i="198"/>
  <c r="CZ132" i="198"/>
  <c r="CX132" i="198"/>
  <c r="CW132" i="198"/>
  <c r="CV132" i="198"/>
  <c r="CT132" i="198"/>
  <c r="CS132" i="198"/>
  <c r="CR132" i="198"/>
  <c r="CP132" i="198"/>
  <c r="CO132" i="198"/>
  <c r="CN132" i="198"/>
  <c r="CL132" i="198"/>
  <c r="CK132" i="198"/>
  <c r="CJ132" i="198"/>
  <c r="CI132" i="198"/>
  <c r="CH132" i="198"/>
  <c r="CG132" i="198"/>
  <c r="CF132" i="198"/>
  <c r="BW132" i="198"/>
  <c r="BV132" i="198"/>
  <c r="BU132" i="198"/>
  <c r="BT132" i="198"/>
  <c r="BS132" i="198"/>
  <c r="BR132" i="198"/>
  <c r="BQ132" i="198"/>
  <c r="BP132" i="198"/>
  <c r="BN132" i="198"/>
  <c r="BM132" i="198"/>
  <c r="BL132" i="198"/>
  <c r="BK132" i="198"/>
  <c r="BJ132" i="198"/>
  <c r="BI132" i="198"/>
  <c r="BH132" i="198"/>
  <c r="BG132" i="198"/>
  <c r="BE132" i="198"/>
  <c r="BD132" i="198"/>
  <c r="BC132" i="198"/>
  <c r="BB132" i="198"/>
  <c r="BA132" i="198"/>
  <c r="AZ132" i="198"/>
  <c r="AY132" i="198"/>
  <c r="AX132" i="198"/>
  <c r="AV132" i="198"/>
  <c r="AU132" i="198"/>
  <c r="AT132" i="198"/>
  <c r="AS132" i="198"/>
  <c r="AR132" i="198"/>
  <c r="AQ132" i="198"/>
  <c r="AP132" i="198"/>
  <c r="AO132" i="198"/>
  <c r="AL132" i="198"/>
  <c r="AK132" i="198"/>
  <c r="AJ132" i="198"/>
  <c r="AI132" i="198"/>
  <c r="AH132" i="198"/>
  <c r="AG132" i="198"/>
  <c r="AF132" i="198"/>
  <c r="AE132" i="198"/>
  <c r="AC132" i="198"/>
  <c r="AB132" i="198"/>
  <c r="AA132" i="198"/>
  <c r="Z132" i="198"/>
  <c r="Y132" i="198"/>
  <c r="X132" i="198"/>
  <c r="W132" i="198"/>
  <c r="V132" i="198"/>
  <c r="T132" i="198"/>
  <c r="S132" i="198"/>
  <c r="R132" i="198"/>
  <c r="Q132" i="198"/>
  <c r="P132" i="198"/>
  <c r="O132" i="198"/>
  <c r="N132" i="198"/>
  <c r="M132" i="198"/>
  <c r="DL131" i="198"/>
  <c r="DJ131" i="198"/>
  <c r="DI131" i="198"/>
  <c r="DH131" i="198"/>
  <c r="DK131" i="198" s="1"/>
  <c r="BX131" i="198"/>
  <c r="CD131" i="198" s="1"/>
  <c r="DN131" i="198" s="1"/>
  <c r="BO131" i="198"/>
  <c r="CC131" i="198" s="1"/>
  <c r="BF131" i="198"/>
  <c r="AW131" i="198"/>
  <c r="CB131" i="198" s="1"/>
  <c r="AM131" i="198"/>
  <c r="AN131" i="198" s="1"/>
  <c r="CA131" i="198" s="1"/>
  <c r="AD131" i="198"/>
  <c r="BZ131" i="198" s="1"/>
  <c r="U131" i="198"/>
  <c r="BY131" i="198" s="1"/>
  <c r="DJ130" i="198"/>
  <c r="DI130" i="198"/>
  <c r="DL130" i="198" s="1"/>
  <c r="DH130" i="198"/>
  <c r="DK130" i="198" s="1"/>
  <c r="CB130" i="198"/>
  <c r="BX130" i="198"/>
  <c r="CD130" i="198" s="1"/>
  <c r="DN130" i="198" s="1"/>
  <c r="BO130" i="198"/>
  <c r="CC130" i="198" s="1"/>
  <c r="BF130" i="198"/>
  <c r="AW130" i="198"/>
  <c r="AM130" i="198"/>
  <c r="AN130" i="198" s="1"/>
  <c r="CA130" i="198" s="1"/>
  <c r="AD130" i="198"/>
  <c r="BZ130" i="198" s="1"/>
  <c r="U130" i="198"/>
  <c r="BY130" i="198" s="1"/>
  <c r="DM129" i="198"/>
  <c r="DJ129" i="198"/>
  <c r="DI129" i="198"/>
  <c r="DL129" i="198" s="1"/>
  <c r="DH129" i="198"/>
  <c r="DK129" i="198" s="1"/>
  <c r="BX129" i="198"/>
  <c r="CD129" i="198" s="1"/>
  <c r="DN129" i="198" s="1"/>
  <c r="BO129" i="198"/>
  <c r="CC129" i="198" s="1"/>
  <c r="BF129" i="198"/>
  <c r="AW129" i="198"/>
  <c r="CB129" i="198" s="1"/>
  <c r="AM129" i="198"/>
  <c r="AN129" i="198" s="1"/>
  <c r="CA129" i="198" s="1"/>
  <c r="AD129" i="198"/>
  <c r="BZ129" i="198" s="1"/>
  <c r="U129" i="198"/>
  <c r="BY129" i="198" s="1"/>
  <c r="DJ128" i="198"/>
  <c r="DI128" i="198"/>
  <c r="DM128" i="198" s="1"/>
  <c r="DH128" i="198"/>
  <c r="DK128" i="198" s="1"/>
  <c r="CB128" i="198"/>
  <c r="BX128" i="198"/>
  <c r="CD128" i="198" s="1"/>
  <c r="DN128" i="198" s="1"/>
  <c r="BO128" i="198"/>
  <c r="CC128" i="198" s="1"/>
  <c r="BF128" i="198"/>
  <c r="AW128" i="198"/>
  <c r="AM128" i="198"/>
  <c r="AN128" i="198" s="1"/>
  <c r="CA128" i="198" s="1"/>
  <c r="AD128" i="198"/>
  <c r="BZ128" i="198" s="1"/>
  <c r="U128" i="198"/>
  <c r="BY128" i="198" s="1"/>
  <c r="DL127" i="198"/>
  <c r="DJ127" i="198"/>
  <c r="DI127" i="198"/>
  <c r="DH127" i="198"/>
  <c r="DK127" i="198" s="1"/>
  <c r="CD127" i="198"/>
  <c r="DN127" i="198" s="1"/>
  <c r="CB127" i="198"/>
  <c r="BX127" i="198"/>
  <c r="BO127" i="198"/>
  <c r="CC127" i="198" s="1"/>
  <c r="BF127" i="198"/>
  <c r="AW127" i="198"/>
  <c r="AM127" i="198"/>
  <c r="AN127" i="198" s="1"/>
  <c r="CA127" i="198" s="1"/>
  <c r="AD127" i="198"/>
  <c r="BZ127" i="198" s="1"/>
  <c r="U127" i="198"/>
  <c r="BY127" i="198" s="1"/>
  <c r="DK126" i="198"/>
  <c r="DJ126" i="198"/>
  <c r="DM126" i="198" s="1"/>
  <c r="DI126" i="198"/>
  <c r="DL126" i="198" s="1"/>
  <c r="DH126" i="198"/>
  <c r="CC126" i="198"/>
  <c r="BX126" i="198"/>
  <c r="CD126" i="198" s="1"/>
  <c r="DN126" i="198" s="1"/>
  <c r="BO126" i="198"/>
  <c r="BF126" i="198"/>
  <c r="AW126" i="198"/>
  <c r="CB126" i="198" s="1"/>
  <c r="AM126" i="198"/>
  <c r="AN126" i="198" s="1"/>
  <c r="CA126" i="198" s="1"/>
  <c r="AD126" i="198"/>
  <c r="BZ126" i="198" s="1"/>
  <c r="U126" i="198"/>
  <c r="BY126" i="198" s="1"/>
  <c r="DL125" i="198"/>
  <c r="DJ125" i="198"/>
  <c r="DM125" i="198" s="1"/>
  <c r="DI125" i="198"/>
  <c r="DH125" i="198"/>
  <c r="DK125" i="198" s="1"/>
  <c r="CD125" i="198"/>
  <c r="DN125" i="198" s="1"/>
  <c r="BX125" i="198"/>
  <c r="BO125" i="198"/>
  <c r="CC125" i="198" s="1"/>
  <c r="BF125" i="198"/>
  <c r="AW125" i="198"/>
  <c r="CB125" i="198" s="1"/>
  <c r="AM125" i="198"/>
  <c r="AN125" i="198" s="1"/>
  <c r="CA125" i="198" s="1"/>
  <c r="AD125" i="198"/>
  <c r="BZ125" i="198" s="1"/>
  <c r="U125" i="198"/>
  <c r="BY125" i="198" s="1"/>
  <c r="DK124" i="198"/>
  <c r="DJ124" i="198"/>
  <c r="DM124" i="198" s="1"/>
  <c r="DI124" i="198"/>
  <c r="DL124" i="198" s="1"/>
  <c r="DH124" i="198"/>
  <c r="CC124" i="198"/>
  <c r="BX124" i="198"/>
  <c r="CD124" i="198" s="1"/>
  <c r="DN124" i="198" s="1"/>
  <c r="BO124" i="198"/>
  <c r="BF124" i="198"/>
  <c r="AW124" i="198"/>
  <c r="CB124" i="198" s="1"/>
  <c r="AM124" i="198"/>
  <c r="AN124" i="198" s="1"/>
  <c r="CA124" i="198" s="1"/>
  <c r="AD124" i="198"/>
  <c r="BZ124" i="198" s="1"/>
  <c r="U124" i="198"/>
  <c r="BY124" i="198" s="1"/>
  <c r="DL123" i="198"/>
  <c r="DJ123" i="198"/>
  <c r="DM123" i="198" s="1"/>
  <c r="DI123" i="198"/>
  <c r="DH123" i="198"/>
  <c r="DK123" i="198" s="1"/>
  <c r="BX123" i="198"/>
  <c r="CD123" i="198" s="1"/>
  <c r="DN123" i="198" s="1"/>
  <c r="BO123" i="198"/>
  <c r="CC123" i="198" s="1"/>
  <c r="BF123" i="198"/>
  <c r="AW123" i="198"/>
  <c r="CB123" i="198" s="1"/>
  <c r="AN123" i="198"/>
  <c r="CA123" i="198" s="1"/>
  <c r="AM123" i="198"/>
  <c r="AD123" i="198"/>
  <c r="BZ123" i="198" s="1"/>
  <c r="U123" i="198"/>
  <c r="BY123" i="198" s="1"/>
  <c r="DK122" i="198"/>
  <c r="DJ122" i="198"/>
  <c r="DI122" i="198"/>
  <c r="DL122" i="198" s="1"/>
  <c r="DH122" i="198"/>
  <c r="BX122" i="198"/>
  <c r="CD122" i="198" s="1"/>
  <c r="DN122" i="198" s="1"/>
  <c r="BO122" i="198"/>
  <c r="CC122" i="198" s="1"/>
  <c r="BF122" i="198"/>
  <c r="AW122" i="198"/>
  <c r="CB122" i="198" s="1"/>
  <c r="AM122" i="198"/>
  <c r="AD122" i="198"/>
  <c r="BZ122" i="198" s="1"/>
  <c r="U122" i="198"/>
  <c r="BY122" i="198" s="1"/>
  <c r="DJ121" i="198"/>
  <c r="DM121" i="198" s="1"/>
  <c r="DI121" i="198"/>
  <c r="DL121" i="198" s="1"/>
  <c r="DH121" i="198"/>
  <c r="DK121" i="198" s="1"/>
  <c r="BX121" i="198"/>
  <c r="CD121" i="198" s="1"/>
  <c r="DN121" i="198" s="1"/>
  <c r="BO121" i="198"/>
  <c r="CC121" i="198" s="1"/>
  <c r="BF121" i="198"/>
  <c r="AW121" i="198"/>
  <c r="CB121" i="198" s="1"/>
  <c r="AM121" i="198"/>
  <c r="AN121" i="198" s="1"/>
  <c r="CA121" i="198" s="1"/>
  <c r="AD121" i="198"/>
  <c r="BZ121" i="198" s="1"/>
  <c r="U121" i="198"/>
  <c r="BY121" i="198" s="1"/>
  <c r="DJ120" i="198"/>
  <c r="DI120" i="198"/>
  <c r="DM120" i="198" s="1"/>
  <c r="DH120" i="198"/>
  <c r="DK120" i="198" s="1"/>
  <c r="BX120" i="198"/>
  <c r="CD120" i="198" s="1"/>
  <c r="BO120" i="198"/>
  <c r="CC120" i="198" s="1"/>
  <c r="BF120" i="198"/>
  <c r="AW120" i="198"/>
  <c r="AM120" i="198"/>
  <c r="AN120" i="198" s="1"/>
  <c r="CA120" i="198" s="1"/>
  <c r="AD120" i="198"/>
  <c r="U120" i="198"/>
  <c r="DM126" i="221" l="1"/>
  <c r="DM129" i="221"/>
  <c r="BF132" i="221"/>
  <c r="DM124" i="221"/>
  <c r="DM121" i="221"/>
  <c r="DM120" i="220"/>
  <c r="AW132" i="219"/>
  <c r="DM127" i="219"/>
  <c r="DM124" i="219"/>
  <c r="DM124" i="218"/>
  <c r="DM126" i="218"/>
  <c r="DM130" i="218"/>
  <c r="DM123" i="218"/>
  <c r="AD132" i="218"/>
  <c r="DM129" i="218"/>
  <c r="DJ132" i="217"/>
  <c r="DM124" i="217"/>
  <c r="DM123" i="217"/>
  <c r="DM131" i="217"/>
  <c r="DM125" i="217"/>
  <c r="DM129" i="217"/>
  <c r="DM129" i="215"/>
  <c r="DM123" i="215"/>
  <c r="DM124" i="215"/>
  <c r="DM130" i="215"/>
  <c r="DM125" i="215"/>
  <c r="DM120" i="215"/>
  <c r="DM127" i="215"/>
  <c r="AW132" i="215"/>
  <c r="DH132" i="215"/>
  <c r="DM121" i="215"/>
  <c r="DJ132" i="198"/>
  <c r="AM132" i="198"/>
  <c r="AW132" i="198"/>
  <c r="DL120" i="198"/>
  <c r="DM122" i="198"/>
  <c r="DM132" i="198" s="1"/>
  <c r="CE130" i="198"/>
  <c r="DO130" i="198" s="1"/>
  <c r="DM131" i="198"/>
  <c r="DL128" i="198"/>
  <c r="U132" i="198"/>
  <c r="CB120" i="198"/>
  <c r="CE125" i="198"/>
  <c r="DO125" i="198" s="1"/>
  <c r="DM127" i="198"/>
  <c r="DM130" i="198"/>
  <c r="AD132" i="198"/>
  <c r="BF132" i="198"/>
  <c r="CB120" i="215"/>
  <c r="CB132" i="215" s="1"/>
  <c r="CE122" i="215"/>
  <c r="DO122" i="215" s="1"/>
  <c r="DM128" i="215"/>
  <c r="AD132" i="215"/>
  <c r="BF132" i="215"/>
  <c r="AM132" i="215"/>
  <c r="DM122" i="215"/>
  <c r="DM126" i="215"/>
  <c r="DM123" i="221"/>
  <c r="DM130" i="221"/>
  <c r="BO132" i="221"/>
  <c r="DM128" i="221"/>
  <c r="AW132" i="221"/>
  <c r="DM125" i="221"/>
  <c r="DM121" i="220"/>
  <c r="DM127" i="220"/>
  <c r="DM129" i="220"/>
  <c r="AD132" i="220"/>
  <c r="DM130" i="220"/>
  <c r="DH132" i="220"/>
  <c r="DM123" i="220"/>
  <c r="DM122" i="220"/>
  <c r="CE124" i="220"/>
  <c r="DO124" i="220" s="1"/>
  <c r="BO132" i="220"/>
  <c r="BF132" i="220"/>
  <c r="DM131" i="220"/>
  <c r="AW132" i="220"/>
  <c r="DJ132" i="220"/>
  <c r="DM128" i="220"/>
  <c r="DM120" i="219"/>
  <c r="DM126" i="219"/>
  <c r="DM128" i="219"/>
  <c r="DJ132" i="219"/>
  <c r="DM123" i="219"/>
  <c r="DL123" i="219"/>
  <c r="DM129" i="219"/>
  <c r="BO132" i="219"/>
  <c r="CE124" i="219"/>
  <c r="DO124" i="219" s="1"/>
  <c r="CC120" i="219"/>
  <c r="CC132" i="219" s="1"/>
  <c r="DM122" i="219"/>
  <c r="BF132" i="219"/>
  <c r="DM125" i="218"/>
  <c r="DI132" i="218"/>
  <c r="CE124" i="218"/>
  <c r="DO124" i="218" s="1"/>
  <c r="DM128" i="218"/>
  <c r="AW132" i="218"/>
  <c r="DM120" i="218"/>
  <c r="BF132" i="218"/>
  <c r="DM122" i="218"/>
  <c r="DM121" i="218"/>
  <c r="DH132" i="218"/>
  <c r="BZ120" i="218"/>
  <c r="BZ132" i="218" s="1"/>
  <c r="DM127" i="218"/>
  <c r="AM132" i="217"/>
  <c r="DM120" i="217"/>
  <c r="DM122" i="217"/>
  <c r="DL123" i="217"/>
  <c r="DM127" i="217"/>
  <c r="DM130" i="217"/>
  <c r="AW132" i="217"/>
  <c r="DM126" i="217"/>
  <c r="DM128" i="217"/>
  <c r="BO132" i="217"/>
  <c r="DM121" i="217"/>
  <c r="BF132" i="217"/>
  <c r="CE126" i="221"/>
  <c r="DO126" i="221" s="1"/>
  <c r="CE123" i="221"/>
  <c r="DO123" i="221" s="1"/>
  <c r="AM132" i="221"/>
  <c r="AD132" i="221"/>
  <c r="U132" i="220"/>
  <c r="AM132" i="220"/>
  <c r="CE127" i="220"/>
  <c r="DO127" i="220" s="1"/>
  <c r="CE126" i="220"/>
  <c r="DO126" i="220" s="1"/>
  <c r="CE125" i="220"/>
  <c r="DO125" i="220" s="1"/>
  <c r="CE130" i="219"/>
  <c r="DO130" i="219" s="1"/>
  <c r="CE125" i="219"/>
  <c r="DO125" i="219" s="1"/>
  <c r="AM132" i="219"/>
  <c r="AD132" i="219"/>
  <c r="CE131" i="218"/>
  <c r="DO131" i="218" s="1"/>
  <c r="CE126" i="218"/>
  <c r="DO126" i="218" s="1"/>
  <c r="CE121" i="218"/>
  <c r="DO121" i="218" s="1"/>
  <c r="AM132" i="218"/>
  <c r="U132" i="218"/>
  <c r="CE129" i="217"/>
  <c r="DO129" i="217" s="1"/>
  <c r="AD132" i="217"/>
  <c r="U132" i="217"/>
  <c r="CE121" i="221"/>
  <c r="DO121" i="221" s="1"/>
  <c r="CE125" i="221"/>
  <c r="DO125" i="221" s="1"/>
  <c r="CE124" i="221"/>
  <c r="DO124" i="221" s="1"/>
  <c r="CE129" i="221"/>
  <c r="DO129" i="221" s="1"/>
  <c r="CE131" i="221"/>
  <c r="DO131" i="221" s="1"/>
  <c r="DN120" i="221"/>
  <c r="DN132" i="221" s="1"/>
  <c r="CD132" i="221"/>
  <c r="CB132" i="221"/>
  <c r="CE122" i="221"/>
  <c r="DO122" i="221" s="1"/>
  <c r="BY132" i="221"/>
  <c r="CE127" i="221"/>
  <c r="DO127" i="221" s="1"/>
  <c r="DK132" i="221"/>
  <c r="CE130" i="221"/>
  <c r="DO130" i="221" s="1"/>
  <c r="DL132" i="221"/>
  <c r="CE128" i="221"/>
  <c r="DO128" i="221" s="1"/>
  <c r="AN121" i="221"/>
  <c r="CA121" i="221" s="1"/>
  <c r="CA132" i="221" s="1"/>
  <c r="BX132" i="221"/>
  <c r="DJ132" i="221"/>
  <c r="DH132" i="221"/>
  <c r="DI132" i="221"/>
  <c r="CC120" i="221"/>
  <c r="CC132" i="221" s="1"/>
  <c r="U132" i="221"/>
  <c r="BZ120" i="221"/>
  <c r="BZ132" i="221" s="1"/>
  <c r="CE130" i="220"/>
  <c r="DO130" i="220" s="1"/>
  <c r="CE121" i="220"/>
  <c r="DO121" i="220" s="1"/>
  <c r="CE123" i="220"/>
  <c r="DO123" i="220" s="1"/>
  <c r="CE128" i="220"/>
  <c r="DO128" i="220" s="1"/>
  <c r="CD132" i="220"/>
  <c r="DN120" i="220"/>
  <c r="DN132" i="220" s="1"/>
  <c r="CE131" i="220"/>
  <c r="DO131" i="220" s="1"/>
  <c r="CB132" i="220"/>
  <c r="CC132" i="220"/>
  <c r="CE122" i="220"/>
  <c r="DO122" i="220" s="1"/>
  <c r="CE129" i="220"/>
  <c r="DO129" i="220" s="1"/>
  <c r="CA132" i="220"/>
  <c r="BZ120" i="220"/>
  <c r="BZ132" i="220" s="1"/>
  <c r="DI132" i="220"/>
  <c r="BX132" i="220"/>
  <c r="DL120" i="220"/>
  <c r="DK127" i="220"/>
  <c r="DK132" i="220" s="1"/>
  <c r="BY132" i="220"/>
  <c r="DL125" i="220"/>
  <c r="CE122" i="219"/>
  <c r="DO122" i="219" s="1"/>
  <c r="BY132" i="219"/>
  <c r="DK132" i="219"/>
  <c r="CE123" i="219"/>
  <c r="DO123" i="219" s="1"/>
  <c r="CE126" i="219"/>
  <c r="DO126" i="219" s="1"/>
  <c r="CE128" i="219"/>
  <c r="DO128" i="219" s="1"/>
  <c r="CE121" i="219"/>
  <c r="DO121" i="219" s="1"/>
  <c r="CE131" i="219"/>
  <c r="DO131" i="219" s="1"/>
  <c r="CD132" i="219"/>
  <c r="DN120" i="219"/>
  <c r="DN132" i="219" s="1"/>
  <c r="CE127" i="219"/>
  <c r="DO127" i="219" s="1"/>
  <c r="CE129" i="219"/>
  <c r="DO129" i="219" s="1"/>
  <c r="BZ120" i="219"/>
  <c r="BZ132" i="219" s="1"/>
  <c r="DI132" i="219"/>
  <c r="BX132" i="219"/>
  <c r="DH132" i="219"/>
  <c r="AN120" i="219"/>
  <c r="CA120" i="219" s="1"/>
  <c r="CA132" i="219" s="1"/>
  <c r="CB120" i="219"/>
  <c r="CB132" i="219" s="1"/>
  <c r="DL120" i="219"/>
  <c r="DL128" i="219"/>
  <c r="U132" i="219"/>
  <c r="CD132" i="218"/>
  <c r="DN120" i="218"/>
  <c r="DN132" i="218" s="1"/>
  <c r="CE129" i="218"/>
  <c r="DO129" i="218" s="1"/>
  <c r="CE127" i="218"/>
  <c r="DO127" i="218" s="1"/>
  <c r="CC132" i="218"/>
  <c r="CE122" i="218"/>
  <c r="DO122" i="218" s="1"/>
  <c r="CA132" i="218"/>
  <c r="CE125" i="218"/>
  <c r="DO125" i="218" s="1"/>
  <c r="CE130" i="218"/>
  <c r="DO130" i="218" s="1"/>
  <c r="CE123" i="218"/>
  <c r="DO123" i="218" s="1"/>
  <c r="CE128" i="218"/>
  <c r="DO128" i="218" s="1"/>
  <c r="BO132" i="218"/>
  <c r="BX132" i="218"/>
  <c r="DJ132" i="218"/>
  <c r="CB120" i="218"/>
  <c r="CB132" i="218" s="1"/>
  <c r="DL120" i="218"/>
  <c r="DL132" i="218" s="1"/>
  <c r="DK127" i="218"/>
  <c r="DK132" i="218" s="1"/>
  <c r="BY120" i="218"/>
  <c r="CD132" i="217"/>
  <c r="DN120" i="217"/>
  <c r="DN132" i="217" s="1"/>
  <c r="CC132" i="217"/>
  <c r="CE122" i="217"/>
  <c r="DO122" i="217" s="1"/>
  <c r="DK132" i="217"/>
  <c r="CE125" i="217"/>
  <c r="DO125" i="217" s="1"/>
  <c r="CE130" i="217"/>
  <c r="DO130" i="217" s="1"/>
  <c r="CE128" i="217"/>
  <c r="DO128" i="217" s="1"/>
  <c r="CE121" i="217"/>
  <c r="DO121" i="217" s="1"/>
  <c r="CE124" i="217"/>
  <c r="DO124" i="217" s="1"/>
  <c r="CE126" i="217"/>
  <c r="DO126" i="217" s="1"/>
  <c r="CE127" i="217"/>
  <c r="DO127" i="217" s="1"/>
  <c r="CA132" i="217"/>
  <c r="CE123" i="217"/>
  <c r="DO123" i="217" s="1"/>
  <c r="CE131" i="217"/>
  <c r="DO131" i="217" s="1"/>
  <c r="BY120" i="217"/>
  <c r="BZ120" i="217"/>
  <c r="BZ132" i="217" s="1"/>
  <c r="DI132" i="217"/>
  <c r="BX132" i="217"/>
  <c r="DH132" i="217"/>
  <c r="CB120" i="217"/>
  <c r="CB132" i="217" s="1"/>
  <c r="DL120" i="217"/>
  <c r="CE123" i="215"/>
  <c r="DO123" i="215" s="1"/>
  <c r="CE125" i="215"/>
  <c r="DO125" i="215" s="1"/>
  <c r="CE128" i="215"/>
  <c r="DO128" i="215" s="1"/>
  <c r="CE130" i="215"/>
  <c r="DO130" i="215" s="1"/>
  <c r="CE121" i="215"/>
  <c r="DO121" i="215" s="1"/>
  <c r="CC132" i="215"/>
  <c r="CE124" i="215"/>
  <c r="DO124" i="215" s="1"/>
  <c r="CE129" i="215"/>
  <c r="DO129" i="215" s="1"/>
  <c r="CE131" i="215"/>
  <c r="DO131" i="215" s="1"/>
  <c r="DN120" i="215"/>
  <c r="DN132" i="215" s="1"/>
  <c r="CD132" i="215"/>
  <c r="DL132" i="215"/>
  <c r="BY132" i="215"/>
  <c r="CE126" i="215"/>
  <c r="DO126" i="215" s="1"/>
  <c r="CA132" i="215"/>
  <c r="CE127" i="215"/>
  <c r="DO127" i="215" s="1"/>
  <c r="BZ120" i="215"/>
  <c r="BZ132" i="215" s="1"/>
  <c r="DK121" i="215"/>
  <c r="DK132" i="215" s="1"/>
  <c r="BO132" i="215"/>
  <c r="DI132" i="215"/>
  <c r="BX132" i="215"/>
  <c r="DJ132" i="215"/>
  <c r="U132" i="215"/>
  <c r="CE121" i="198"/>
  <c r="DO121" i="198" s="1"/>
  <c r="CE127" i="198"/>
  <c r="DO127" i="198" s="1"/>
  <c r="CE123" i="198"/>
  <c r="DO123" i="198" s="1"/>
  <c r="DN120" i="198"/>
  <c r="DN132" i="198" s="1"/>
  <c r="CD132" i="198"/>
  <c r="CE126" i="198"/>
  <c r="DO126" i="198" s="1"/>
  <c r="CC132" i="198"/>
  <c r="CB132" i="198"/>
  <c r="CE129" i="198"/>
  <c r="DO129" i="198" s="1"/>
  <c r="DK132" i="198"/>
  <c r="CE131" i="198"/>
  <c r="DO131" i="198" s="1"/>
  <c r="CA132" i="198"/>
  <c r="CE124" i="198"/>
  <c r="DO124" i="198" s="1"/>
  <c r="CE128" i="198"/>
  <c r="DO128" i="198" s="1"/>
  <c r="DH132" i="198"/>
  <c r="DI132" i="198"/>
  <c r="BY120" i="198"/>
  <c r="BZ120" i="198"/>
  <c r="BZ132" i="198" s="1"/>
  <c r="AN122" i="198"/>
  <c r="CA122" i="198" s="1"/>
  <c r="CE122" i="198" s="1"/>
  <c r="DO122" i="198" s="1"/>
  <c r="BO132" i="198"/>
  <c r="BX132" i="198"/>
  <c r="DM132" i="221" l="1"/>
  <c r="DM132" i="220"/>
  <c r="DM132" i="218"/>
  <c r="DL132" i="217"/>
  <c r="DM132" i="217"/>
  <c r="DM132" i="215"/>
  <c r="DL132" i="198"/>
  <c r="DM132" i="219"/>
  <c r="CE120" i="221"/>
  <c r="CE120" i="220"/>
  <c r="DL132" i="220"/>
  <c r="DL132" i="219"/>
  <c r="CE120" i="219"/>
  <c r="CE120" i="218"/>
  <c r="BY132" i="218"/>
  <c r="CE120" i="217"/>
  <c r="BY132" i="217"/>
  <c r="CE120" i="215"/>
  <c r="BY132" i="198"/>
  <c r="CE120" i="198"/>
  <c r="DO120" i="221" l="1"/>
  <c r="DO132" i="221" s="1"/>
  <c r="CE132" i="221"/>
  <c r="DO120" i="220"/>
  <c r="DO132" i="220" s="1"/>
  <c r="CE132" i="220"/>
  <c r="DO120" i="219"/>
  <c r="DO132" i="219" s="1"/>
  <c r="CE132" i="219"/>
  <c r="DO120" i="218"/>
  <c r="DO132" i="218" s="1"/>
  <c r="CE132" i="218"/>
  <c r="DO120" i="217"/>
  <c r="DO132" i="217" s="1"/>
  <c r="CE132" i="217"/>
  <c r="DO120" i="215"/>
  <c r="DO132" i="215" s="1"/>
  <c r="CE132" i="215"/>
  <c r="CE132" i="198"/>
  <c r="DO120" i="198"/>
  <c r="DO132" i="198" s="1"/>
  <c r="BN32" i="215" l="1"/>
  <c r="BN27" i="215"/>
  <c r="BN26" i="215"/>
  <c r="AV40" i="215"/>
  <c r="AC40" i="215"/>
  <c r="AV27" i="215"/>
  <c r="AC27" i="215"/>
  <c r="AV26" i="215"/>
  <c r="AC26" i="215"/>
  <c r="BW94" i="215" l="1"/>
  <c r="T40" i="215" l="1"/>
  <c r="T27" i="215" l="1"/>
  <c r="V148" i="215" l="1"/>
  <c r="X148" i="215" s="1"/>
  <c r="R31" i="215"/>
  <c r="V164" i="215" s="1"/>
  <c r="X164" i="215" s="1"/>
  <c r="BM32" i="215"/>
  <c r="BM28" i="215"/>
  <c r="BM26" i="215"/>
  <c r="AU29" i="215"/>
  <c r="AB29" i="215"/>
  <c r="AU27" i="215"/>
  <c r="AB27" i="215"/>
  <c r="AU26" i="215"/>
  <c r="AB26" i="215"/>
  <c r="AU31" i="215"/>
  <c r="AB31" i="215"/>
  <c r="S27" i="215"/>
  <c r="S26" i="215"/>
  <c r="BG113" i="215" l="1"/>
  <c r="BV94" i="215"/>
  <c r="AO19" i="215" l="1"/>
  <c r="Z112" i="215" l="1"/>
  <c r="BU94" i="215"/>
  <c r="AT62" i="215" l="1"/>
  <c r="AA62" i="215"/>
  <c r="AT29" i="215"/>
  <c r="AA29" i="215"/>
  <c r="AT28" i="215"/>
  <c r="AA28" i="215"/>
  <c r="AT26" i="215"/>
  <c r="AA26" i="215"/>
  <c r="AT31" i="215"/>
  <c r="AA31" i="215"/>
  <c r="BL28" i="215" l="1"/>
  <c r="R26" i="215" l="1"/>
  <c r="AS62" i="215" l="1"/>
  <c r="Z62" i="215"/>
  <c r="AS23" i="215" l="1"/>
  <c r="Z23" i="215"/>
  <c r="BT94" i="215" l="1"/>
  <c r="BK27" i="215" l="1"/>
  <c r="BK26" i="215"/>
  <c r="Q28" i="215" l="1"/>
  <c r="V163" i="215" s="1"/>
  <c r="X163" i="215" s="1"/>
  <c r="Q29" i="215"/>
  <c r="Q26" i="215"/>
  <c r="V147" i="215" s="1"/>
  <c r="X147" i="215" s="1"/>
  <c r="Q23" i="215"/>
  <c r="AR62" i="215" l="1"/>
  <c r="Y62" i="215"/>
  <c r="AR47" i="215"/>
  <c r="Y47" i="215"/>
  <c r="AR45" i="215"/>
  <c r="Y45" i="215"/>
  <c r="AR23" i="215"/>
  <c r="Y23" i="215"/>
  <c r="BS94" i="215" l="1"/>
  <c r="P29" i="215" l="1"/>
  <c r="V162" i="215" s="1"/>
  <c r="X162" i="215" s="1"/>
  <c r="P47" i="215"/>
  <c r="P23" i="215"/>
  <c r="V146" i="215" s="1"/>
  <c r="X146" i="215" s="1"/>
  <c r="BJ27" i="215"/>
  <c r="BJ26" i="215"/>
  <c r="X112" i="215" l="1"/>
  <c r="BI27" i="215"/>
  <c r="BI26" i="215"/>
  <c r="AQ81" i="215"/>
  <c r="X81" i="215"/>
  <c r="AQ62" i="215"/>
  <c r="X62" i="215"/>
  <c r="AQ47" i="215"/>
  <c r="X47" i="215"/>
  <c r="AQ45" i="215"/>
  <c r="X45" i="215"/>
  <c r="AQ27" i="215"/>
  <c r="X27" i="215"/>
  <c r="BR94" i="215" l="1"/>
  <c r="O47" i="215" l="1"/>
  <c r="V161" i="215" s="1"/>
  <c r="X161" i="215" s="1"/>
  <c r="O45" i="215"/>
  <c r="V145" i="215" s="1"/>
  <c r="X145" i="215" s="1"/>
  <c r="W112" i="215" l="1"/>
  <c r="BH27" i="215"/>
  <c r="BH26" i="215"/>
  <c r="AP81" i="215"/>
  <c r="W81" i="215"/>
  <c r="AP62" i="215"/>
  <c r="W62" i="215"/>
  <c r="AP27" i="215"/>
  <c r="W27" i="215"/>
  <c r="N27" i="215"/>
  <c r="V160" i="215" s="1"/>
  <c r="X160" i="215" s="1"/>
  <c r="N81" i="215"/>
  <c r="V144" i="215" s="1"/>
  <c r="X144" i="215" s="1"/>
  <c r="BQ94" i="215"/>
  <c r="M101" i="198" l="1"/>
  <c r="S82" i="198"/>
  <c r="BN27" i="198" l="1"/>
  <c r="BN26" i="198"/>
  <c r="AC101" i="198"/>
  <c r="AV62" i="198"/>
  <c r="AC62" i="198"/>
  <c r="AV53" i="198"/>
  <c r="AC53" i="198"/>
  <c r="AV27" i="198"/>
  <c r="AC27" i="198"/>
  <c r="T27" i="198"/>
  <c r="T62" i="198"/>
  <c r="T101" i="198"/>
  <c r="ED140" i="221" l="1"/>
  <c r="ED115" i="221"/>
  <c r="ED103" i="221"/>
  <c r="ED94" i="221"/>
  <c r="ED140" i="220"/>
  <c r="ED115" i="220"/>
  <c r="ED103" i="220"/>
  <c r="ED94" i="220"/>
  <c r="ED140" i="219"/>
  <c r="ED115" i="219"/>
  <c r="ED103" i="219"/>
  <c r="ED94" i="219"/>
  <c r="ED140" i="218"/>
  <c r="ED115" i="218"/>
  <c r="ED103" i="218"/>
  <c r="ED94" i="218"/>
  <c r="ED140" i="217"/>
  <c r="ED115" i="217"/>
  <c r="ED103" i="217"/>
  <c r="ED94" i="217"/>
  <c r="ED140" i="216"/>
  <c r="ED132" i="216"/>
  <c r="ED115" i="216"/>
  <c r="ED103" i="216"/>
  <c r="ED94" i="216"/>
  <c r="ED139" i="215" l="1"/>
  <c r="ED115" i="215"/>
  <c r="ED103" i="215"/>
  <c r="ED94" i="215"/>
  <c r="BG114" i="198" l="1"/>
  <c r="AU53" i="198"/>
  <c r="AB53" i="198"/>
  <c r="AB101" i="198" l="1"/>
  <c r="AU82" i="198"/>
  <c r="AB82" i="198"/>
  <c r="AU27" i="198"/>
  <c r="AB27" i="198"/>
  <c r="AU26" i="198"/>
  <c r="AB26" i="198"/>
  <c r="AU19" i="198"/>
  <c r="AB19" i="198"/>
  <c r="AU68" i="198"/>
  <c r="AB68" i="198"/>
  <c r="AD24" i="198" l="1"/>
  <c r="AD25" i="198"/>
  <c r="AM24" i="198"/>
  <c r="AM25" i="198"/>
  <c r="BV94" i="198"/>
  <c r="BM27" i="198" l="1"/>
  <c r="BM26" i="198"/>
  <c r="V162" i="198" l="1"/>
  <c r="X162" i="198" s="1"/>
  <c r="S62" i="198"/>
  <c r="V179" i="198" s="1"/>
  <c r="X179" i="198" s="1"/>
  <c r="S53" i="198"/>
  <c r="S27" i="198"/>
  <c r="V163" i="198" s="1"/>
  <c r="X163" i="198" s="1"/>
  <c r="S101" i="198"/>
  <c r="V146" i="198" s="1"/>
  <c r="X146" i="198" s="1"/>
  <c r="BU94" i="198" l="1"/>
  <c r="BL26" i="198" l="1"/>
  <c r="AT82" i="198"/>
  <c r="AA82" i="198"/>
  <c r="AT26" i="198"/>
  <c r="AA26" i="198"/>
  <c r="AT19" i="198"/>
  <c r="AA19" i="198"/>
  <c r="AT67" i="198"/>
  <c r="AA67" i="198"/>
  <c r="AT68" i="198"/>
  <c r="AA68" i="198"/>
  <c r="R53" i="198" l="1"/>
  <c r="R19" i="198"/>
  <c r="R82" i="198"/>
  <c r="V145" i="198" s="1"/>
  <c r="X145" i="198" s="1"/>
  <c r="R26" i="198"/>
  <c r="BK29" i="198" l="1"/>
  <c r="BK27" i="198"/>
  <c r="BK26" i="198"/>
  <c r="AS85" i="198"/>
  <c r="Z85" i="198"/>
  <c r="AS47" i="198"/>
  <c r="Z47" i="198"/>
  <c r="AS26" i="198"/>
  <c r="Z26" i="198"/>
  <c r="AS19" i="198"/>
  <c r="Z19" i="198"/>
  <c r="AS67" i="198"/>
  <c r="Z67" i="198"/>
  <c r="BT94" i="198" l="1"/>
  <c r="Q53" i="198" l="1"/>
  <c r="V178" i="198" s="1"/>
  <c r="X178" i="198" s="1"/>
  <c r="Q85" i="198"/>
  <c r="V177" i="198" s="1"/>
  <c r="X177" i="198" s="1"/>
  <c r="Q19" i="198"/>
  <c r="V161" i="198" s="1"/>
  <c r="X161" i="198" s="1"/>
  <c r="Q47" i="198"/>
  <c r="Q26" i="198"/>
  <c r="BS94" i="198"/>
  <c r="AR47" i="198" l="1"/>
  <c r="Y47" i="198"/>
  <c r="AR45" i="198"/>
  <c r="Y45" i="198"/>
  <c r="AR26" i="198"/>
  <c r="Y26" i="198"/>
  <c r="AR67" i="198"/>
  <c r="Y67" i="198"/>
  <c r="BJ29" i="198" l="1"/>
  <c r="P47" i="198"/>
  <c r="V160" i="198" s="1"/>
  <c r="X160" i="198" s="1"/>
  <c r="P26" i="198"/>
  <c r="V144" i="198" s="1"/>
  <c r="X144" i="198" s="1"/>
  <c r="M17" i="184" l="1"/>
  <c r="M6" i="184"/>
  <c r="L6" i="184"/>
  <c r="H6" i="184"/>
  <c r="C11" i="223" l="1"/>
  <c r="O10" i="223"/>
  <c r="O9" i="223"/>
  <c r="F27" i="222"/>
  <c r="E27" i="222"/>
  <c r="D27" i="222"/>
  <c r="C27" i="222"/>
  <c r="B27" i="222"/>
  <c r="G26" i="222"/>
  <c r="G25" i="222"/>
  <c r="G27" i="222" s="1"/>
  <c r="G29" i="222" s="1"/>
  <c r="E13" i="222"/>
  <c r="C12" i="222"/>
  <c r="C13" i="222" s="1"/>
  <c r="G13" i="222" s="1"/>
  <c r="E11" i="222"/>
  <c r="G11" i="222" s="1"/>
  <c r="C8" i="222"/>
  <c r="EC140" i="221"/>
  <c r="EC115" i="221"/>
  <c r="EC103" i="221"/>
  <c r="EC94" i="221"/>
  <c r="V183" i="221"/>
  <c r="V184" i="221" s="1"/>
  <c r="U183" i="221"/>
  <c r="X182" i="221"/>
  <c r="W182" i="221"/>
  <c r="X181" i="221"/>
  <c r="W181" i="221"/>
  <c r="X180" i="221"/>
  <c r="W180" i="221"/>
  <c r="X179" i="221"/>
  <c r="W179" i="221"/>
  <c r="X178" i="221"/>
  <c r="W178" i="221"/>
  <c r="J177" i="221"/>
  <c r="J178" i="221" s="1"/>
  <c r="V174" i="221"/>
  <c r="U174" i="221"/>
  <c r="X173" i="221"/>
  <c r="W173" i="221"/>
  <c r="X172" i="221"/>
  <c r="W172" i="221"/>
  <c r="X171" i="221"/>
  <c r="W171" i="221"/>
  <c r="X170" i="221"/>
  <c r="W170" i="221"/>
  <c r="X169" i="221"/>
  <c r="W169" i="221"/>
  <c r="J168" i="221"/>
  <c r="J169" i="221" s="1"/>
  <c r="V166" i="221"/>
  <c r="U166" i="221"/>
  <c r="X165" i="221"/>
  <c r="W165" i="221"/>
  <c r="X164" i="221"/>
  <c r="W164" i="221"/>
  <c r="X163" i="221"/>
  <c r="W163" i="221"/>
  <c r="X162" i="221"/>
  <c r="W162" i="221"/>
  <c r="X161" i="221"/>
  <c r="W161" i="221"/>
  <c r="J160" i="221"/>
  <c r="J161" i="221" s="1"/>
  <c r="V158" i="221"/>
  <c r="W158" i="221" s="1"/>
  <c r="U158" i="221"/>
  <c r="X157" i="221"/>
  <c r="W157" i="221"/>
  <c r="X156" i="221"/>
  <c r="W156" i="221"/>
  <c r="X155" i="221"/>
  <c r="W155" i="221"/>
  <c r="X154" i="221"/>
  <c r="W154" i="221"/>
  <c r="X153" i="221"/>
  <c r="W153" i="221"/>
  <c r="J152" i="221"/>
  <c r="J153" i="221" s="1"/>
  <c r="V150" i="221"/>
  <c r="U150" i="221"/>
  <c r="X149" i="221"/>
  <c r="W149" i="221"/>
  <c r="X148" i="221"/>
  <c r="W148" i="221"/>
  <c r="X147" i="221"/>
  <c r="W147" i="221"/>
  <c r="X146" i="221"/>
  <c r="W146" i="221"/>
  <c r="X145" i="221"/>
  <c r="W145" i="221"/>
  <c r="J144" i="221"/>
  <c r="J145" i="221" s="1"/>
  <c r="EE140" i="221"/>
  <c r="EB140" i="221"/>
  <c r="EA140" i="221"/>
  <c r="DZ140" i="221"/>
  <c r="DY140" i="221"/>
  <c r="DX140" i="221"/>
  <c r="DW140" i="221"/>
  <c r="DV140" i="221"/>
  <c r="DU140" i="221"/>
  <c r="DT140" i="221"/>
  <c r="DS140" i="221"/>
  <c r="DR140" i="221"/>
  <c r="DQ140" i="221"/>
  <c r="DP140" i="221"/>
  <c r="DF140" i="221"/>
  <c r="DE140" i="221"/>
  <c r="DD140" i="221"/>
  <c r="DB140" i="221"/>
  <c r="DA140" i="221"/>
  <c r="CZ140" i="221"/>
  <c r="CX140" i="221"/>
  <c r="CW140" i="221"/>
  <c r="CV140" i="221"/>
  <c r="CT140" i="221"/>
  <c r="CS140" i="221"/>
  <c r="CR140" i="221"/>
  <c r="CP140" i="221"/>
  <c r="CO140" i="221"/>
  <c r="CN140" i="221"/>
  <c r="CL140" i="221"/>
  <c r="CK140" i="221"/>
  <c r="CJ140" i="221"/>
  <c r="CI140" i="221"/>
  <c r="CH140" i="221"/>
  <c r="CG140" i="221"/>
  <c r="CF140" i="221"/>
  <c r="CC140" i="221"/>
  <c r="CB140" i="221"/>
  <c r="CA140" i="221"/>
  <c r="BW140" i="221"/>
  <c r="BV140" i="221"/>
  <c r="BU140" i="221"/>
  <c r="BT140" i="221"/>
  <c r="BS140" i="221"/>
  <c r="BR140" i="221"/>
  <c r="BQ140" i="221"/>
  <c r="BP140" i="221"/>
  <c r="BO140" i="221"/>
  <c r="BN140" i="221"/>
  <c r="BM140" i="221"/>
  <c r="BL140" i="221"/>
  <c r="BK140" i="221"/>
  <c r="BJ140" i="221"/>
  <c r="BI140" i="221"/>
  <c r="BH140" i="221"/>
  <c r="BG140" i="221"/>
  <c r="BF140" i="221"/>
  <c r="BE140" i="221"/>
  <c r="BD140" i="221"/>
  <c r="BC140" i="221"/>
  <c r="BB140" i="221"/>
  <c r="BA140" i="221"/>
  <c r="AZ140" i="221"/>
  <c r="AY140" i="221"/>
  <c r="AX140" i="221"/>
  <c r="AV140" i="221"/>
  <c r="AU140" i="221"/>
  <c r="AT140" i="221"/>
  <c r="AS140" i="221"/>
  <c r="AR140" i="221"/>
  <c r="AQ140" i="221"/>
  <c r="AP140" i="221"/>
  <c r="AO140" i="221"/>
  <c r="AL140" i="221"/>
  <c r="AK140" i="221"/>
  <c r="AJ140" i="221"/>
  <c r="AI140" i="221"/>
  <c r="AH140" i="221"/>
  <c r="AG140" i="221"/>
  <c r="AF140" i="221"/>
  <c r="AE140" i="221"/>
  <c r="AC140" i="221"/>
  <c r="AB140" i="221"/>
  <c r="AA140" i="221"/>
  <c r="Z140" i="221"/>
  <c r="Y140" i="221"/>
  <c r="X140" i="221"/>
  <c r="W140" i="221"/>
  <c r="V140" i="221"/>
  <c r="T140" i="221"/>
  <c r="S140" i="221"/>
  <c r="R140" i="221"/>
  <c r="Q140" i="221"/>
  <c r="P140" i="221"/>
  <c r="O140" i="221"/>
  <c r="N140" i="221"/>
  <c r="M140" i="221"/>
  <c r="DJ140" i="221"/>
  <c r="BX140" i="221"/>
  <c r="AW140" i="221"/>
  <c r="AD140" i="221"/>
  <c r="BY140" i="221"/>
  <c r="EE115" i="221"/>
  <c r="EB115" i="221"/>
  <c r="EA115" i="221"/>
  <c r="DZ115" i="221"/>
  <c r="DY115" i="221"/>
  <c r="DX115" i="221"/>
  <c r="DW115" i="221"/>
  <c r="DV115" i="221"/>
  <c r="DU115" i="221"/>
  <c r="DT115" i="221"/>
  <c r="DS115" i="221"/>
  <c r="DR115" i="221"/>
  <c r="DQ115" i="221"/>
  <c r="DP115" i="221"/>
  <c r="DF115" i="221"/>
  <c r="DE115" i="221"/>
  <c r="DD115" i="221"/>
  <c r="DB115" i="221"/>
  <c r="DA115" i="221"/>
  <c r="CZ115" i="221"/>
  <c r="CX115" i="221"/>
  <c r="CW115" i="221"/>
  <c r="CV115" i="221"/>
  <c r="CT115" i="221"/>
  <c r="CS115" i="221"/>
  <c r="CR115" i="221"/>
  <c r="CP115" i="221"/>
  <c r="CO115" i="221"/>
  <c r="CN115" i="221"/>
  <c r="CL115" i="221"/>
  <c r="CK115" i="221"/>
  <c r="CJ115" i="221"/>
  <c r="CI115" i="221"/>
  <c r="CH115" i="221"/>
  <c r="CG115" i="221"/>
  <c r="CF115" i="221"/>
  <c r="CB115" i="221"/>
  <c r="BW115" i="221"/>
  <c r="BV115" i="221"/>
  <c r="BU115" i="221"/>
  <c r="BT115" i="221"/>
  <c r="BS115" i="221"/>
  <c r="BR115" i="221"/>
  <c r="BQ115" i="221"/>
  <c r="BP115" i="221"/>
  <c r="BN115" i="221"/>
  <c r="BM115" i="221"/>
  <c r="BL115" i="221"/>
  <c r="BK115" i="221"/>
  <c r="BJ115" i="221"/>
  <c r="BI115" i="221"/>
  <c r="BH115" i="221"/>
  <c r="BG115" i="221"/>
  <c r="BF115" i="221"/>
  <c r="BE115" i="221"/>
  <c r="BD115" i="221"/>
  <c r="BC115" i="221"/>
  <c r="BB115" i="221"/>
  <c r="BA115" i="221"/>
  <c r="AZ115" i="221"/>
  <c r="AY115" i="221"/>
  <c r="AX115" i="221"/>
  <c r="AV115" i="221"/>
  <c r="AU115" i="221"/>
  <c r="AT115" i="221"/>
  <c r="AS115" i="221"/>
  <c r="AR115" i="221"/>
  <c r="AQ115" i="221"/>
  <c r="AP115" i="221"/>
  <c r="AO115" i="221"/>
  <c r="AL115" i="221"/>
  <c r="AK115" i="221"/>
  <c r="AJ115" i="221"/>
  <c r="AI115" i="221"/>
  <c r="AH115" i="221"/>
  <c r="AG115" i="221"/>
  <c r="AF115" i="221"/>
  <c r="AE115" i="221"/>
  <c r="AC115" i="221"/>
  <c r="AB115" i="221"/>
  <c r="AA115" i="221"/>
  <c r="Z115" i="221"/>
  <c r="Y115" i="221"/>
  <c r="X115" i="221"/>
  <c r="W115" i="221"/>
  <c r="V115" i="221"/>
  <c r="T115" i="221"/>
  <c r="S115" i="221"/>
  <c r="R115" i="221"/>
  <c r="Q115" i="221"/>
  <c r="P115" i="221"/>
  <c r="O115" i="221"/>
  <c r="N115" i="221"/>
  <c r="M115" i="221"/>
  <c r="DJ114" i="221"/>
  <c r="DI114" i="221"/>
  <c r="DL114" i="221" s="1"/>
  <c r="DH114" i="221"/>
  <c r="DK114" i="221" s="1"/>
  <c r="BX114" i="221"/>
  <c r="CD114" i="221" s="1"/>
  <c r="DN114" i="221" s="1"/>
  <c r="BO114" i="221"/>
  <c r="CC114" i="221" s="1"/>
  <c r="AW114" i="221"/>
  <c r="CA114" i="221" s="1"/>
  <c r="AM114" i="221"/>
  <c r="AD114" i="221"/>
  <c r="U114" i="221"/>
  <c r="BY114" i="221" s="1"/>
  <c r="DJ113" i="221"/>
  <c r="DI113" i="221"/>
  <c r="DL113" i="221" s="1"/>
  <c r="DH113" i="221"/>
  <c r="DK113" i="221" s="1"/>
  <c r="BZ113" i="221"/>
  <c r="BX113" i="221"/>
  <c r="CD113" i="221" s="1"/>
  <c r="DN113" i="221" s="1"/>
  <c r="BO113" i="221"/>
  <c r="CC113" i="221" s="1"/>
  <c r="AW113" i="221"/>
  <c r="CA113" i="221" s="1"/>
  <c r="AM113" i="221"/>
  <c r="AD113" i="221"/>
  <c r="U113" i="221"/>
  <c r="BY113" i="221" s="1"/>
  <c r="DJ112" i="221"/>
  <c r="DI112" i="221"/>
  <c r="DL112" i="221" s="1"/>
  <c r="DH112" i="221"/>
  <c r="DK112" i="221" s="1"/>
  <c r="BX112" i="221"/>
  <c r="CD112" i="221" s="1"/>
  <c r="DN112" i="221" s="1"/>
  <c r="BO112" i="221"/>
  <c r="CC112" i="221" s="1"/>
  <c r="AW112" i="221"/>
  <c r="CA112" i="221" s="1"/>
  <c r="AM112" i="221"/>
  <c r="AD112" i="221"/>
  <c r="U112" i="221"/>
  <c r="BY112" i="221" s="1"/>
  <c r="DJ111" i="221"/>
  <c r="DI111" i="221"/>
  <c r="DL111" i="221" s="1"/>
  <c r="DH111" i="221"/>
  <c r="DK111" i="221" s="1"/>
  <c r="BX111" i="221"/>
  <c r="CD111" i="221" s="1"/>
  <c r="DN111" i="221" s="1"/>
  <c r="BO111" i="221"/>
  <c r="CC111" i="221" s="1"/>
  <c r="AW111" i="221"/>
  <c r="CA111" i="221" s="1"/>
  <c r="AM111" i="221"/>
  <c r="AD111" i="221"/>
  <c r="U111" i="221"/>
  <c r="BY111" i="221" s="1"/>
  <c r="DJ110" i="221"/>
  <c r="DI110" i="221"/>
  <c r="DL110" i="221" s="1"/>
  <c r="DH110" i="221"/>
  <c r="DK110" i="221" s="1"/>
  <c r="BX110" i="221"/>
  <c r="BO110" i="221"/>
  <c r="AW110" i="221"/>
  <c r="CA110" i="221" s="1"/>
  <c r="AM110" i="221"/>
  <c r="AD110" i="221"/>
  <c r="U110" i="221"/>
  <c r="BY110" i="221" s="1"/>
  <c r="EE103" i="221"/>
  <c r="EB103" i="221"/>
  <c r="EA103" i="221"/>
  <c r="DZ103" i="221"/>
  <c r="DY103" i="221"/>
  <c r="DX103" i="221"/>
  <c r="DW103" i="221"/>
  <c r="DV103" i="221"/>
  <c r="DU103" i="221"/>
  <c r="DT103" i="221"/>
  <c r="DS103" i="221"/>
  <c r="DR103" i="221"/>
  <c r="DQ103" i="221"/>
  <c r="DP103" i="221"/>
  <c r="DF103" i="221"/>
  <c r="DE103" i="221"/>
  <c r="DD103" i="221"/>
  <c r="DB103" i="221"/>
  <c r="DA103" i="221"/>
  <c r="CZ103" i="221"/>
  <c r="CX103" i="221"/>
  <c r="CW103" i="221"/>
  <c r="CV103" i="221"/>
  <c r="CT103" i="221"/>
  <c r="CS103" i="221"/>
  <c r="CR103" i="221"/>
  <c r="CP103" i="221"/>
  <c r="CO103" i="221"/>
  <c r="CN103" i="221"/>
  <c r="CL103" i="221"/>
  <c r="CK103" i="221"/>
  <c r="CJ103" i="221"/>
  <c r="CI103" i="221"/>
  <c r="CH103" i="221"/>
  <c r="CG103" i="221"/>
  <c r="CF103" i="221"/>
  <c r="CC103" i="221"/>
  <c r="CB103" i="221"/>
  <c r="BW103" i="221"/>
  <c r="BV103" i="221"/>
  <c r="BU103" i="221"/>
  <c r="BT103" i="221"/>
  <c r="BS103" i="221"/>
  <c r="BR103" i="221"/>
  <c r="BQ103" i="221"/>
  <c r="BP103" i="221"/>
  <c r="BN103" i="221"/>
  <c r="BM103" i="221"/>
  <c r="BL103" i="221"/>
  <c r="BK103" i="221"/>
  <c r="BJ103" i="221"/>
  <c r="BI103" i="221"/>
  <c r="BH103" i="221"/>
  <c r="BG103" i="221"/>
  <c r="BF103" i="221"/>
  <c r="BE103" i="221"/>
  <c r="BD103" i="221"/>
  <c r="BC103" i="221"/>
  <c r="BB103" i="221"/>
  <c r="BA103" i="221"/>
  <c r="AZ103" i="221"/>
  <c r="AY103" i="221"/>
  <c r="AX103" i="221"/>
  <c r="AV103" i="221"/>
  <c r="AU103" i="221"/>
  <c r="AT103" i="221"/>
  <c r="AS103" i="221"/>
  <c r="AR103" i="221"/>
  <c r="AQ103" i="221"/>
  <c r="AP103" i="221"/>
  <c r="AO103" i="221"/>
  <c r="AL103" i="221"/>
  <c r="AK103" i="221"/>
  <c r="AJ103" i="221"/>
  <c r="AI103" i="221"/>
  <c r="AH103" i="221"/>
  <c r="AG103" i="221"/>
  <c r="AF103" i="221"/>
  <c r="AE103" i="221"/>
  <c r="AC103" i="221"/>
  <c r="AB103" i="221"/>
  <c r="AA103" i="221"/>
  <c r="Z103" i="221"/>
  <c r="Y103" i="221"/>
  <c r="X103" i="221"/>
  <c r="W103" i="221"/>
  <c r="V103" i="221"/>
  <c r="T103" i="221"/>
  <c r="S103" i="221"/>
  <c r="R103" i="221"/>
  <c r="Q103" i="221"/>
  <c r="P103" i="221"/>
  <c r="O103" i="221"/>
  <c r="N103" i="221"/>
  <c r="M103" i="221"/>
  <c r="AM103" i="221"/>
  <c r="AD103" i="221"/>
  <c r="EE94" i="221"/>
  <c r="EB94" i="221"/>
  <c r="EA94" i="221"/>
  <c r="DZ94" i="221"/>
  <c r="DY94" i="221"/>
  <c r="DX94" i="221"/>
  <c r="DW94" i="221"/>
  <c r="DV94" i="221"/>
  <c r="DU94" i="221"/>
  <c r="DT94" i="221"/>
  <c r="DS94" i="221"/>
  <c r="DR94" i="221"/>
  <c r="DQ94" i="221"/>
  <c r="DP94" i="221"/>
  <c r="DF94" i="221"/>
  <c r="DE94" i="221"/>
  <c r="DD94" i="221"/>
  <c r="DB94" i="221"/>
  <c r="DA94" i="221"/>
  <c r="CZ94" i="221"/>
  <c r="CX94" i="221"/>
  <c r="CW94" i="221"/>
  <c r="CV94" i="221"/>
  <c r="CT94" i="221"/>
  <c r="CS94" i="221"/>
  <c r="CR94" i="221"/>
  <c r="CP94" i="221"/>
  <c r="CO94" i="221"/>
  <c r="CN94" i="221"/>
  <c r="CL94" i="221"/>
  <c r="CK94" i="221"/>
  <c r="CJ94" i="221"/>
  <c r="CI94" i="221"/>
  <c r="CH94" i="221"/>
  <c r="CG94" i="221"/>
  <c r="CF94" i="221"/>
  <c r="BW94" i="221"/>
  <c r="BV94" i="221"/>
  <c r="BU94" i="221"/>
  <c r="BT94" i="221"/>
  <c r="BS94" i="221"/>
  <c r="BR94" i="221"/>
  <c r="BQ94" i="221"/>
  <c r="BP94" i="221"/>
  <c r="BN94" i="221"/>
  <c r="BM94" i="221"/>
  <c r="BL94" i="221"/>
  <c r="BK94" i="221"/>
  <c r="BJ94" i="221"/>
  <c r="BI94" i="221"/>
  <c r="BH94" i="221"/>
  <c r="BG94" i="221"/>
  <c r="BE94" i="221"/>
  <c r="BD94" i="221"/>
  <c r="BC94" i="221"/>
  <c r="BB94" i="221"/>
  <c r="BA94" i="221"/>
  <c r="AZ94" i="221"/>
  <c r="AY94" i="221"/>
  <c r="AX94" i="221"/>
  <c r="AV94" i="221"/>
  <c r="AU94" i="221"/>
  <c r="AT94" i="221"/>
  <c r="AS94" i="221"/>
  <c r="AR94" i="221"/>
  <c r="AQ94" i="221"/>
  <c r="AP94" i="221"/>
  <c r="AO94" i="221"/>
  <c r="AL94" i="221"/>
  <c r="AK94" i="221"/>
  <c r="AJ94" i="221"/>
  <c r="AI94" i="221"/>
  <c r="AH94" i="221"/>
  <c r="AG94" i="221"/>
  <c r="AF94" i="221"/>
  <c r="AE94" i="221"/>
  <c r="AC94" i="221"/>
  <c r="AB94" i="221"/>
  <c r="AA94" i="221"/>
  <c r="Z94" i="221"/>
  <c r="Y94" i="221"/>
  <c r="X94" i="221"/>
  <c r="W94" i="221"/>
  <c r="V94" i="221"/>
  <c r="T94" i="221"/>
  <c r="S94" i="221"/>
  <c r="R94" i="221"/>
  <c r="Q94" i="221"/>
  <c r="P94" i="221"/>
  <c r="O94" i="221"/>
  <c r="N94" i="221"/>
  <c r="M94" i="221"/>
  <c r="DJ93" i="221"/>
  <c r="DI93" i="221"/>
  <c r="DL93" i="221" s="1"/>
  <c r="DH93" i="221"/>
  <c r="DK93" i="221" s="1"/>
  <c r="BX93" i="221"/>
  <c r="CD93" i="221" s="1"/>
  <c r="DN93" i="221" s="1"/>
  <c r="BO93" i="221"/>
  <c r="BF93" i="221"/>
  <c r="AW93" i="221"/>
  <c r="CA93" i="221" s="1"/>
  <c r="AM93" i="221"/>
  <c r="AD93" i="221"/>
  <c r="U93" i="221"/>
  <c r="BY93" i="221" s="1"/>
  <c r="DJ92" i="221"/>
  <c r="DI92" i="221"/>
  <c r="DL92" i="221" s="1"/>
  <c r="DH92" i="221"/>
  <c r="DK92" i="221" s="1"/>
  <c r="BX92" i="221"/>
  <c r="CD92" i="221" s="1"/>
  <c r="DN92" i="221" s="1"/>
  <c r="BO92" i="221"/>
  <c r="BF92" i="221"/>
  <c r="AW92" i="221"/>
  <c r="CA92" i="221" s="1"/>
  <c r="AM92" i="221"/>
  <c r="AD92" i="221"/>
  <c r="U92" i="221"/>
  <c r="BY92" i="221" s="1"/>
  <c r="DJ89" i="221"/>
  <c r="DI89" i="221"/>
  <c r="DL89" i="221" s="1"/>
  <c r="DH89" i="221"/>
  <c r="DK89" i="221" s="1"/>
  <c r="BX89" i="221"/>
  <c r="CD89" i="221" s="1"/>
  <c r="DN89" i="221" s="1"/>
  <c r="BO89" i="221"/>
  <c r="BF89" i="221"/>
  <c r="AW89" i="221"/>
  <c r="CA89" i="221" s="1"/>
  <c r="AM89" i="221"/>
  <c r="AD89" i="221"/>
  <c r="U89" i="221"/>
  <c r="BY89" i="221" s="1"/>
  <c r="DJ88" i="221"/>
  <c r="DI88" i="221"/>
  <c r="DL88" i="221" s="1"/>
  <c r="DH88" i="221"/>
  <c r="DK88" i="221" s="1"/>
  <c r="BX88" i="221"/>
  <c r="CD88" i="221" s="1"/>
  <c r="DN88" i="221" s="1"/>
  <c r="BO88" i="221"/>
  <c r="BF88" i="221"/>
  <c r="AW88" i="221"/>
  <c r="CA88" i="221" s="1"/>
  <c r="AM88" i="221"/>
  <c r="AD88" i="221"/>
  <c r="U88" i="221"/>
  <c r="BY88" i="221" s="1"/>
  <c r="DJ87" i="221"/>
  <c r="DI87" i="221"/>
  <c r="DL87" i="221" s="1"/>
  <c r="DH87" i="221"/>
  <c r="DK87" i="221" s="1"/>
  <c r="BX87" i="221"/>
  <c r="CD87" i="221" s="1"/>
  <c r="DN87" i="221" s="1"/>
  <c r="BO87" i="221"/>
  <c r="CC87" i="221" s="1"/>
  <c r="BF87" i="221"/>
  <c r="CB87" i="221" s="1"/>
  <c r="AW87" i="221"/>
  <c r="CA87" i="221" s="1"/>
  <c r="AM87" i="221"/>
  <c r="AD87" i="221"/>
  <c r="U87" i="221"/>
  <c r="BY87" i="221" s="1"/>
  <c r="DJ86" i="221"/>
  <c r="DI86" i="221"/>
  <c r="DL86" i="221" s="1"/>
  <c r="DH86" i="221"/>
  <c r="DK86" i="221" s="1"/>
  <c r="CC86" i="221"/>
  <c r="BX86" i="221"/>
  <c r="CD86" i="221" s="1"/>
  <c r="DN86" i="221" s="1"/>
  <c r="BO86" i="221"/>
  <c r="BF86" i="221"/>
  <c r="CB86" i="221" s="1"/>
  <c r="AW86" i="221"/>
  <c r="CA86" i="221" s="1"/>
  <c r="AM86" i="221"/>
  <c r="AD86" i="221"/>
  <c r="U86" i="221"/>
  <c r="BY86" i="221" s="1"/>
  <c r="DJ85" i="221"/>
  <c r="DI85" i="221"/>
  <c r="DH85" i="221"/>
  <c r="DK85" i="221" s="1"/>
  <c r="CC85" i="221"/>
  <c r="BX85" i="221"/>
  <c r="CD85" i="221" s="1"/>
  <c r="DN85" i="221" s="1"/>
  <c r="BO85" i="221"/>
  <c r="BF85" i="221"/>
  <c r="CB85" i="221" s="1"/>
  <c r="AW85" i="221"/>
  <c r="CA85" i="221" s="1"/>
  <c r="AM85" i="221"/>
  <c r="AD85" i="221"/>
  <c r="U85" i="221"/>
  <c r="BY85" i="221" s="1"/>
  <c r="DJ84" i="221"/>
  <c r="DI84" i="221"/>
  <c r="DL84" i="221" s="1"/>
  <c r="DH84" i="221"/>
  <c r="DK84" i="221" s="1"/>
  <c r="BX84" i="221"/>
  <c r="CD84" i="221" s="1"/>
  <c r="DN84" i="221" s="1"/>
  <c r="BO84" i="221"/>
  <c r="CC84" i="221" s="1"/>
  <c r="BF84" i="221"/>
  <c r="CB84" i="221" s="1"/>
  <c r="AW84" i="221"/>
  <c r="CA84" i="221" s="1"/>
  <c r="AM84" i="221"/>
  <c r="AD84" i="221"/>
  <c r="U84" i="221"/>
  <c r="BY84" i="221" s="1"/>
  <c r="DJ83" i="221"/>
  <c r="DI83" i="221"/>
  <c r="DL83" i="221" s="1"/>
  <c r="DH83" i="221"/>
  <c r="DK83" i="221" s="1"/>
  <c r="BX83" i="221"/>
  <c r="CD83" i="221" s="1"/>
  <c r="DN83" i="221" s="1"/>
  <c r="BO83" i="221"/>
  <c r="CC83" i="221" s="1"/>
  <c r="BF83" i="221"/>
  <c r="CB83" i="221" s="1"/>
  <c r="AW83" i="221"/>
  <c r="CA83" i="221" s="1"/>
  <c r="AM83" i="221"/>
  <c r="AD83" i="221"/>
  <c r="U83" i="221"/>
  <c r="BY83" i="221" s="1"/>
  <c r="DJ82" i="221"/>
  <c r="DI82" i="221"/>
  <c r="DL82" i="221" s="1"/>
  <c r="DH82" i="221"/>
  <c r="DK82" i="221" s="1"/>
  <c r="BX82" i="221"/>
  <c r="CD82" i="221" s="1"/>
  <c r="DN82" i="221" s="1"/>
  <c r="BO82" i="221"/>
  <c r="BF82" i="221"/>
  <c r="AW82" i="221"/>
  <c r="CA82" i="221" s="1"/>
  <c r="AM82" i="221"/>
  <c r="AD82" i="221"/>
  <c r="U82" i="221"/>
  <c r="BY82" i="221" s="1"/>
  <c r="DJ81" i="221"/>
  <c r="DI81" i="221"/>
  <c r="DL81" i="221" s="1"/>
  <c r="DH81" i="221"/>
  <c r="DK81" i="221" s="1"/>
  <c r="BX81" i="221"/>
  <c r="CD81" i="221" s="1"/>
  <c r="DN81" i="221" s="1"/>
  <c r="BO81" i="221"/>
  <c r="BF81" i="221"/>
  <c r="AW81" i="221"/>
  <c r="CA81" i="221" s="1"/>
  <c r="AM81" i="221"/>
  <c r="AD81" i="221"/>
  <c r="U81" i="221"/>
  <c r="BY81" i="221" s="1"/>
  <c r="DJ80" i="221"/>
  <c r="DI80" i="221"/>
  <c r="DL80" i="221" s="1"/>
  <c r="DH80" i="221"/>
  <c r="DK80" i="221" s="1"/>
  <c r="BX80" i="221"/>
  <c r="CD80" i="221" s="1"/>
  <c r="DN80" i="221" s="1"/>
  <c r="BO80" i="221"/>
  <c r="BF80" i="221"/>
  <c r="AW80" i="221"/>
  <c r="CA80" i="221" s="1"/>
  <c r="AM80" i="221"/>
  <c r="AD80" i="221"/>
  <c r="U80" i="221"/>
  <c r="BY80" i="221" s="1"/>
  <c r="DJ79" i="221"/>
  <c r="DI79" i="221"/>
  <c r="DL79" i="221" s="1"/>
  <c r="DH79" i="221"/>
  <c r="DK79" i="221" s="1"/>
  <c r="BX79" i="221"/>
  <c r="CD79" i="221" s="1"/>
  <c r="DN79" i="221" s="1"/>
  <c r="BO79" i="221"/>
  <c r="BF79" i="221"/>
  <c r="AW79" i="221"/>
  <c r="CA79" i="221" s="1"/>
  <c r="AM79" i="221"/>
  <c r="AD79" i="221"/>
  <c r="U79" i="221"/>
  <c r="BY79" i="221" s="1"/>
  <c r="DJ78" i="221"/>
  <c r="DI78" i="221"/>
  <c r="DL78" i="221" s="1"/>
  <c r="DH78" i="221"/>
  <c r="DK78" i="221" s="1"/>
  <c r="BX78" i="221"/>
  <c r="CD78" i="221" s="1"/>
  <c r="DN78" i="221" s="1"/>
  <c r="BO78" i="221"/>
  <c r="BF78" i="221"/>
  <c r="AW78" i="221"/>
  <c r="CA78" i="221" s="1"/>
  <c r="AM78" i="221"/>
  <c r="AD78" i="221"/>
  <c r="U78" i="221"/>
  <c r="BY78" i="221" s="1"/>
  <c r="DJ77" i="221"/>
  <c r="DI77" i="221"/>
  <c r="DL77" i="221" s="1"/>
  <c r="DH77" i="221"/>
  <c r="DK77" i="221" s="1"/>
  <c r="BX77" i="221"/>
  <c r="CD77" i="221" s="1"/>
  <c r="DN77" i="221" s="1"/>
  <c r="BO77" i="221"/>
  <c r="BF77" i="221"/>
  <c r="AW77" i="221"/>
  <c r="CA77" i="221" s="1"/>
  <c r="AM77" i="221"/>
  <c r="AD77" i="221"/>
  <c r="U77" i="221"/>
  <c r="BY77" i="221" s="1"/>
  <c r="DJ76" i="221"/>
  <c r="DI76" i="221"/>
  <c r="DL76" i="221" s="1"/>
  <c r="DH76" i="221"/>
  <c r="DK76" i="221" s="1"/>
  <c r="BX76" i="221"/>
  <c r="CD76" i="221" s="1"/>
  <c r="DN76" i="221" s="1"/>
  <c r="BO76" i="221"/>
  <c r="BF76" i="221"/>
  <c r="AW76" i="221"/>
  <c r="CA76" i="221" s="1"/>
  <c r="AM76" i="221"/>
  <c r="AD76" i="221"/>
  <c r="U76" i="221"/>
  <c r="BY76" i="221" s="1"/>
  <c r="DJ75" i="221"/>
  <c r="DI75" i="221"/>
  <c r="DL75" i="221" s="1"/>
  <c r="DH75" i="221"/>
  <c r="DK75" i="221" s="1"/>
  <c r="BX75" i="221"/>
  <c r="CD75" i="221" s="1"/>
  <c r="DN75" i="221" s="1"/>
  <c r="BO75" i="221"/>
  <c r="BF75" i="221"/>
  <c r="AW75" i="221"/>
  <c r="CA75" i="221" s="1"/>
  <c r="AM75" i="221"/>
  <c r="AD75" i="221"/>
  <c r="U75" i="221"/>
  <c r="BY75" i="221" s="1"/>
  <c r="DJ74" i="221"/>
  <c r="DI74" i="221"/>
  <c r="DL74" i="221" s="1"/>
  <c r="DH74" i="221"/>
  <c r="DK74" i="221" s="1"/>
  <c r="BX74" i="221"/>
  <c r="CD74" i="221" s="1"/>
  <c r="DN74" i="221" s="1"/>
  <c r="BO74" i="221"/>
  <c r="BF74" i="221"/>
  <c r="AW74" i="221"/>
  <c r="CA74" i="221" s="1"/>
  <c r="AM74" i="221"/>
  <c r="AD74" i="221"/>
  <c r="U74" i="221"/>
  <c r="BY74" i="221" s="1"/>
  <c r="DJ73" i="221"/>
  <c r="DI73" i="221"/>
  <c r="DL73" i="221" s="1"/>
  <c r="DH73" i="221"/>
  <c r="DK73" i="221" s="1"/>
  <c r="BX73" i="221"/>
  <c r="CD73" i="221" s="1"/>
  <c r="DN73" i="221" s="1"/>
  <c r="BO73" i="221"/>
  <c r="BF73" i="221"/>
  <c r="AW73" i="221"/>
  <c r="CA73" i="221" s="1"/>
  <c r="AM73" i="221"/>
  <c r="AD73" i="221"/>
  <c r="U73" i="221"/>
  <c r="BY73" i="221" s="1"/>
  <c r="DJ72" i="221"/>
  <c r="DI72" i="221"/>
  <c r="DL72" i="221" s="1"/>
  <c r="DH72" i="221"/>
  <c r="DK72" i="221" s="1"/>
  <c r="BX72" i="221"/>
  <c r="CD72" i="221" s="1"/>
  <c r="DN72" i="221" s="1"/>
  <c r="BO72" i="221"/>
  <c r="BF72" i="221"/>
  <c r="AW72" i="221"/>
  <c r="CA72" i="221" s="1"/>
  <c r="AM72" i="221"/>
  <c r="AD72" i="221"/>
  <c r="U72" i="221"/>
  <c r="BY72" i="221" s="1"/>
  <c r="DJ71" i="221"/>
  <c r="DI71" i="221"/>
  <c r="DL71" i="221" s="1"/>
  <c r="DH71" i="221"/>
  <c r="DK71" i="221" s="1"/>
  <c r="BX71" i="221"/>
  <c r="CD71" i="221" s="1"/>
  <c r="DN71" i="221" s="1"/>
  <c r="BO71" i="221"/>
  <c r="BF71" i="221"/>
  <c r="AW71" i="221"/>
  <c r="CA71" i="221" s="1"/>
  <c r="AM71" i="221"/>
  <c r="AD71" i="221"/>
  <c r="U71" i="221"/>
  <c r="BY71" i="221" s="1"/>
  <c r="DJ70" i="221"/>
  <c r="DI70" i="221"/>
  <c r="DL70" i="221" s="1"/>
  <c r="DH70" i="221"/>
  <c r="DK70" i="221" s="1"/>
  <c r="BX70" i="221"/>
  <c r="CD70" i="221" s="1"/>
  <c r="DN70" i="221" s="1"/>
  <c r="BO70" i="221"/>
  <c r="BF70" i="221"/>
  <c r="AW70" i="221"/>
  <c r="CA70" i="221" s="1"/>
  <c r="AM70" i="221"/>
  <c r="AD70" i="221"/>
  <c r="U70" i="221"/>
  <c r="BY70" i="221" s="1"/>
  <c r="DJ69" i="221"/>
  <c r="DI69" i="221"/>
  <c r="DL69" i="221" s="1"/>
  <c r="DH69" i="221"/>
  <c r="DK69" i="221" s="1"/>
  <c r="BX69" i="221"/>
  <c r="CD69" i="221" s="1"/>
  <c r="DN69" i="221" s="1"/>
  <c r="BO69" i="221"/>
  <c r="BF69" i="221"/>
  <c r="AW69" i="221"/>
  <c r="CA69" i="221" s="1"/>
  <c r="AM69" i="221"/>
  <c r="AD69" i="221"/>
  <c r="U69" i="221"/>
  <c r="BY69" i="221" s="1"/>
  <c r="DJ68" i="221"/>
  <c r="DI68" i="221"/>
  <c r="DL68" i="221" s="1"/>
  <c r="DH68" i="221"/>
  <c r="DK68" i="221" s="1"/>
  <c r="BX68" i="221"/>
  <c r="CD68" i="221" s="1"/>
  <c r="DN68" i="221" s="1"/>
  <c r="BO68" i="221"/>
  <c r="BF68" i="221"/>
  <c r="AW68" i="221"/>
  <c r="CA68" i="221" s="1"/>
  <c r="AM68" i="221"/>
  <c r="AD68" i="221"/>
  <c r="U68" i="221"/>
  <c r="BY68" i="221" s="1"/>
  <c r="DJ67" i="221"/>
  <c r="DI67" i="221"/>
  <c r="DL67" i="221" s="1"/>
  <c r="DH67" i="221"/>
  <c r="DK67" i="221" s="1"/>
  <c r="BX67" i="221"/>
  <c r="CD67" i="221" s="1"/>
  <c r="DN67" i="221" s="1"/>
  <c r="BO67" i="221"/>
  <c r="BF67" i="221"/>
  <c r="AW67" i="221"/>
  <c r="CA67" i="221" s="1"/>
  <c r="AM67" i="221"/>
  <c r="AD67" i="221"/>
  <c r="U67" i="221"/>
  <c r="BY67" i="221" s="1"/>
  <c r="DJ66" i="221"/>
  <c r="DI66" i="221"/>
  <c r="DL66" i="221" s="1"/>
  <c r="DH66" i="221"/>
  <c r="DK66" i="221" s="1"/>
  <c r="BX66" i="221"/>
  <c r="CD66" i="221" s="1"/>
  <c r="DN66" i="221" s="1"/>
  <c r="BO66" i="221"/>
  <c r="BF66" i="221"/>
  <c r="AW66" i="221"/>
  <c r="CA66" i="221" s="1"/>
  <c r="AM66" i="221"/>
  <c r="AD66" i="221"/>
  <c r="U66" i="221"/>
  <c r="BY66" i="221" s="1"/>
  <c r="DJ65" i="221"/>
  <c r="DI65" i="221"/>
  <c r="DL65" i="221" s="1"/>
  <c r="DH65" i="221"/>
  <c r="DK65" i="221" s="1"/>
  <c r="BX65" i="221"/>
  <c r="CD65" i="221" s="1"/>
  <c r="DN65" i="221" s="1"/>
  <c r="BO65" i="221"/>
  <c r="BF65" i="221"/>
  <c r="AW65" i="221"/>
  <c r="CA65" i="221" s="1"/>
  <c r="AM65" i="221"/>
  <c r="AN65" i="221" s="1"/>
  <c r="BZ65" i="221" s="1"/>
  <c r="AD65" i="221"/>
  <c r="U65" i="221"/>
  <c r="BY65" i="221" s="1"/>
  <c r="DJ64" i="221"/>
  <c r="DI64" i="221"/>
  <c r="DL64" i="221" s="1"/>
  <c r="DH64" i="221"/>
  <c r="DK64" i="221" s="1"/>
  <c r="BX64" i="221"/>
  <c r="CD64" i="221" s="1"/>
  <c r="DN64" i="221" s="1"/>
  <c r="BO64" i="221"/>
  <c r="BF64" i="221"/>
  <c r="AW64" i="221"/>
  <c r="CA64" i="221" s="1"/>
  <c r="AM64" i="221"/>
  <c r="AD64" i="221"/>
  <c r="U64" i="221"/>
  <c r="BY64" i="221" s="1"/>
  <c r="DJ63" i="221"/>
  <c r="DI63" i="221"/>
  <c r="DL63" i="221" s="1"/>
  <c r="DH63" i="221"/>
  <c r="DK63" i="221" s="1"/>
  <c r="BX63" i="221"/>
  <c r="CD63" i="221" s="1"/>
  <c r="DN63" i="221" s="1"/>
  <c r="BO63" i="221"/>
  <c r="BF63" i="221"/>
  <c r="AW63" i="221"/>
  <c r="CA63" i="221" s="1"/>
  <c r="AM63" i="221"/>
  <c r="AD63" i="221"/>
  <c r="U63" i="221"/>
  <c r="BY63" i="221" s="1"/>
  <c r="DJ62" i="221"/>
  <c r="DI62" i="221"/>
  <c r="DL62" i="221" s="1"/>
  <c r="DH62" i="221"/>
  <c r="DK62" i="221" s="1"/>
  <c r="BX62" i="221"/>
  <c r="CD62" i="221" s="1"/>
  <c r="DN62" i="221" s="1"/>
  <c r="BO62" i="221"/>
  <c r="BF62" i="221"/>
  <c r="AW62" i="221"/>
  <c r="CA62" i="221" s="1"/>
  <c r="AM62" i="221"/>
  <c r="AD62" i="221"/>
  <c r="U62" i="221"/>
  <c r="BY62" i="221" s="1"/>
  <c r="DJ61" i="221"/>
  <c r="DI61" i="221"/>
  <c r="DL61" i="221" s="1"/>
  <c r="DH61" i="221"/>
  <c r="DK61" i="221" s="1"/>
  <c r="BX61" i="221"/>
  <c r="CD61" i="221" s="1"/>
  <c r="DN61" i="221" s="1"/>
  <c r="BO61" i="221"/>
  <c r="BF61" i="221"/>
  <c r="AW61" i="221"/>
  <c r="CA61" i="221" s="1"/>
  <c r="AM61" i="221"/>
  <c r="AD61" i="221"/>
  <c r="U61" i="221"/>
  <c r="BY61" i="221" s="1"/>
  <c r="DJ60" i="221"/>
  <c r="DI60" i="221"/>
  <c r="DL60" i="221" s="1"/>
  <c r="DH60" i="221"/>
  <c r="DK60" i="221" s="1"/>
  <c r="BX60" i="221"/>
  <c r="CD60" i="221" s="1"/>
  <c r="DN60" i="221" s="1"/>
  <c r="BO60" i="221"/>
  <c r="BF60" i="221"/>
  <c r="AW60" i="221"/>
  <c r="CA60" i="221" s="1"/>
  <c r="AM60" i="221"/>
  <c r="AD60" i="221"/>
  <c r="AN60" i="221" s="1"/>
  <c r="BZ60" i="221" s="1"/>
  <c r="U60" i="221"/>
  <c r="BY60" i="221" s="1"/>
  <c r="DJ59" i="221"/>
  <c r="DM59" i="221" s="1"/>
  <c r="DI59" i="221"/>
  <c r="DL59" i="221" s="1"/>
  <c r="DH59" i="221"/>
  <c r="DK59" i="221" s="1"/>
  <c r="BX59" i="221"/>
  <c r="CD59" i="221" s="1"/>
  <c r="DN59" i="221" s="1"/>
  <c r="BO59" i="221"/>
  <c r="BF59" i="221"/>
  <c r="AW59" i="221"/>
  <c r="CA59" i="221" s="1"/>
  <c r="AM59" i="221"/>
  <c r="AD59" i="221"/>
  <c r="U59" i="221"/>
  <c r="BY59" i="221" s="1"/>
  <c r="DJ58" i="221"/>
  <c r="DI58" i="221"/>
  <c r="DL58" i="221" s="1"/>
  <c r="DH58" i="221"/>
  <c r="DK58" i="221" s="1"/>
  <c r="BX58" i="221"/>
  <c r="CD58" i="221" s="1"/>
  <c r="DN58" i="221" s="1"/>
  <c r="BO58" i="221"/>
  <c r="BF58" i="221"/>
  <c r="AW58" i="221"/>
  <c r="CA58" i="221" s="1"/>
  <c r="AM58" i="221"/>
  <c r="AD58" i="221"/>
  <c r="U58" i="221"/>
  <c r="BY58" i="221" s="1"/>
  <c r="DJ57" i="221"/>
  <c r="DI57" i="221"/>
  <c r="DL57" i="221" s="1"/>
  <c r="DH57" i="221"/>
  <c r="DK57" i="221" s="1"/>
  <c r="BX57" i="221"/>
  <c r="CD57" i="221" s="1"/>
  <c r="BO57" i="221"/>
  <c r="BF57" i="221"/>
  <c r="AW57" i="221"/>
  <c r="CA57" i="221" s="1"/>
  <c r="AM57" i="221"/>
  <c r="AD57" i="221"/>
  <c r="U57" i="221"/>
  <c r="BY57" i="221" s="1"/>
  <c r="DJ56" i="221"/>
  <c r="DI56" i="221"/>
  <c r="DL56" i="221" s="1"/>
  <c r="DH56" i="221"/>
  <c r="DK56" i="221" s="1"/>
  <c r="BX56" i="221"/>
  <c r="CD56" i="221" s="1"/>
  <c r="DN56" i="221" s="1"/>
  <c r="BO56" i="221"/>
  <c r="BF56" i="221"/>
  <c r="AW56" i="221"/>
  <c r="CA56" i="221" s="1"/>
  <c r="AM56" i="221"/>
  <c r="AD56" i="221"/>
  <c r="U56" i="221"/>
  <c r="BY56" i="221" s="1"/>
  <c r="DJ55" i="221"/>
  <c r="DI55" i="221"/>
  <c r="DL55" i="221" s="1"/>
  <c r="DH55" i="221"/>
  <c r="DK55" i="221" s="1"/>
  <c r="BX55" i="221"/>
  <c r="CD55" i="221" s="1"/>
  <c r="DN55" i="221" s="1"/>
  <c r="BO55" i="221"/>
  <c r="BF55" i="221"/>
  <c r="AW55" i="221"/>
  <c r="CA55" i="221" s="1"/>
  <c r="AM55" i="221"/>
  <c r="AD55" i="221"/>
  <c r="U55" i="221"/>
  <c r="BY55" i="221" s="1"/>
  <c r="DJ54" i="221"/>
  <c r="DI54" i="221"/>
  <c r="DL54" i="221" s="1"/>
  <c r="DH54" i="221"/>
  <c r="DK54" i="221" s="1"/>
  <c r="BX54" i="221"/>
  <c r="CD54" i="221" s="1"/>
  <c r="DN54" i="221" s="1"/>
  <c r="BO54" i="221"/>
  <c r="BF54" i="221"/>
  <c r="AW54" i="221"/>
  <c r="CA54" i="221" s="1"/>
  <c r="AM54" i="221"/>
  <c r="AD54" i="221"/>
  <c r="U54" i="221"/>
  <c r="BY54" i="221" s="1"/>
  <c r="DJ53" i="221"/>
  <c r="DI53" i="221"/>
  <c r="DL53" i="221" s="1"/>
  <c r="DH53" i="221"/>
  <c r="DK53" i="221" s="1"/>
  <c r="BX53" i="221"/>
  <c r="CD53" i="221" s="1"/>
  <c r="DN53" i="221" s="1"/>
  <c r="BO53" i="221"/>
  <c r="BF53" i="221"/>
  <c r="AW53" i="221"/>
  <c r="CA53" i="221" s="1"/>
  <c r="AM53" i="221"/>
  <c r="AD53" i="221"/>
  <c r="U53" i="221"/>
  <c r="BY53" i="221" s="1"/>
  <c r="DJ52" i="221"/>
  <c r="DI52" i="221"/>
  <c r="DL52" i="221" s="1"/>
  <c r="DH52" i="221"/>
  <c r="DK52" i="221" s="1"/>
  <c r="BX52" i="221"/>
  <c r="CD52" i="221" s="1"/>
  <c r="DN52" i="221" s="1"/>
  <c r="BO52" i="221"/>
  <c r="BF52" i="221"/>
  <c r="AW52" i="221"/>
  <c r="CA52" i="221" s="1"/>
  <c r="AM52" i="221"/>
  <c r="AD52" i="221"/>
  <c r="AN52" i="221" s="1"/>
  <c r="BZ52" i="221" s="1"/>
  <c r="U52" i="221"/>
  <c r="BY52" i="221" s="1"/>
  <c r="DJ51" i="221"/>
  <c r="DI51" i="221"/>
  <c r="DH51" i="221"/>
  <c r="DK51" i="221" s="1"/>
  <c r="BX51" i="221"/>
  <c r="CD51" i="221" s="1"/>
  <c r="DN51" i="221" s="1"/>
  <c r="BO51" i="221"/>
  <c r="BF51" i="221"/>
  <c r="AW51" i="221"/>
  <c r="CA51" i="221" s="1"/>
  <c r="AM51" i="221"/>
  <c r="AD51" i="221"/>
  <c r="U51" i="221"/>
  <c r="BY51" i="221" s="1"/>
  <c r="DJ50" i="221"/>
  <c r="DI50" i="221"/>
  <c r="DL50" i="221" s="1"/>
  <c r="DH50" i="221"/>
  <c r="DK50" i="221" s="1"/>
  <c r="BX50" i="221"/>
  <c r="CD50" i="221" s="1"/>
  <c r="DN50" i="221" s="1"/>
  <c r="BO50" i="221"/>
  <c r="BF50" i="221"/>
  <c r="AW50" i="221"/>
  <c r="CA50" i="221" s="1"/>
  <c r="AM50" i="221"/>
  <c r="AD50" i="221"/>
  <c r="U50" i="221"/>
  <c r="BY50" i="221" s="1"/>
  <c r="DJ49" i="221"/>
  <c r="DI49" i="221"/>
  <c r="DL49" i="221" s="1"/>
  <c r="DH49" i="221"/>
  <c r="DK49" i="221" s="1"/>
  <c r="BX49" i="221"/>
  <c r="CD49" i="221" s="1"/>
  <c r="DN49" i="221" s="1"/>
  <c r="BO49" i="221"/>
  <c r="BF49" i="221"/>
  <c r="AW49" i="221"/>
  <c r="CA49" i="221" s="1"/>
  <c r="AM49" i="221"/>
  <c r="AD49" i="221"/>
  <c r="U49" i="221"/>
  <c r="BY49" i="221" s="1"/>
  <c r="DJ48" i="221"/>
  <c r="DI48" i="221"/>
  <c r="DL48" i="221" s="1"/>
  <c r="DH48" i="221"/>
  <c r="DK48" i="221" s="1"/>
  <c r="BX48" i="221"/>
  <c r="CD48" i="221" s="1"/>
  <c r="DN48" i="221" s="1"/>
  <c r="BO48" i="221"/>
  <c r="BF48" i="221"/>
  <c r="AW48" i="221"/>
  <c r="CA48" i="221" s="1"/>
  <c r="AM48" i="221"/>
  <c r="AD48" i="221"/>
  <c r="U48" i="221"/>
  <c r="BY48" i="221" s="1"/>
  <c r="DJ47" i="221"/>
  <c r="DI47" i="221"/>
  <c r="DL47" i="221" s="1"/>
  <c r="DH47" i="221"/>
  <c r="DK47" i="221" s="1"/>
  <c r="BX47" i="221"/>
  <c r="CD47" i="221" s="1"/>
  <c r="DN47" i="221" s="1"/>
  <c r="BO47" i="221"/>
  <c r="BF47" i="221"/>
  <c r="AW47" i="221"/>
  <c r="CA47" i="221" s="1"/>
  <c r="AM47" i="221"/>
  <c r="AD47" i="221"/>
  <c r="U47" i="221"/>
  <c r="BY47" i="221" s="1"/>
  <c r="DJ46" i="221"/>
  <c r="DI46" i="221"/>
  <c r="DL46" i="221" s="1"/>
  <c r="DH46" i="221"/>
  <c r="DK46" i="221" s="1"/>
  <c r="BX46" i="221"/>
  <c r="CD46" i="221" s="1"/>
  <c r="DN46" i="221" s="1"/>
  <c r="BO46" i="221"/>
  <c r="BF46" i="221"/>
  <c r="AW46" i="221"/>
  <c r="CA46" i="221" s="1"/>
  <c r="AM46" i="221"/>
  <c r="AD46" i="221"/>
  <c r="U46" i="221"/>
  <c r="BY46" i="221" s="1"/>
  <c r="DJ45" i="221"/>
  <c r="DI45" i="221"/>
  <c r="DL45" i="221" s="1"/>
  <c r="DH45" i="221"/>
  <c r="DK45" i="221" s="1"/>
  <c r="BX45" i="221"/>
  <c r="CD45" i="221" s="1"/>
  <c r="DN45" i="221" s="1"/>
  <c r="BO45" i="221"/>
  <c r="BF45" i="221"/>
  <c r="AW45" i="221"/>
  <c r="CA45" i="221" s="1"/>
  <c r="AM45" i="221"/>
  <c r="AD45" i="221"/>
  <c r="U45" i="221"/>
  <c r="BY45" i="221" s="1"/>
  <c r="DJ44" i="221"/>
  <c r="DI44" i="221"/>
  <c r="DL44" i="221" s="1"/>
  <c r="DH44" i="221"/>
  <c r="DK44" i="221" s="1"/>
  <c r="BX44" i="221"/>
  <c r="CD44" i="221" s="1"/>
  <c r="DN44" i="221" s="1"/>
  <c r="BO44" i="221"/>
  <c r="BF44" i="221"/>
  <c r="AW44" i="221"/>
  <c r="CA44" i="221" s="1"/>
  <c r="AM44" i="221"/>
  <c r="AD44" i="221"/>
  <c r="U44" i="221"/>
  <c r="BY44" i="221" s="1"/>
  <c r="DJ43" i="221"/>
  <c r="DI43" i="221"/>
  <c r="DL43" i="221" s="1"/>
  <c r="DH43" i="221"/>
  <c r="DK43" i="221" s="1"/>
  <c r="BX43" i="221"/>
  <c r="CD43" i="221" s="1"/>
  <c r="DN43" i="221" s="1"/>
  <c r="BO43" i="221"/>
  <c r="BF43" i="221"/>
  <c r="AW43" i="221"/>
  <c r="CA43" i="221" s="1"/>
  <c r="AM43" i="221"/>
  <c r="AD43" i="221"/>
  <c r="U43" i="221"/>
  <c r="BY43" i="221" s="1"/>
  <c r="DJ42" i="221"/>
  <c r="DI42" i="221"/>
  <c r="DL42" i="221" s="1"/>
  <c r="DH42" i="221"/>
  <c r="DK42" i="221" s="1"/>
  <c r="BX42" i="221"/>
  <c r="CD42" i="221" s="1"/>
  <c r="DN42" i="221" s="1"/>
  <c r="BO42" i="221"/>
  <c r="BF42" i="221"/>
  <c r="AW42" i="221"/>
  <c r="CA42" i="221" s="1"/>
  <c r="AM42" i="221"/>
  <c r="AD42" i="221"/>
  <c r="U42" i="221"/>
  <c r="BY42" i="221" s="1"/>
  <c r="DJ41" i="221"/>
  <c r="DI41" i="221"/>
  <c r="DL41" i="221" s="1"/>
  <c r="DH41" i="221"/>
  <c r="DK41" i="221" s="1"/>
  <c r="BX41" i="221"/>
  <c r="CD41" i="221" s="1"/>
  <c r="DN41" i="221" s="1"/>
  <c r="BO41" i="221"/>
  <c r="BF41" i="221"/>
  <c r="AW41" i="221"/>
  <c r="CA41" i="221" s="1"/>
  <c r="AM41" i="221"/>
  <c r="AD41" i="221"/>
  <c r="U41" i="221"/>
  <c r="BY41" i="221" s="1"/>
  <c r="DJ40" i="221"/>
  <c r="DI40" i="221"/>
  <c r="DL40" i="221" s="1"/>
  <c r="DH40" i="221"/>
  <c r="DK40" i="221" s="1"/>
  <c r="BX40" i="221"/>
  <c r="CD40" i="221" s="1"/>
  <c r="DN40" i="221" s="1"/>
  <c r="BO40" i="221"/>
  <c r="BF40" i="221"/>
  <c r="AW40" i="221"/>
  <c r="CA40" i="221" s="1"/>
  <c r="AM40" i="221"/>
  <c r="AD40" i="221"/>
  <c r="U40" i="221"/>
  <c r="BY40" i="221" s="1"/>
  <c r="DJ39" i="221"/>
  <c r="DI39" i="221"/>
  <c r="DL39" i="221" s="1"/>
  <c r="DH39" i="221"/>
  <c r="DK39" i="221" s="1"/>
  <c r="BX39" i="221"/>
  <c r="CD39" i="221" s="1"/>
  <c r="DN39" i="221" s="1"/>
  <c r="BO39" i="221"/>
  <c r="BF39" i="221"/>
  <c r="AW39" i="221"/>
  <c r="CA39" i="221" s="1"/>
  <c r="AM39" i="221"/>
  <c r="AD39" i="221"/>
  <c r="U39" i="221"/>
  <c r="BY39" i="221" s="1"/>
  <c r="DJ38" i="221"/>
  <c r="DI38" i="221"/>
  <c r="DL38" i="221" s="1"/>
  <c r="DH38" i="221"/>
  <c r="DK38" i="221" s="1"/>
  <c r="BX38" i="221"/>
  <c r="CD38" i="221" s="1"/>
  <c r="DN38" i="221" s="1"/>
  <c r="BO38" i="221"/>
  <c r="BF38" i="221"/>
  <c r="AW38" i="221"/>
  <c r="CA38" i="221" s="1"/>
  <c r="AM38" i="221"/>
  <c r="AD38" i="221"/>
  <c r="U38" i="221"/>
  <c r="BY38" i="221" s="1"/>
  <c r="DJ37" i="221"/>
  <c r="DI37" i="221"/>
  <c r="DL37" i="221" s="1"/>
  <c r="DH37" i="221"/>
  <c r="DK37" i="221" s="1"/>
  <c r="BX37" i="221"/>
  <c r="CD37" i="221" s="1"/>
  <c r="DN37" i="221" s="1"/>
  <c r="BO37" i="221"/>
  <c r="CC37" i="221" s="1"/>
  <c r="BF37" i="221"/>
  <c r="AW37" i="221"/>
  <c r="CA37" i="221" s="1"/>
  <c r="AM37" i="221"/>
  <c r="AD37" i="221"/>
  <c r="U37" i="221"/>
  <c r="BY37" i="221" s="1"/>
  <c r="DJ36" i="221"/>
  <c r="DI36" i="221"/>
  <c r="DL36" i="221" s="1"/>
  <c r="DH36" i="221"/>
  <c r="DK36" i="221" s="1"/>
  <c r="BX36" i="221"/>
  <c r="CD36" i="221" s="1"/>
  <c r="DN36" i="221" s="1"/>
  <c r="BO36" i="221"/>
  <c r="CC36" i="221" s="1"/>
  <c r="BF36" i="221"/>
  <c r="AW36" i="221"/>
  <c r="CA36" i="221" s="1"/>
  <c r="AM36" i="221"/>
  <c r="AD36" i="221"/>
  <c r="U36" i="221"/>
  <c r="BY36" i="221" s="1"/>
  <c r="DJ35" i="221"/>
  <c r="DI35" i="221"/>
  <c r="DL35" i="221" s="1"/>
  <c r="DH35" i="221"/>
  <c r="DK35" i="221" s="1"/>
  <c r="BX35" i="221"/>
  <c r="CD35" i="221" s="1"/>
  <c r="DN35" i="221" s="1"/>
  <c r="BO35" i="221"/>
  <c r="CC35" i="221" s="1"/>
  <c r="BF35" i="221"/>
  <c r="AW35" i="221"/>
  <c r="CA35" i="221" s="1"/>
  <c r="AM35" i="221"/>
  <c r="AD35" i="221"/>
  <c r="U35" i="221"/>
  <c r="BY35" i="221" s="1"/>
  <c r="DJ34" i="221"/>
  <c r="DI34" i="221"/>
  <c r="DL34" i="221" s="1"/>
  <c r="DH34" i="221"/>
  <c r="DK34" i="221" s="1"/>
  <c r="BX34" i="221"/>
  <c r="CD34" i="221" s="1"/>
  <c r="DN34" i="221" s="1"/>
  <c r="BO34" i="221"/>
  <c r="CC34" i="221" s="1"/>
  <c r="BF34" i="221"/>
  <c r="AW34" i="221"/>
  <c r="CA34" i="221" s="1"/>
  <c r="AM34" i="221"/>
  <c r="AD34" i="221"/>
  <c r="U34" i="221"/>
  <c r="BY34" i="221" s="1"/>
  <c r="DJ33" i="221"/>
  <c r="DI33" i="221"/>
  <c r="DL33" i="221" s="1"/>
  <c r="DH33" i="221"/>
  <c r="DK33" i="221" s="1"/>
  <c r="BX33" i="221"/>
  <c r="CD33" i="221" s="1"/>
  <c r="DN33" i="221" s="1"/>
  <c r="BO33" i="221"/>
  <c r="CC33" i="221" s="1"/>
  <c r="BF33" i="221"/>
  <c r="AW33" i="221"/>
  <c r="CA33" i="221" s="1"/>
  <c r="AM33" i="221"/>
  <c r="AD33" i="221"/>
  <c r="U33" i="221"/>
  <c r="BY33" i="221" s="1"/>
  <c r="DJ32" i="221"/>
  <c r="DI32" i="221"/>
  <c r="DL32" i="221" s="1"/>
  <c r="DH32" i="221"/>
  <c r="DK32" i="221" s="1"/>
  <c r="BX32" i="221"/>
  <c r="CD32" i="221" s="1"/>
  <c r="DN32" i="221" s="1"/>
  <c r="BO32" i="221"/>
  <c r="CC32" i="221" s="1"/>
  <c r="BF32" i="221"/>
  <c r="AW32" i="221"/>
  <c r="CA32" i="221" s="1"/>
  <c r="AM32" i="221"/>
  <c r="AD32" i="221"/>
  <c r="U32" i="221"/>
  <c r="BY32" i="221" s="1"/>
  <c r="DJ31" i="221"/>
  <c r="DI31" i="221"/>
  <c r="DL31" i="221" s="1"/>
  <c r="DH31" i="221"/>
  <c r="DK31" i="221" s="1"/>
  <c r="BX31" i="221"/>
  <c r="CD31" i="221" s="1"/>
  <c r="DN31" i="221" s="1"/>
  <c r="BO31" i="221"/>
  <c r="CC31" i="221" s="1"/>
  <c r="BF31" i="221"/>
  <c r="AW31" i="221"/>
  <c r="CA31" i="221" s="1"/>
  <c r="AM31" i="221"/>
  <c r="AD31" i="221"/>
  <c r="U31" i="221"/>
  <c r="BY31" i="221" s="1"/>
  <c r="DJ30" i="221"/>
  <c r="DI30" i="221"/>
  <c r="DH30" i="221"/>
  <c r="DK30" i="221" s="1"/>
  <c r="BX30" i="221"/>
  <c r="CD30" i="221" s="1"/>
  <c r="DN30" i="221" s="1"/>
  <c r="BO30" i="221"/>
  <c r="CC30" i="221" s="1"/>
  <c r="BF30" i="221"/>
  <c r="AW30" i="221"/>
  <c r="CA30" i="221" s="1"/>
  <c r="AM30" i="221"/>
  <c r="AD30" i="221"/>
  <c r="U30" i="221"/>
  <c r="BY30" i="221" s="1"/>
  <c r="DJ29" i="221"/>
  <c r="DI29" i="221"/>
  <c r="DL29" i="221" s="1"/>
  <c r="DH29" i="221"/>
  <c r="DK29" i="221" s="1"/>
  <c r="BX29" i="221"/>
  <c r="CD29" i="221" s="1"/>
  <c r="DN29" i="221" s="1"/>
  <c r="BO29" i="221"/>
  <c r="CC29" i="221" s="1"/>
  <c r="BF29" i="221"/>
  <c r="AW29" i="221"/>
  <c r="CA29" i="221" s="1"/>
  <c r="AM29" i="221"/>
  <c r="AD29" i="221"/>
  <c r="U29" i="221"/>
  <c r="BY29" i="221" s="1"/>
  <c r="DJ28" i="221"/>
  <c r="DI28" i="221"/>
  <c r="DL28" i="221" s="1"/>
  <c r="DH28" i="221"/>
  <c r="DK28" i="221" s="1"/>
  <c r="BX28" i="221"/>
  <c r="CD28" i="221" s="1"/>
  <c r="DN28" i="221" s="1"/>
  <c r="BO28" i="221"/>
  <c r="CC28" i="221" s="1"/>
  <c r="BF28" i="221"/>
  <c r="AW28" i="221"/>
  <c r="CA28" i="221" s="1"/>
  <c r="AM28" i="221"/>
  <c r="AD28" i="221"/>
  <c r="U28" i="221"/>
  <c r="BY28" i="221" s="1"/>
  <c r="DJ27" i="221"/>
  <c r="DI27" i="221"/>
  <c r="DL27" i="221" s="1"/>
  <c r="DH27" i="221"/>
  <c r="DK27" i="221" s="1"/>
  <c r="BX27" i="221"/>
  <c r="CD27" i="221" s="1"/>
  <c r="DN27" i="221" s="1"/>
  <c r="BO27" i="221"/>
  <c r="CC27" i="221" s="1"/>
  <c r="BF27" i="221"/>
  <c r="AW27" i="221"/>
  <c r="CA27" i="221" s="1"/>
  <c r="AM27" i="221"/>
  <c r="AD27" i="221"/>
  <c r="AN27" i="221" s="1"/>
  <c r="BZ27" i="221" s="1"/>
  <c r="U27" i="221"/>
  <c r="BY27" i="221" s="1"/>
  <c r="DJ26" i="221"/>
  <c r="DI26" i="221"/>
  <c r="DL26" i="221" s="1"/>
  <c r="DH26" i="221"/>
  <c r="DK26" i="221" s="1"/>
  <c r="BX26" i="221"/>
  <c r="CD26" i="221" s="1"/>
  <c r="DN26" i="221" s="1"/>
  <c r="BO26" i="221"/>
  <c r="CC26" i="221" s="1"/>
  <c r="BF26" i="221"/>
  <c r="AW26" i="221"/>
  <c r="CA26" i="221" s="1"/>
  <c r="AM26" i="221"/>
  <c r="AD26" i="221"/>
  <c r="U26" i="221"/>
  <c r="BY26" i="221" s="1"/>
  <c r="DJ25" i="221"/>
  <c r="DI25" i="221"/>
  <c r="DL25" i="221" s="1"/>
  <c r="DH25" i="221"/>
  <c r="DK25" i="221" s="1"/>
  <c r="BX25" i="221"/>
  <c r="CD25" i="221" s="1"/>
  <c r="DN25" i="221" s="1"/>
  <c r="BO25" i="221"/>
  <c r="CC25" i="221" s="1"/>
  <c r="BF25" i="221"/>
  <c r="AW25" i="221"/>
  <c r="CA25" i="221" s="1"/>
  <c r="AM25" i="221"/>
  <c r="AD25" i="221"/>
  <c r="U25" i="221"/>
  <c r="BY25" i="221" s="1"/>
  <c r="DJ24" i="221"/>
  <c r="DI24" i="221"/>
  <c r="DL24" i="221" s="1"/>
  <c r="DH24" i="221"/>
  <c r="DK24" i="221" s="1"/>
  <c r="BX24" i="221"/>
  <c r="CD24" i="221" s="1"/>
  <c r="DN24" i="221" s="1"/>
  <c r="BO24" i="221"/>
  <c r="CC24" i="221" s="1"/>
  <c r="BF24" i="221"/>
  <c r="CB24" i="221" s="1"/>
  <c r="AW24" i="221"/>
  <c r="CA24" i="221" s="1"/>
  <c r="AM24" i="221"/>
  <c r="AD24" i="221"/>
  <c r="U24" i="221"/>
  <c r="BY24" i="221" s="1"/>
  <c r="DJ23" i="221"/>
  <c r="DI23" i="221"/>
  <c r="DL23" i="221" s="1"/>
  <c r="DH23" i="221"/>
  <c r="DK23" i="221" s="1"/>
  <c r="BX23" i="221"/>
  <c r="CD23" i="221" s="1"/>
  <c r="DN23" i="221" s="1"/>
  <c r="BO23" i="221"/>
  <c r="CC23" i="221" s="1"/>
  <c r="BF23" i="221"/>
  <c r="CB23" i="221" s="1"/>
  <c r="AW23" i="221"/>
  <c r="CA23" i="221" s="1"/>
  <c r="AM23" i="221"/>
  <c r="AD23" i="221"/>
  <c r="U23" i="221"/>
  <c r="BY23" i="221" s="1"/>
  <c r="DJ22" i="221"/>
  <c r="DI22" i="221"/>
  <c r="DL22" i="221" s="1"/>
  <c r="DH22" i="221"/>
  <c r="DK22" i="221" s="1"/>
  <c r="BX22" i="221"/>
  <c r="CD22" i="221" s="1"/>
  <c r="DN22" i="221" s="1"/>
  <c r="BO22" i="221"/>
  <c r="CC22" i="221" s="1"/>
  <c r="BF22" i="221"/>
  <c r="AW22" i="221"/>
  <c r="CA22" i="221" s="1"/>
  <c r="AM22" i="221"/>
  <c r="AD22" i="221"/>
  <c r="U22" i="221"/>
  <c r="BY22" i="221" s="1"/>
  <c r="DJ21" i="221"/>
  <c r="DI21" i="221"/>
  <c r="DL21" i="221" s="1"/>
  <c r="DH21" i="221"/>
  <c r="DK21" i="221" s="1"/>
  <c r="BX21" i="221"/>
  <c r="CD21" i="221" s="1"/>
  <c r="DN21" i="221" s="1"/>
  <c r="BO21" i="221"/>
  <c r="CC21" i="221" s="1"/>
  <c r="BF21" i="221"/>
  <c r="AW21" i="221"/>
  <c r="CA21" i="221" s="1"/>
  <c r="AM21" i="221"/>
  <c r="AD21" i="221"/>
  <c r="U21" i="221"/>
  <c r="BY21" i="221" s="1"/>
  <c r="DJ20" i="221"/>
  <c r="DI20" i="221"/>
  <c r="DL20" i="221" s="1"/>
  <c r="DH20" i="221"/>
  <c r="DK20" i="221" s="1"/>
  <c r="BX20" i="221"/>
  <c r="CD20" i="221" s="1"/>
  <c r="DN20" i="221" s="1"/>
  <c r="BO20" i="221"/>
  <c r="CC20" i="221" s="1"/>
  <c r="BF20" i="221"/>
  <c r="AW20" i="221"/>
  <c r="CA20" i="221" s="1"/>
  <c r="AM20" i="221"/>
  <c r="AD20" i="221"/>
  <c r="U20" i="221"/>
  <c r="BY20" i="221" s="1"/>
  <c r="DJ19" i="221"/>
  <c r="DI19" i="221"/>
  <c r="DL19" i="221" s="1"/>
  <c r="DH19" i="221"/>
  <c r="DK19" i="221" s="1"/>
  <c r="BX19" i="221"/>
  <c r="CD19" i="221" s="1"/>
  <c r="DN19" i="221" s="1"/>
  <c r="BO19" i="221"/>
  <c r="CC19" i="221" s="1"/>
  <c r="BF19" i="221"/>
  <c r="AW19" i="221"/>
  <c r="CA19" i="221" s="1"/>
  <c r="AM19" i="221"/>
  <c r="AD19" i="221"/>
  <c r="U19" i="221"/>
  <c r="BY19" i="221" s="1"/>
  <c r="DJ18" i="221"/>
  <c r="DI18" i="221"/>
  <c r="DL18" i="221" s="1"/>
  <c r="DH18" i="221"/>
  <c r="DK18" i="221" s="1"/>
  <c r="BX18" i="221"/>
  <c r="CD18" i="221" s="1"/>
  <c r="DN18" i="221" s="1"/>
  <c r="BO18" i="221"/>
  <c r="CC18" i="221" s="1"/>
  <c r="BF18" i="221"/>
  <c r="AW18" i="221"/>
  <c r="CA18" i="221" s="1"/>
  <c r="AM18" i="221"/>
  <c r="AD18" i="221"/>
  <c r="AN18" i="221" s="1"/>
  <c r="BZ18" i="221" s="1"/>
  <c r="U18" i="221"/>
  <c r="BY18" i="221" s="1"/>
  <c r="DJ17" i="221"/>
  <c r="DI17" i="221"/>
  <c r="DL17" i="221" s="1"/>
  <c r="DH17" i="221"/>
  <c r="DK17" i="221" s="1"/>
  <c r="BX17" i="221"/>
  <c r="CD17" i="221" s="1"/>
  <c r="DN17" i="221" s="1"/>
  <c r="BO17" i="221"/>
  <c r="CC17" i="221" s="1"/>
  <c r="BF17" i="221"/>
  <c r="AW17" i="221"/>
  <c r="CA17" i="221" s="1"/>
  <c r="AM17" i="221"/>
  <c r="AD17" i="221"/>
  <c r="U17" i="221"/>
  <c r="BY17" i="221" s="1"/>
  <c r="DJ16" i="221"/>
  <c r="DI16" i="221"/>
  <c r="DL16" i="221" s="1"/>
  <c r="DH16" i="221"/>
  <c r="DK16" i="221" s="1"/>
  <c r="BX16" i="221"/>
  <c r="CD16" i="221" s="1"/>
  <c r="DN16" i="221" s="1"/>
  <c r="BO16" i="221"/>
  <c r="CC16" i="221" s="1"/>
  <c r="BF16" i="221"/>
  <c r="AW16" i="221"/>
  <c r="CA16" i="221" s="1"/>
  <c r="AM16" i="221"/>
  <c r="AD16" i="221"/>
  <c r="U16" i="221"/>
  <c r="BY16" i="221" s="1"/>
  <c r="DJ15" i="221"/>
  <c r="DI15" i="221"/>
  <c r="DL15" i="221" s="1"/>
  <c r="DH15" i="221"/>
  <c r="DK15" i="221" s="1"/>
  <c r="BX15" i="221"/>
  <c r="CD15" i="221" s="1"/>
  <c r="DN15" i="221" s="1"/>
  <c r="BO15" i="221"/>
  <c r="CC15" i="221" s="1"/>
  <c r="BF15" i="221"/>
  <c r="AW15" i="221"/>
  <c r="CA15" i="221" s="1"/>
  <c r="AM15" i="221"/>
  <c r="AD15" i="221"/>
  <c r="U15" i="221"/>
  <c r="BY15" i="221" s="1"/>
  <c r="DJ14" i="221"/>
  <c r="DI14" i="221"/>
  <c r="DL14" i="221" s="1"/>
  <c r="DH14" i="221"/>
  <c r="DK14" i="221" s="1"/>
  <c r="BX14" i="221"/>
  <c r="CD14" i="221" s="1"/>
  <c r="DN14" i="221" s="1"/>
  <c r="BO14" i="221"/>
  <c r="CC14" i="221" s="1"/>
  <c r="BF14" i="221"/>
  <c r="AW14" i="221"/>
  <c r="CA14" i="221" s="1"/>
  <c r="AM14" i="221"/>
  <c r="AD14" i="221"/>
  <c r="U14" i="221"/>
  <c r="BY14" i="221" s="1"/>
  <c r="DJ13" i="221"/>
  <c r="DI13" i="221"/>
  <c r="DL13" i="221" s="1"/>
  <c r="DH13" i="221"/>
  <c r="DK13" i="221" s="1"/>
  <c r="BX13" i="221"/>
  <c r="CD13" i="221" s="1"/>
  <c r="DN13" i="221" s="1"/>
  <c r="BO13" i="221"/>
  <c r="CC13" i="221" s="1"/>
  <c r="BF13" i="221"/>
  <c r="AW13" i="221"/>
  <c r="CA13" i="221" s="1"/>
  <c r="AM13" i="221"/>
  <c r="AD13" i="221"/>
  <c r="U13" i="221"/>
  <c r="BY13" i="221" s="1"/>
  <c r="DJ12" i="221"/>
  <c r="DI12" i="221"/>
  <c r="DL12" i="221" s="1"/>
  <c r="DH12" i="221"/>
  <c r="DK12" i="221" s="1"/>
  <c r="BX12" i="221"/>
  <c r="CD12" i="221" s="1"/>
  <c r="DN12" i="221" s="1"/>
  <c r="BO12" i="221"/>
  <c r="CC12" i="221" s="1"/>
  <c r="BF12" i="221"/>
  <c r="AW12" i="221"/>
  <c r="CA12" i="221" s="1"/>
  <c r="AM12" i="221"/>
  <c r="AD12" i="221"/>
  <c r="U12" i="221"/>
  <c r="BY12" i="221" s="1"/>
  <c r="DJ11" i="221"/>
  <c r="DI11" i="221"/>
  <c r="DL11" i="221" s="1"/>
  <c r="DH11" i="221"/>
  <c r="DK11" i="221" s="1"/>
  <c r="BX11" i="221"/>
  <c r="CD11" i="221" s="1"/>
  <c r="DN11" i="221" s="1"/>
  <c r="BO11" i="221"/>
  <c r="CC11" i="221" s="1"/>
  <c r="BF11" i="221"/>
  <c r="AW11" i="221"/>
  <c r="CA11" i="221" s="1"/>
  <c r="AM11" i="221"/>
  <c r="AD11" i="221"/>
  <c r="U11" i="221"/>
  <c r="BY11" i="221" s="1"/>
  <c r="DJ10" i="221"/>
  <c r="DI10" i="221"/>
  <c r="DH10" i="221"/>
  <c r="DK10" i="221" s="1"/>
  <c r="BX10" i="221"/>
  <c r="CD10" i="221" s="1"/>
  <c r="DN10" i="221" s="1"/>
  <c r="BO10" i="221"/>
  <c r="CC10" i="221" s="1"/>
  <c r="BF10" i="221"/>
  <c r="AW10" i="221"/>
  <c r="CA10" i="221" s="1"/>
  <c r="AM10" i="221"/>
  <c r="AD10" i="221"/>
  <c r="U10" i="221"/>
  <c r="BY10" i="221" s="1"/>
  <c r="DJ9" i="221"/>
  <c r="DI9" i="221"/>
  <c r="DH9" i="221"/>
  <c r="DK9" i="221" s="1"/>
  <c r="BX9" i="221"/>
  <c r="BO9" i="221"/>
  <c r="BF9" i="221"/>
  <c r="AW9" i="221"/>
  <c r="CA9" i="221" s="1"/>
  <c r="AM9" i="221"/>
  <c r="AD9" i="221"/>
  <c r="U9" i="221"/>
  <c r="F5" i="221"/>
  <c r="EC140" i="220"/>
  <c r="EC115" i="220"/>
  <c r="EC103" i="220"/>
  <c r="EC94" i="220"/>
  <c r="V183" i="220"/>
  <c r="V184" i="220" s="1"/>
  <c r="U183" i="220"/>
  <c r="X182" i="220"/>
  <c r="W182" i="220"/>
  <c r="X181" i="220"/>
  <c r="W181" i="220"/>
  <c r="X180" i="220"/>
  <c r="W180" i="220"/>
  <c r="X179" i="220"/>
  <c r="W179" i="220"/>
  <c r="X178" i="220"/>
  <c r="W178" i="220"/>
  <c r="J177" i="220"/>
  <c r="J178" i="220" s="1"/>
  <c r="V174" i="220"/>
  <c r="U174" i="220"/>
  <c r="X173" i="220"/>
  <c r="W173" i="220"/>
  <c r="X172" i="220"/>
  <c r="W172" i="220"/>
  <c r="X171" i="220"/>
  <c r="W171" i="220"/>
  <c r="X170" i="220"/>
  <c r="W170" i="220"/>
  <c r="X169" i="220"/>
  <c r="W169" i="220"/>
  <c r="J168" i="220"/>
  <c r="J169" i="220" s="1"/>
  <c r="V166" i="220"/>
  <c r="U166" i="220"/>
  <c r="X165" i="220"/>
  <c r="W165" i="220"/>
  <c r="X164" i="220"/>
  <c r="W164" i="220"/>
  <c r="X163" i="220"/>
  <c r="W163" i="220"/>
  <c r="X162" i="220"/>
  <c r="W162" i="220"/>
  <c r="X161" i="220"/>
  <c r="W161" i="220"/>
  <c r="J160" i="220"/>
  <c r="J161" i="220" s="1"/>
  <c r="V158" i="220"/>
  <c r="W158" i="220" s="1"/>
  <c r="U158" i="220"/>
  <c r="X157" i="220"/>
  <c r="W157" i="220"/>
  <c r="X156" i="220"/>
  <c r="W156" i="220"/>
  <c r="X155" i="220"/>
  <c r="W155" i="220"/>
  <c r="X154" i="220"/>
  <c r="W154" i="220"/>
  <c r="X153" i="220"/>
  <c r="W153" i="220"/>
  <c r="J152" i="220"/>
  <c r="J153" i="220" s="1"/>
  <c r="V150" i="220"/>
  <c r="U150" i="220"/>
  <c r="X149" i="220"/>
  <c r="W149" i="220"/>
  <c r="X148" i="220"/>
  <c r="W148" i="220"/>
  <c r="X147" i="220"/>
  <c r="W147" i="220"/>
  <c r="X146" i="220"/>
  <c r="W146" i="220"/>
  <c r="X145" i="220"/>
  <c r="W145" i="220"/>
  <c r="J144" i="220"/>
  <c r="J145" i="220" s="1"/>
  <c r="EE140" i="220"/>
  <c r="EB140" i="220"/>
  <c r="EA140" i="220"/>
  <c r="DZ140" i="220"/>
  <c r="DY140" i="220"/>
  <c r="DX140" i="220"/>
  <c r="DW140" i="220"/>
  <c r="DV140" i="220"/>
  <c r="DU140" i="220"/>
  <c r="DT140" i="220"/>
  <c r="DS140" i="220"/>
  <c r="DR140" i="220"/>
  <c r="DQ140" i="220"/>
  <c r="DP140" i="220"/>
  <c r="DF140" i="220"/>
  <c r="DE140" i="220"/>
  <c r="DD140" i="220"/>
  <c r="DB140" i="220"/>
  <c r="DA140" i="220"/>
  <c r="CZ140" i="220"/>
  <c r="CX140" i="220"/>
  <c r="CW140" i="220"/>
  <c r="CV140" i="220"/>
  <c r="CT140" i="220"/>
  <c r="CS140" i="220"/>
  <c r="CR140" i="220"/>
  <c r="CP140" i="220"/>
  <c r="CO140" i="220"/>
  <c r="CN140" i="220"/>
  <c r="CL140" i="220"/>
  <c r="CK140" i="220"/>
  <c r="CJ140" i="220"/>
  <c r="CI140" i="220"/>
  <c r="CH140" i="220"/>
  <c r="CG140" i="220"/>
  <c r="CF140" i="220"/>
  <c r="CC140" i="220"/>
  <c r="CB140" i="220"/>
  <c r="CA140" i="220"/>
  <c r="BW140" i="220"/>
  <c r="BV140" i="220"/>
  <c r="BU140" i="220"/>
  <c r="BT140" i="220"/>
  <c r="BS140" i="220"/>
  <c r="BR140" i="220"/>
  <c r="BQ140" i="220"/>
  <c r="BP140" i="220"/>
  <c r="BO140" i="220"/>
  <c r="BN140" i="220"/>
  <c r="BM140" i="220"/>
  <c r="BL140" i="220"/>
  <c r="BK140" i="220"/>
  <c r="BJ140" i="220"/>
  <c r="BI140" i="220"/>
  <c r="BH140" i="220"/>
  <c r="BG140" i="220"/>
  <c r="BF140" i="220"/>
  <c r="BE140" i="220"/>
  <c r="BD140" i="220"/>
  <c r="BC140" i="220"/>
  <c r="BB140" i="220"/>
  <c r="BA140" i="220"/>
  <c r="AZ140" i="220"/>
  <c r="AY140" i="220"/>
  <c r="AX140" i="220"/>
  <c r="AV140" i="220"/>
  <c r="AU140" i="220"/>
  <c r="AT140" i="220"/>
  <c r="AS140" i="220"/>
  <c r="AR140" i="220"/>
  <c r="AQ140" i="220"/>
  <c r="AP140" i="220"/>
  <c r="AO140" i="220"/>
  <c r="AL140" i="220"/>
  <c r="AK140" i="220"/>
  <c r="AJ140" i="220"/>
  <c r="AI140" i="220"/>
  <c r="AH140" i="220"/>
  <c r="AG140" i="220"/>
  <c r="AF140" i="220"/>
  <c r="AE140" i="220"/>
  <c r="AC140" i="220"/>
  <c r="AB140" i="220"/>
  <c r="AA140" i="220"/>
  <c r="Z140" i="220"/>
  <c r="Y140" i="220"/>
  <c r="X140" i="220"/>
  <c r="W140" i="220"/>
  <c r="V140" i="220"/>
  <c r="T140" i="220"/>
  <c r="S140" i="220"/>
  <c r="R140" i="220"/>
  <c r="Q140" i="220"/>
  <c r="P140" i="220"/>
  <c r="O140" i="220"/>
  <c r="N140" i="220"/>
  <c r="M140" i="220"/>
  <c r="DJ140" i="220"/>
  <c r="DI140" i="220"/>
  <c r="BZ140" i="220"/>
  <c r="AW140" i="220"/>
  <c r="AD140" i="220"/>
  <c r="EE115" i="220"/>
  <c r="EB115" i="220"/>
  <c r="EA115" i="220"/>
  <c r="DZ115" i="220"/>
  <c r="DY115" i="220"/>
  <c r="DX115" i="220"/>
  <c r="DW115" i="220"/>
  <c r="DV115" i="220"/>
  <c r="DU115" i="220"/>
  <c r="DT115" i="220"/>
  <c r="DS115" i="220"/>
  <c r="DR115" i="220"/>
  <c r="DQ115" i="220"/>
  <c r="DP115" i="220"/>
  <c r="DF115" i="220"/>
  <c r="DE115" i="220"/>
  <c r="DD115" i="220"/>
  <c r="DB115" i="220"/>
  <c r="DA115" i="220"/>
  <c r="CZ115" i="220"/>
  <c r="CX115" i="220"/>
  <c r="CW115" i="220"/>
  <c r="CV115" i="220"/>
  <c r="CT115" i="220"/>
  <c r="CS115" i="220"/>
  <c r="CR115" i="220"/>
  <c r="CP115" i="220"/>
  <c r="CO115" i="220"/>
  <c r="CN115" i="220"/>
  <c r="CL115" i="220"/>
  <c r="CK115" i="220"/>
  <c r="CJ115" i="220"/>
  <c r="CI115" i="220"/>
  <c r="CH115" i="220"/>
  <c r="CG115" i="220"/>
  <c r="CF115" i="220"/>
  <c r="CB115" i="220"/>
  <c r="BW115" i="220"/>
  <c r="BV115" i="220"/>
  <c r="BU115" i="220"/>
  <c r="BT115" i="220"/>
  <c r="BS115" i="220"/>
  <c r="BR115" i="220"/>
  <c r="BQ115" i="220"/>
  <c r="BP115" i="220"/>
  <c r="BN115" i="220"/>
  <c r="BM115" i="220"/>
  <c r="BL115" i="220"/>
  <c r="BK115" i="220"/>
  <c r="BJ115" i="220"/>
  <c r="BI115" i="220"/>
  <c r="BH115" i="220"/>
  <c r="BG115" i="220"/>
  <c r="BF115" i="220"/>
  <c r="BE115" i="220"/>
  <c r="BD115" i="220"/>
  <c r="BC115" i="220"/>
  <c r="BB115" i="220"/>
  <c r="BA115" i="220"/>
  <c r="AZ115" i="220"/>
  <c r="AY115" i="220"/>
  <c r="AX115" i="220"/>
  <c r="AV115" i="220"/>
  <c r="AU115" i="220"/>
  <c r="AT115" i="220"/>
  <c r="AS115" i="220"/>
  <c r="AR115" i="220"/>
  <c r="AQ115" i="220"/>
  <c r="AP115" i="220"/>
  <c r="AO115" i="220"/>
  <c r="AL115" i="220"/>
  <c r="AK115" i="220"/>
  <c r="AJ115" i="220"/>
  <c r="AI115" i="220"/>
  <c r="AH115" i="220"/>
  <c r="AG115" i="220"/>
  <c r="AF115" i="220"/>
  <c r="AE115" i="220"/>
  <c r="AC115" i="220"/>
  <c r="AB115" i="220"/>
  <c r="AA115" i="220"/>
  <c r="Z115" i="220"/>
  <c r="Y115" i="220"/>
  <c r="X115" i="220"/>
  <c r="W115" i="220"/>
  <c r="V115" i="220"/>
  <c r="T115" i="220"/>
  <c r="S115" i="220"/>
  <c r="R115" i="220"/>
  <c r="Q115" i="220"/>
  <c r="P115" i="220"/>
  <c r="O115" i="220"/>
  <c r="N115" i="220"/>
  <c r="M115" i="220"/>
  <c r="DJ114" i="220"/>
  <c r="DI114" i="220"/>
  <c r="DL114" i="220" s="1"/>
  <c r="DH114" i="220"/>
  <c r="DK114" i="220" s="1"/>
  <c r="BX114" i="220"/>
  <c r="CD114" i="220" s="1"/>
  <c r="DN114" i="220" s="1"/>
  <c r="BO114" i="220"/>
  <c r="CC114" i="220" s="1"/>
  <c r="AW114" i="220"/>
  <c r="CA114" i="220" s="1"/>
  <c r="AM114" i="220"/>
  <c r="AD114" i="220"/>
  <c r="U114" i="220"/>
  <c r="BY114" i="220" s="1"/>
  <c r="DJ113" i="220"/>
  <c r="DI113" i="220"/>
  <c r="DL113" i="220" s="1"/>
  <c r="DH113" i="220"/>
  <c r="DK113" i="220" s="1"/>
  <c r="BZ113" i="220"/>
  <c r="BX113" i="220"/>
  <c r="CD113" i="220" s="1"/>
  <c r="DN113" i="220" s="1"/>
  <c r="BO113" i="220"/>
  <c r="CC113" i="220" s="1"/>
  <c r="AW113" i="220"/>
  <c r="CA113" i="220" s="1"/>
  <c r="AM113" i="220"/>
  <c r="AD113" i="220"/>
  <c r="U113" i="220"/>
  <c r="BY113" i="220" s="1"/>
  <c r="DJ112" i="220"/>
  <c r="DI112" i="220"/>
  <c r="DL112" i="220" s="1"/>
  <c r="DH112" i="220"/>
  <c r="DK112" i="220" s="1"/>
  <c r="BX112" i="220"/>
  <c r="CD112" i="220" s="1"/>
  <c r="DN112" i="220" s="1"/>
  <c r="BO112" i="220"/>
  <c r="CC112" i="220" s="1"/>
  <c r="AW112" i="220"/>
  <c r="CA112" i="220" s="1"/>
  <c r="AM112" i="220"/>
  <c r="AD112" i="220"/>
  <c r="AN112" i="220" s="1"/>
  <c r="BZ112" i="220" s="1"/>
  <c r="U112" i="220"/>
  <c r="BY112" i="220" s="1"/>
  <c r="DJ111" i="220"/>
  <c r="DI111" i="220"/>
  <c r="DL111" i="220" s="1"/>
  <c r="DH111" i="220"/>
  <c r="DK111" i="220" s="1"/>
  <c r="BX111" i="220"/>
  <c r="CD111" i="220" s="1"/>
  <c r="DN111" i="220" s="1"/>
  <c r="BO111" i="220"/>
  <c r="CC111" i="220" s="1"/>
  <c r="AW111" i="220"/>
  <c r="CA111" i="220" s="1"/>
  <c r="AM111" i="220"/>
  <c r="AD111" i="220"/>
  <c r="U111" i="220"/>
  <c r="BY111" i="220" s="1"/>
  <c r="DJ110" i="220"/>
  <c r="DI110" i="220"/>
  <c r="DH110" i="220"/>
  <c r="DK110" i="220" s="1"/>
  <c r="BX110" i="220"/>
  <c r="CD110" i="220" s="1"/>
  <c r="BO110" i="220"/>
  <c r="AW110" i="220"/>
  <c r="CA110" i="220" s="1"/>
  <c r="AM110" i="220"/>
  <c r="AD110" i="220"/>
  <c r="U110" i="220"/>
  <c r="EE103" i="220"/>
  <c r="EB103" i="220"/>
  <c r="EA103" i="220"/>
  <c r="DZ103" i="220"/>
  <c r="DY103" i="220"/>
  <c r="DX103" i="220"/>
  <c r="DW103" i="220"/>
  <c r="DV103" i="220"/>
  <c r="DU103" i="220"/>
  <c r="DT103" i="220"/>
  <c r="DS103" i="220"/>
  <c r="DR103" i="220"/>
  <c r="DQ103" i="220"/>
  <c r="DP103" i="220"/>
  <c r="DF103" i="220"/>
  <c r="DE103" i="220"/>
  <c r="DD103" i="220"/>
  <c r="DB103" i="220"/>
  <c r="DA103" i="220"/>
  <c r="CZ103" i="220"/>
  <c r="CX103" i="220"/>
  <c r="CW103" i="220"/>
  <c r="CV103" i="220"/>
  <c r="CT103" i="220"/>
  <c r="CS103" i="220"/>
  <c r="CR103" i="220"/>
  <c r="CP103" i="220"/>
  <c r="CO103" i="220"/>
  <c r="CN103" i="220"/>
  <c r="CL103" i="220"/>
  <c r="CK103" i="220"/>
  <c r="CJ103" i="220"/>
  <c r="CI103" i="220"/>
  <c r="CH103" i="220"/>
  <c r="CG103" i="220"/>
  <c r="CF103" i="220"/>
  <c r="CC103" i="220"/>
  <c r="CB103" i="220"/>
  <c r="BW103" i="220"/>
  <c r="BV103" i="220"/>
  <c r="BU103" i="220"/>
  <c r="BT103" i="220"/>
  <c r="BS103" i="220"/>
  <c r="BR103" i="220"/>
  <c r="BQ103" i="220"/>
  <c r="BP103" i="220"/>
  <c r="BN103" i="220"/>
  <c r="BM103" i="220"/>
  <c r="BL103" i="220"/>
  <c r="BK103" i="220"/>
  <c r="BJ103" i="220"/>
  <c r="BI103" i="220"/>
  <c r="BH103" i="220"/>
  <c r="BG103" i="220"/>
  <c r="BF103" i="220"/>
  <c r="BE103" i="220"/>
  <c r="BD103" i="220"/>
  <c r="BC103" i="220"/>
  <c r="BB103" i="220"/>
  <c r="BA103" i="220"/>
  <c r="AZ103" i="220"/>
  <c r="AY103" i="220"/>
  <c r="AX103" i="220"/>
  <c r="AV103" i="220"/>
  <c r="AU103" i="220"/>
  <c r="AT103" i="220"/>
  <c r="AS103" i="220"/>
  <c r="AR103" i="220"/>
  <c r="AQ103" i="220"/>
  <c r="AP103" i="220"/>
  <c r="AO103" i="220"/>
  <c r="AL103" i="220"/>
  <c r="AK103" i="220"/>
  <c r="AJ103" i="220"/>
  <c r="AI103" i="220"/>
  <c r="AH103" i="220"/>
  <c r="AG103" i="220"/>
  <c r="AF103" i="220"/>
  <c r="AE103" i="220"/>
  <c r="AC103" i="220"/>
  <c r="AB103" i="220"/>
  <c r="AA103" i="220"/>
  <c r="Z103" i="220"/>
  <c r="Y103" i="220"/>
  <c r="X103" i="220"/>
  <c r="W103" i="220"/>
  <c r="V103" i="220"/>
  <c r="T103" i="220"/>
  <c r="S103" i="220"/>
  <c r="R103" i="220"/>
  <c r="Q103" i="220"/>
  <c r="P103" i="220"/>
  <c r="O103" i="220"/>
  <c r="N103" i="220"/>
  <c r="M103" i="220"/>
  <c r="DJ103" i="220"/>
  <c r="DH103" i="220"/>
  <c r="BO103" i="220"/>
  <c r="U103" i="220"/>
  <c r="EE94" i="220"/>
  <c r="EB94" i="220"/>
  <c r="EA94" i="220"/>
  <c r="ED95" i="220" s="1"/>
  <c r="DZ94" i="220"/>
  <c r="DY94" i="220"/>
  <c r="DX94" i="220"/>
  <c r="DW94" i="220"/>
  <c r="DV94" i="220"/>
  <c r="DU94" i="220"/>
  <c r="DT94" i="220"/>
  <c r="DS94" i="220"/>
  <c r="DR94" i="220"/>
  <c r="DQ94" i="220"/>
  <c r="DP94" i="220"/>
  <c r="DF94" i="220"/>
  <c r="DE94" i="220"/>
  <c r="DD94" i="220"/>
  <c r="DB94" i="220"/>
  <c r="DA94" i="220"/>
  <c r="CZ94" i="220"/>
  <c r="CX94" i="220"/>
  <c r="CW94" i="220"/>
  <c r="CV94" i="220"/>
  <c r="CT94" i="220"/>
  <c r="CS94" i="220"/>
  <c r="CR94" i="220"/>
  <c r="CP94" i="220"/>
  <c r="CO94" i="220"/>
  <c r="CN94" i="220"/>
  <c r="CL94" i="220"/>
  <c r="CK94" i="220"/>
  <c r="CJ94" i="220"/>
  <c r="CI94" i="220"/>
  <c r="CH94" i="220"/>
  <c r="CG94" i="220"/>
  <c r="CF94" i="220"/>
  <c r="DQ95" i="220" s="1"/>
  <c r="BW94" i="220"/>
  <c r="BV94" i="220"/>
  <c r="BU94" i="220"/>
  <c r="BT94" i="220"/>
  <c r="BS94" i="220"/>
  <c r="BR94" i="220"/>
  <c r="BQ94" i="220"/>
  <c r="BP94" i="220"/>
  <c r="BN94" i="220"/>
  <c r="BM94" i="220"/>
  <c r="BL94" i="220"/>
  <c r="BK94" i="220"/>
  <c r="BJ94" i="220"/>
  <c r="BI94" i="220"/>
  <c r="BH94" i="220"/>
  <c r="BG94" i="220"/>
  <c r="BE94" i="220"/>
  <c r="BD94" i="220"/>
  <c r="BC94" i="220"/>
  <c r="BB94" i="220"/>
  <c r="BA94" i="220"/>
  <c r="AZ94" i="220"/>
  <c r="AY94" i="220"/>
  <c r="AX94" i="220"/>
  <c r="AV94" i="220"/>
  <c r="AU94" i="220"/>
  <c r="AT94" i="220"/>
  <c r="AS94" i="220"/>
  <c r="AR94" i="220"/>
  <c r="AQ94" i="220"/>
  <c r="AP94" i="220"/>
  <c r="AO94" i="220"/>
  <c r="AL94" i="220"/>
  <c r="AK94" i="220"/>
  <c r="AJ94" i="220"/>
  <c r="AI94" i="220"/>
  <c r="AH94" i="220"/>
  <c r="AG94" i="220"/>
  <c r="AF94" i="220"/>
  <c r="AE94" i="220"/>
  <c r="AC94" i="220"/>
  <c r="AB94" i="220"/>
  <c r="AA94" i="220"/>
  <c r="Z94" i="220"/>
  <c r="Y94" i="220"/>
  <c r="X94" i="220"/>
  <c r="W94" i="220"/>
  <c r="V94" i="220"/>
  <c r="T94" i="220"/>
  <c r="S94" i="220"/>
  <c r="R94" i="220"/>
  <c r="Q94" i="220"/>
  <c r="P94" i="220"/>
  <c r="O94" i="220"/>
  <c r="N94" i="220"/>
  <c r="M94" i="220"/>
  <c r="DJ93" i="220"/>
  <c r="DI93" i="220"/>
  <c r="DL93" i="220" s="1"/>
  <c r="DH93" i="220"/>
  <c r="DK93" i="220" s="1"/>
  <c r="BX93" i="220"/>
  <c r="CD93" i="220" s="1"/>
  <c r="DN93" i="220" s="1"/>
  <c r="BO93" i="220"/>
  <c r="BF93" i="220"/>
  <c r="AW93" i="220"/>
  <c r="CA93" i="220" s="1"/>
  <c r="AM93" i="220"/>
  <c r="AD93" i="220"/>
  <c r="U93" i="220"/>
  <c r="BY93" i="220" s="1"/>
  <c r="DJ92" i="220"/>
  <c r="DI92" i="220"/>
  <c r="DL92" i="220" s="1"/>
  <c r="DH92" i="220"/>
  <c r="DK92" i="220" s="1"/>
  <c r="BX92" i="220"/>
  <c r="CD92" i="220" s="1"/>
  <c r="DN92" i="220" s="1"/>
  <c r="BO92" i="220"/>
  <c r="BF92" i="220"/>
  <c r="AW92" i="220"/>
  <c r="CA92" i="220" s="1"/>
  <c r="AM92" i="220"/>
  <c r="AD92" i="220"/>
  <c r="U92" i="220"/>
  <c r="BY92" i="220" s="1"/>
  <c r="DJ89" i="220"/>
  <c r="DI89" i="220"/>
  <c r="DL89" i="220" s="1"/>
  <c r="DH89" i="220"/>
  <c r="DK89" i="220" s="1"/>
  <c r="BX89" i="220"/>
  <c r="CD89" i="220" s="1"/>
  <c r="DN89" i="220" s="1"/>
  <c r="BO89" i="220"/>
  <c r="BF89" i="220"/>
  <c r="AW89" i="220"/>
  <c r="CA89" i="220" s="1"/>
  <c r="AM89" i="220"/>
  <c r="AD89" i="220"/>
  <c r="U89" i="220"/>
  <c r="BY89" i="220" s="1"/>
  <c r="DJ88" i="220"/>
  <c r="DI88" i="220"/>
  <c r="DL88" i="220" s="1"/>
  <c r="DH88" i="220"/>
  <c r="DK88" i="220" s="1"/>
  <c r="BX88" i="220"/>
  <c r="CD88" i="220" s="1"/>
  <c r="DN88" i="220" s="1"/>
  <c r="BO88" i="220"/>
  <c r="BF88" i="220"/>
  <c r="AW88" i="220"/>
  <c r="CA88" i="220" s="1"/>
  <c r="AM88" i="220"/>
  <c r="AD88" i="220"/>
  <c r="U88" i="220"/>
  <c r="BY88" i="220" s="1"/>
  <c r="DJ87" i="220"/>
  <c r="DI87" i="220"/>
  <c r="DL87" i="220" s="1"/>
  <c r="DH87" i="220"/>
  <c r="DK87" i="220" s="1"/>
  <c r="BX87" i="220"/>
  <c r="CD87" i="220" s="1"/>
  <c r="DN87" i="220" s="1"/>
  <c r="BO87" i="220"/>
  <c r="CC87" i="220" s="1"/>
  <c r="BF87" i="220"/>
  <c r="CB87" i="220" s="1"/>
  <c r="AW87" i="220"/>
  <c r="CA87" i="220" s="1"/>
  <c r="AM87" i="220"/>
  <c r="AD87" i="220"/>
  <c r="U87" i="220"/>
  <c r="BY87" i="220" s="1"/>
  <c r="DJ86" i="220"/>
  <c r="DI86" i="220"/>
  <c r="DH86" i="220"/>
  <c r="DK86" i="220" s="1"/>
  <c r="BX86" i="220"/>
  <c r="CD86" i="220" s="1"/>
  <c r="DN86" i="220" s="1"/>
  <c r="BO86" i="220"/>
  <c r="CC86" i="220" s="1"/>
  <c r="BF86" i="220"/>
  <c r="CB86" i="220" s="1"/>
  <c r="AW86" i="220"/>
  <c r="CA86" i="220" s="1"/>
  <c r="AM86" i="220"/>
  <c r="AD86" i="220"/>
  <c r="U86" i="220"/>
  <c r="BY86" i="220" s="1"/>
  <c r="DJ85" i="220"/>
  <c r="DI85" i="220"/>
  <c r="DL85" i="220" s="1"/>
  <c r="DH85" i="220"/>
  <c r="DK85" i="220" s="1"/>
  <c r="BX85" i="220"/>
  <c r="CD85" i="220" s="1"/>
  <c r="DN85" i="220" s="1"/>
  <c r="BO85" i="220"/>
  <c r="CC85" i="220" s="1"/>
  <c r="BF85" i="220"/>
  <c r="CB85" i="220" s="1"/>
  <c r="AW85" i="220"/>
  <c r="CA85" i="220" s="1"/>
  <c r="AM85" i="220"/>
  <c r="AD85" i="220"/>
  <c r="U85" i="220"/>
  <c r="BY85" i="220" s="1"/>
  <c r="DJ84" i="220"/>
  <c r="DI84" i="220"/>
  <c r="DL84" i="220" s="1"/>
  <c r="DH84" i="220"/>
  <c r="DK84" i="220" s="1"/>
  <c r="BX84" i="220"/>
  <c r="CD84" i="220" s="1"/>
  <c r="DN84" i="220" s="1"/>
  <c r="BO84" i="220"/>
  <c r="CC84" i="220" s="1"/>
  <c r="BF84" i="220"/>
  <c r="CB84" i="220" s="1"/>
  <c r="AW84" i="220"/>
  <c r="CA84" i="220" s="1"/>
  <c r="AM84" i="220"/>
  <c r="AD84" i="220"/>
  <c r="U84" i="220"/>
  <c r="BY84" i="220" s="1"/>
  <c r="DJ83" i="220"/>
  <c r="DI83" i="220"/>
  <c r="DL83" i="220" s="1"/>
  <c r="DH83" i="220"/>
  <c r="DK83" i="220" s="1"/>
  <c r="BX83" i="220"/>
  <c r="CD83" i="220" s="1"/>
  <c r="DN83" i="220" s="1"/>
  <c r="BO83" i="220"/>
  <c r="CC83" i="220" s="1"/>
  <c r="BF83" i="220"/>
  <c r="CB83" i="220" s="1"/>
  <c r="AW83" i="220"/>
  <c r="CA83" i="220" s="1"/>
  <c r="AM83" i="220"/>
  <c r="AD83" i="220"/>
  <c r="U83" i="220"/>
  <c r="BY83" i="220" s="1"/>
  <c r="DJ82" i="220"/>
  <c r="DI82" i="220"/>
  <c r="DL82" i="220" s="1"/>
  <c r="DH82" i="220"/>
  <c r="DK82" i="220" s="1"/>
  <c r="BX82" i="220"/>
  <c r="CD82" i="220" s="1"/>
  <c r="DN82" i="220" s="1"/>
  <c r="BO82" i="220"/>
  <c r="BF82" i="220"/>
  <c r="AW82" i="220"/>
  <c r="CA82" i="220" s="1"/>
  <c r="AM82" i="220"/>
  <c r="AD82" i="220"/>
  <c r="U82" i="220"/>
  <c r="BY82" i="220" s="1"/>
  <c r="DJ81" i="220"/>
  <c r="DI81" i="220"/>
  <c r="DL81" i="220" s="1"/>
  <c r="DH81" i="220"/>
  <c r="DK81" i="220" s="1"/>
  <c r="BX81" i="220"/>
  <c r="CD81" i="220" s="1"/>
  <c r="DN81" i="220" s="1"/>
  <c r="BO81" i="220"/>
  <c r="BF81" i="220"/>
  <c r="AW81" i="220"/>
  <c r="CA81" i="220" s="1"/>
  <c r="AM81" i="220"/>
  <c r="AD81" i="220"/>
  <c r="U81" i="220"/>
  <c r="BY81" i="220" s="1"/>
  <c r="DJ80" i="220"/>
  <c r="DI80" i="220"/>
  <c r="DL80" i="220" s="1"/>
  <c r="DH80" i="220"/>
  <c r="DK80" i="220" s="1"/>
  <c r="BX80" i="220"/>
  <c r="CD80" i="220" s="1"/>
  <c r="DN80" i="220" s="1"/>
  <c r="BO80" i="220"/>
  <c r="BF80" i="220"/>
  <c r="AW80" i="220"/>
  <c r="CA80" i="220" s="1"/>
  <c r="AM80" i="220"/>
  <c r="AD80" i="220"/>
  <c r="U80" i="220"/>
  <c r="BY80" i="220" s="1"/>
  <c r="DJ79" i="220"/>
  <c r="DI79" i="220"/>
  <c r="DL79" i="220" s="1"/>
  <c r="DH79" i="220"/>
  <c r="DK79" i="220" s="1"/>
  <c r="BX79" i="220"/>
  <c r="CD79" i="220" s="1"/>
  <c r="DN79" i="220" s="1"/>
  <c r="BO79" i="220"/>
  <c r="BF79" i="220"/>
  <c r="AW79" i="220"/>
  <c r="CA79" i="220" s="1"/>
  <c r="AM79" i="220"/>
  <c r="AD79" i="220"/>
  <c r="U79" i="220"/>
  <c r="BY79" i="220" s="1"/>
  <c r="DJ78" i="220"/>
  <c r="DI78" i="220"/>
  <c r="DL78" i="220" s="1"/>
  <c r="DH78" i="220"/>
  <c r="DK78" i="220" s="1"/>
  <c r="BX78" i="220"/>
  <c r="CD78" i="220" s="1"/>
  <c r="DN78" i="220" s="1"/>
  <c r="BO78" i="220"/>
  <c r="BF78" i="220"/>
  <c r="AW78" i="220"/>
  <c r="CA78" i="220" s="1"/>
  <c r="AM78" i="220"/>
  <c r="AD78" i="220"/>
  <c r="U78" i="220"/>
  <c r="BY78" i="220" s="1"/>
  <c r="DJ77" i="220"/>
  <c r="DI77" i="220"/>
  <c r="DL77" i="220" s="1"/>
  <c r="DH77" i="220"/>
  <c r="DK77" i="220" s="1"/>
  <c r="BX77" i="220"/>
  <c r="CD77" i="220" s="1"/>
  <c r="DN77" i="220" s="1"/>
  <c r="BO77" i="220"/>
  <c r="BF77" i="220"/>
  <c r="AW77" i="220"/>
  <c r="CA77" i="220" s="1"/>
  <c r="AM77" i="220"/>
  <c r="AD77" i="220"/>
  <c r="U77" i="220"/>
  <c r="BY77" i="220" s="1"/>
  <c r="DJ76" i="220"/>
  <c r="DI76" i="220"/>
  <c r="DL76" i="220" s="1"/>
  <c r="DH76" i="220"/>
  <c r="DK76" i="220" s="1"/>
  <c r="BX76" i="220"/>
  <c r="CD76" i="220" s="1"/>
  <c r="DN76" i="220" s="1"/>
  <c r="BO76" i="220"/>
  <c r="BF76" i="220"/>
  <c r="AW76" i="220"/>
  <c r="CA76" i="220" s="1"/>
  <c r="AM76" i="220"/>
  <c r="AD76" i="220"/>
  <c r="U76" i="220"/>
  <c r="BY76" i="220" s="1"/>
  <c r="DJ75" i="220"/>
  <c r="DI75" i="220"/>
  <c r="DL75" i="220" s="1"/>
  <c r="DH75" i="220"/>
  <c r="DK75" i="220" s="1"/>
  <c r="BX75" i="220"/>
  <c r="CD75" i="220" s="1"/>
  <c r="DN75" i="220" s="1"/>
  <c r="BO75" i="220"/>
  <c r="BF75" i="220"/>
  <c r="AW75" i="220"/>
  <c r="CA75" i="220" s="1"/>
  <c r="AM75" i="220"/>
  <c r="AD75" i="220"/>
  <c r="U75" i="220"/>
  <c r="BY75" i="220" s="1"/>
  <c r="DJ74" i="220"/>
  <c r="DI74" i="220"/>
  <c r="DL74" i="220" s="1"/>
  <c r="DH74" i="220"/>
  <c r="DK74" i="220" s="1"/>
  <c r="BX74" i="220"/>
  <c r="CD74" i="220" s="1"/>
  <c r="DN74" i="220" s="1"/>
  <c r="BO74" i="220"/>
  <c r="BF74" i="220"/>
  <c r="AW74" i="220"/>
  <c r="CA74" i="220" s="1"/>
  <c r="AM74" i="220"/>
  <c r="AD74" i="220"/>
  <c r="U74" i="220"/>
  <c r="BY74" i="220" s="1"/>
  <c r="DJ73" i="220"/>
  <c r="DI73" i="220"/>
  <c r="DL73" i="220" s="1"/>
  <c r="DH73" i="220"/>
  <c r="DK73" i="220" s="1"/>
  <c r="BX73" i="220"/>
  <c r="CD73" i="220" s="1"/>
  <c r="DN73" i="220" s="1"/>
  <c r="BO73" i="220"/>
  <c r="BF73" i="220"/>
  <c r="AW73" i="220"/>
  <c r="CA73" i="220" s="1"/>
  <c r="AM73" i="220"/>
  <c r="AD73" i="220"/>
  <c r="U73" i="220"/>
  <c r="BY73" i="220" s="1"/>
  <c r="DJ72" i="220"/>
  <c r="DI72" i="220"/>
  <c r="DL72" i="220" s="1"/>
  <c r="DH72" i="220"/>
  <c r="DK72" i="220" s="1"/>
  <c r="BX72" i="220"/>
  <c r="CD72" i="220" s="1"/>
  <c r="DN72" i="220" s="1"/>
  <c r="BO72" i="220"/>
  <c r="BF72" i="220"/>
  <c r="AW72" i="220"/>
  <c r="CA72" i="220" s="1"/>
  <c r="AM72" i="220"/>
  <c r="AD72" i="220"/>
  <c r="U72" i="220"/>
  <c r="BY72" i="220" s="1"/>
  <c r="DJ71" i="220"/>
  <c r="DI71" i="220"/>
  <c r="DL71" i="220" s="1"/>
  <c r="DH71" i="220"/>
  <c r="DK71" i="220" s="1"/>
  <c r="BX71" i="220"/>
  <c r="CD71" i="220" s="1"/>
  <c r="DN71" i="220" s="1"/>
  <c r="BO71" i="220"/>
  <c r="BF71" i="220"/>
  <c r="AW71" i="220"/>
  <c r="CA71" i="220" s="1"/>
  <c r="AM71" i="220"/>
  <c r="AD71" i="220"/>
  <c r="U71" i="220"/>
  <c r="BY71" i="220" s="1"/>
  <c r="DL70" i="220"/>
  <c r="DJ70" i="220"/>
  <c r="DI70" i="220"/>
  <c r="DH70" i="220"/>
  <c r="DK70" i="220" s="1"/>
  <c r="BX70" i="220"/>
  <c r="CD70" i="220" s="1"/>
  <c r="DN70" i="220" s="1"/>
  <c r="BO70" i="220"/>
  <c r="BF70" i="220"/>
  <c r="AW70" i="220"/>
  <c r="CA70" i="220" s="1"/>
  <c r="AM70" i="220"/>
  <c r="AD70" i="220"/>
  <c r="U70" i="220"/>
  <c r="BY70" i="220" s="1"/>
  <c r="DJ69" i="220"/>
  <c r="DI69" i="220"/>
  <c r="DL69" i="220" s="1"/>
  <c r="DH69" i="220"/>
  <c r="DK69" i="220" s="1"/>
  <c r="BX69" i="220"/>
  <c r="CD69" i="220" s="1"/>
  <c r="DN69" i="220" s="1"/>
  <c r="BO69" i="220"/>
  <c r="BF69" i="220"/>
  <c r="AW69" i="220"/>
  <c r="CA69" i="220" s="1"/>
  <c r="AM69" i="220"/>
  <c r="AD69" i="220"/>
  <c r="U69" i="220"/>
  <c r="BY69" i="220" s="1"/>
  <c r="DJ68" i="220"/>
  <c r="DI68" i="220"/>
  <c r="DL68" i="220" s="1"/>
  <c r="DH68" i="220"/>
  <c r="DK68" i="220" s="1"/>
  <c r="BX68" i="220"/>
  <c r="CD68" i="220" s="1"/>
  <c r="DN68" i="220" s="1"/>
  <c r="BO68" i="220"/>
  <c r="BF68" i="220"/>
  <c r="AW68" i="220"/>
  <c r="CA68" i="220" s="1"/>
  <c r="AM68" i="220"/>
  <c r="AD68" i="220"/>
  <c r="U68" i="220"/>
  <c r="BY68" i="220" s="1"/>
  <c r="DJ67" i="220"/>
  <c r="DI67" i="220"/>
  <c r="DH67" i="220"/>
  <c r="DK67" i="220" s="1"/>
  <c r="BX67" i="220"/>
  <c r="CD67" i="220" s="1"/>
  <c r="DN67" i="220" s="1"/>
  <c r="BO67" i="220"/>
  <c r="BF67" i="220"/>
  <c r="AW67" i="220"/>
  <c r="CA67" i="220" s="1"/>
  <c r="AM67" i="220"/>
  <c r="AD67" i="220"/>
  <c r="U67" i="220"/>
  <c r="BY67" i="220" s="1"/>
  <c r="DJ66" i="220"/>
  <c r="DI66" i="220"/>
  <c r="DL66" i="220" s="1"/>
  <c r="DH66" i="220"/>
  <c r="DK66" i="220" s="1"/>
  <c r="BX66" i="220"/>
  <c r="CD66" i="220" s="1"/>
  <c r="DN66" i="220" s="1"/>
  <c r="BO66" i="220"/>
  <c r="BF66" i="220"/>
  <c r="AW66" i="220"/>
  <c r="CA66" i="220" s="1"/>
  <c r="AM66" i="220"/>
  <c r="AN66" i="220" s="1"/>
  <c r="BZ66" i="220" s="1"/>
  <c r="AD66" i="220"/>
  <c r="U66" i="220"/>
  <c r="BY66" i="220" s="1"/>
  <c r="DJ65" i="220"/>
  <c r="DM65" i="220" s="1"/>
  <c r="DI65" i="220"/>
  <c r="DL65" i="220" s="1"/>
  <c r="DH65" i="220"/>
  <c r="DK65" i="220" s="1"/>
  <c r="BX65" i="220"/>
  <c r="CD65" i="220" s="1"/>
  <c r="DN65" i="220" s="1"/>
  <c r="BO65" i="220"/>
  <c r="BF65" i="220"/>
  <c r="AW65" i="220"/>
  <c r="CA65" i="220" s="1"/>
  <c r="AM65" i="220"/>
  <c r="AD65" i="220"/>
  <c r="U65" i="220"/>
  <c r="BY65" i="220" s="1"/>
  <c r="DJ64" i="220"/>
  <c r="DI64" i="220"/>
  <c r="DL64" i="220" s="1"/>
  <c r="DH64" i="220"/>
  <c r="DK64" i="220" s="1"/>
  <c r="BX64" i="220"/>
  <c r="CD64" i="220" s="1"/>
  <c r="DN64" i="220" s="1"/>
  <c r="BO64" i="220"/>
  <c r="BF64" i="220"/>
  <c r="AW64" i="220"/>
  <c r="CA64" i="220" s="1"/>
  <c r="AM64" i="220"/>
  <c r="AD64" i="220"/>
  <c r="U64" i="220"/>
  <c r="BY64" i="220" s="1"/>
  <c r="DJ63" i="220"/>
  <c r="DI63" i="220"/>
  <c r="DH63" i="220"/>
  <c r="DK63" i="220" s="1"/>
  <c r="BX63" i="220"/>
  <c r="CD63" i="220" s="1"/>
  <c r="DN63" i="220" s="1"/>
  <c r="BO63" i="220"/>
  <c r="BF63" i="220"/>
  <c r="AW63" i="220"/>
  <c r="CA63" i="220" s="1"/>
  <c r="AM63" i="220"/>
  <c r="AD63" i="220"/>
  <c r="U63" i="220"/>
  <c r="BY63" i="220" s="1"/>
  <c r="DJ62" i="220"/>
  <c r="DI62" i="220"/>
  <c r="DH62" i="220"/>
  <c r="DK62" i="220" s="1"/>
  <c r="BX62" i="220"/>
  <c r="CD62" i="220" s="1"/>
  <c r="DN62" i="220" s="1"/>
  <c r="BO62" i="220"/>
  <c r="BF62" i="220"/>
  <c r="AW62" i="220"/>
  <c r="CA62" i="220" s="1"/>
  <c r="AM62" i="220"/>
  <c r="AD62" i="220"/>
  <c r="AN62" i="220" s="1"/>
  <c r="BZ62" i="220" s="1"/>
  <c r="U62" i="220"/>
  <c r="BY62" i="220" s="1"/>
  <c r="DJ61" i="220"/>
  <c r="DI61" i="220"/>
  <c r="DL61" i="220" s="1"/>
  <c r="DH61" i="220"/>
  <c r="DK61" i="220" s="1"/>
  <c r="BX61" i="220"/>
  <c r="CD61" i="220" s="1"/>
  <c r="DN61" i="220" s="1"/>
  <c r="BO61" i="220"/>
  <c r="BF61" i="220"/>
  <c r="AW61" i="220"/>
  <c r="CA61" i="220" s="1"/>
  <c r="AM61" i="220"/>
  <c r="AD61" i="220"/>
  <c r="U61" i="220"/>
  <c r="BY61" i="220" s="1"/>
  <c r="DJ60" i="220"/>
  <c r="DM60" i="220" s="1"/>
  <c r="DI60" i="220"/>
  <c r="DL60" i="220" s="1"/>
  <c r="DH60" i="220"/>
  <c r="DK60" i="220" s="1"/>
  <c r="BX60" i="220"/>
  <c r="CD60" i="220" s="1"/>
  <c r="DN60" i="220" s="1"/>
  <c r="BO60" i="220"/>
  <c r="BF60" i="220"/>
  <c r="AW60" i="220"/>
  <c r="CA60" i="220" s="1"/>
  <c r="AM60" i="220"/>
  <c r="AD60" i="220"/>
  <c r="AN60" i="220" s="1"/>
  <c r="BZ60" i="220" s="1"/>
  <c r="U60" i="220"/>
  <c r="BY60" i="220" s="1"/>
  <c r="DJ59" i="220"/>
  <c r="DI59" i="220"/>
  <c r="DL59" i="220" s="1"/>
  <c r="DH59" i="220"/>
  <c r="DK59" i="220" s="1"/>
  <c r="BX59" i="220"/>
  <c r="CD59" i="220" s="1"/>
  <c r="DN59" i="220" s="1"/>
  <c r="BO59" i="220"/>
  <c r="BF59" i="220"/>
  <c r="AW59" i="220"/>
  <c r="CA59" i="220" s="1"/>
  <c r="AM59" i="220"/>
  <c r="AD59" i="220"/>
  <c r="U59" i="220"/>
  <c r="BY59" i="220" s="1"/>
  <c r="DJ58" i="220"/>
  <c r="DI58" i="220"/>
  <c r="DL58" i="220" s="1"/>
  <c r="DH58" i="220"/>
  <c r="DK58" i="220" s="1"/>
  <c r="BX58" i="220"/>
  <c r="CD58" i="220" s="1"/>
  <c r="DN58" i="220" s="1"/>
  <c r="BO58" i="220"/>
  <c r="BF58" i="220"/>
  <c r="AW58" i="220"/>
  <c r="CA58" i="220" s="1"/>
  <c r="AM58" i="220"/>
  <c r="AD58" i="220"/>
  <c r="U58" i="220"/>
  <c r="BY58" i="220" s="1"/>
  <c r="DK57" i="220"/>
  <c r="DJ57" i="220"/>
  <c r="DI57" i="220"/>
  <c r="DL57" i="220" s="1"/>
  <c r="DH57" i="220"/>
  <c r="BX57" i="220"/>
  <c r="CD57" i="220" s="1"/>
  <c r="DN57" i="220" s="1"/>
  <c r="BO57" i="220"/>
  <c r="BF57" i="220"/>
  <c r="AW57" i="220"/>
  <c r="CA57" i="220" s="1"/>
  <c r="AM57" i="220"/>
  <c r="AD57" i="220"/>
  <c r="U57" i="220"/>
  <c r="BY57" i="220" s="1"/>
  <c r="DJ56" i="220"/>
  <c r="DI56" i="220"/>
  <c r="DM56" i="220" s="1"/>
  <c r="DH56" i="220"/>
  <c r="DK56" i="220" s="1"/>
  <c r="BX56" i="220"/>
  <c r="CD56" i="220" s="1"/>
  <c r="DN56" i="220" s="1"/>
  <c r="BO56" i="220"/>
  <c r="BF56" i="220"/>
  <c r="AW56" i="220"/>
  <c r="CA56" i="220" s="1"/>
  <c r="AM56" i="220"/>
  <c r="AD56" i="220"/>
  <c r="U56" i="220"/>
  <c r="BY56" i="220" s="1"/>
  <c r="DJ55" i="220"/>
  <c r="DI55" i="220"/>
  <c r="DH55" i="220"/>
  <c r="DK55" i="220" s="1"/>
  <c r="CD55" i="220"/>
  <c r="DN55" i="220" s="1"/>
  <c r="BX55" i="220"/>
  <c r="BO55" i="220"/>
  <c r="BF55" i="220"/>
  <c r="AW55" i="220"/>
  <c r="CA55" i="220" s="1"/>
  <c r="AM55" i="220"/>
  <c r="AD55" i="220"/>
  <c r="U55" i="220"/>
  <c r="BY55" i="220" s="1"/>
  <c r="DJ54" i="220"/>
  <c r="DI54" i="220"/>
  <c r="DH54" i="220"/>
  <c r="DK54" i="220" s="1"/>
  <c r="BX54" i="220"/>
  <c r="CD54" i="220" s="1"/>
  <c r="DN54" i="220" s="1"/>
  <c r="BO54" i="220"/>
  <c r="BF54" i="220"/>
  <c r="AW54" i="220"/>
  <c r="CA54" i="220" s="1"/>
  <c r="AM54" i="220"/>
  <c r="AD54" i="220"/>
  <c r="U54" i="220"/>
  <c r="BY54" i="220" s="1"/>
  <c r="DK53" i="220"/>
  <c r="DJ53" i="220"/>
  <c r="DI53" i="220"/>
  <c r="DL53" i="220" s="1"/>
  <c r="DH53" i="220"/>
  <c r="BX53" i="220"/>
  <c r="CD53" i="220" s="1"/>
  <c r="DN53" i="220" s="1"/>
  <c r="BO53" i="220"/>
  <c r="BF53" i="220"/>
  <c r="AW53" i="220"/>
  <c r="CA53" i="220" s="1"/>
  <c r="AM53" i="220"/>
  <c r="AD53" i="220"/>
  <c r="U53" i="220"/>
  <c r="BY53" i="220" s="1"/>
  <c r="DJ52" i="220"/>
  <c r="DI52" i="220"/>
  <c r="DL52" i="220" s="1"/>
  <c r="DH52" i="220"/>
  <c r="DK52" i="220" s="1"/>
  <c r="BX52" i="220"/>
  <c r="CD52" i="220" s="1"/>
  <c r="DN52" i="220" s="1"/>
  <c r="BO52" i="220"/>
  <c r="BF52" i="220"/>
  <c r="AW52" i="220"/>
  <c r="CA52" i="220" s="1"/>
  <c r="AM52" i="220"/>
  <c r="AD52" i="220"/>
  <c r="U52" i="220"/>
  <c r="BY52" i="220" s="1"/>
  <c r="DL51" i="220"/>
  <c r="DJ51" i="220"/>
  <c r="DM51" i="220" s="1"/>
  <c r="DI51" i="220"/>
  <c r="DH51" i="220"/>
  <c r="DK51" i="220" s="1"/>
  <c r="BX51" i="220"/>
  <c r="CD51" i="220" s="1"/>
  <c r="DN51" i="220" s="1"/>
  <c r="BO51" i="220"/>
  <c r="BF51" i="220"/>
  <c r="AW51" i="220"/>
  <c r="CA51" i="220" s="1"/>
  <c r="AM51" i="220"/>
  <c r="AD51" i="220"/>
  <c r="AN51" i="220" s="1"/>
  <c r="BZ51" i="220" s="1"/>
  <c r="U51" i="220"/>
  <c r="BY51" i="220" s="1"/>
  <c r="DJ50" i="220"/>
  <c r="DI50" i="220"/>
  <c r="DL50" i="220" s="1"/>
  <c r="DH50" i="220"/>
  <c r="DK50" i="220" s="1"/>
  <c r="BX50" i="220"/>
  <c r="CD50" i="220" s="1"/>
  <c r="DN50" i="220" s="1"/>
  <c r="BO50" i="220"/>
  <c r="BF50" i="220"/>
  <c r="AW50" i="220"/>
  <c r="CA50" i="220" s="1"/>
  <c r="AM50" i="220"/>
  <c r="AD50" i="220"/>
  <c r="U50" i="220"/>
  <c r="BY50" i="220" s="1"/>
  <c r="DJ49" i="220"/>
  <c r="DI49" i="220"/>
  <c r="DL49" i="220" s="1"/>
  <c r="DH49" i="220"/>
  <c r="DK49" i="220" s="1"/>
  <c r="BX49" i="220"/>
  <c r="CD49" i="220" s="1"/>
  <c r="DN49" i="220" s="1"/>
  <c r="BO49" i="220"/>
  <c r="BF49" i="220"/>
  <c r="AW49" i="220"/>
  <c r="CA49" i="220" s="1"/>
  <c r="AM49" i="220"/>
  <c r="AD49" i="220"/>
  <c r="U49" i="220"/>
  <c r="BY49" i="220" s="1"/>
  <c r="DJ48" i="220"/>
  <c r="DI48" i="220"/>
  <c r="DM48" i="220" s="1"/>
  <c r="DH48" i="220"/>
  <c r="DK48" i="220" s="1"/>
  <c r="BX48" i="220"/>
  <c r="CD48" i="220" s="1"/>
  <c r="DN48" i="220" s="1"/>
  <c r="BO48" i="220"/>
  <c r="BF48" i="220"/>
  <c r="AW48" i="220"/>
  <c r="CA48" i="220" s="1"/>
  <c r="AM48" i="220"/>
  <c r="AD48" i="220"/>
  <c r="U48" i="220"/>
  <c r="BY48" i="220" s="1"/>
  <c r="DJ47" i="220"/>
  <c r="DI47" i="220"/>
  <c r="DL47" i="220" s="1"/>
  <c r="DH47" i="220"/>
  <c r="DK47" i="220" s="1"/>
  <c r="BX47" i="220"/>
  <c r="CD47" i="220" s="1"/>
  <c r="DN47" i="220" s="1"/>
  <c r="BO47" i="220"/>
  <c r="BF47" i="220"/>
  <c r="AW47" i="220"/>
  <c r="CA47" i="220" s="1"/>
  <c r="AM47" i="220"/>
  <c r="AD47" i="220"/>
  <c r="U47" i="220"/>
  <c r="BY47" i="220" s="1"/>
  <c r="DJ46" i="220"/>
  <c r="DI46" i="220"/>
  <c r="DH46" i="220"/>
  <c r="DK46" i="220" s="1"/>
  <c r="BX46" i="220"/>
  <c r="CD46" i="220" s="1"/>
  <c r="DN46" i="220" s="1"/>
  <c r="BO46" i="220"/>
  <c r="BF46" i="220"/>
  <c r="AW46" i="220"/>
  <c r="CA46" i="220" s="1"/>
  <c r="AM46" i="220"/>
  <c r="AD46" i="220"/>
  <c r="U46" i="220"/>
  <c r="BY46" i="220" s="1"/>
  <c r="DJ45" i="220"/>
  <c r="DI45" i="220"/>
  <c r="DL45" i="220" s="1"/>
  <c r="DH45" i="220"/>
  <c r="DK45" i="220" s="1"/>
  <c r="BX45" i="220"/>
  <c r="CD45" i="220" s="1"/>
  <c r="DN45" i="220" s="1"/>
  <c r="BO45" i="220"/>
  <c r="BF45" i="220"/>
  <c r="AW45" i="220"/>
  <c r="CA45" i="220" s="1"/>
  <c r="AM45" i="220"/>
  <c r="AD45" i="220"/>
  <c r="U45" i="220"/>
  <c r="BY45" i="220" s="1"/>
  <c r="DJ44" i="220"/>
  <c r="DI44" i="220"/>
  <c r="DL44" i="220" s="1"/>
  <c r="DH44" i="220"/>
  <c r="DK44" i="220" s="1"/>
  <c r="BX44" i="220"/>
  <c r="CD44" i="220" s="1"/>
  <c r="DN44" i="220" s="1"/>
  <c r="BO44" i="220"/>
  <c r="BF44" i="220"/>
  <c r="AW44" i="220"/>
  <c r="CA44" i="220" s="1"/>
  <c r="AM44" i="220"/>
  <c r="AD44" i="220"/>
  <c r="U44" i="220"/>
  <c r="BY44" i="220" s="1"/>
  <c r="DJ43" i="220"/>
  <c r="DI43" i="220"/>
  <c r="DM43" i="220" s="1"/>
  <c r="DH43" i="220"/>
  <c r="DK43" i="220" s="1"/>
  <c r="BX43" i="220"/>
  <c r="CD43" i="220" s="1"/>
  <c r="DN43" i="220" s="1"/>
  <c r="BO43" i="220"/>
  <c r="BF43" i="220"/>
  <c r="AW43" i="220"/>
  <c r="CA43" i="220" s="1"/>
  <c r="AM43" i="220"/>
  <c r="AD43" i="220"/>
  <c r="U43" i="220"/>
  <c r="BY43" i="220" s="1"/>
  <c r="DJ42" i="220"/>
  <c r="DI42" i="220"/>
  <c r="DL42" i="220" s="1"/>
  <c r="DH42" i="220"/>
  <c r="DK42" i="220" s="1"/>
  <c r="BX42" i="220"/>
  <c r="CD42" i="220" s="1"/>
  <c r="DN42" i="220" s="1"/>
  <c r="BO42" i="220"/>
  <c r="BF42" i="220"/>
  <c r="AW42" i="220"/>
  <c r="CA42" i="220" s="1"/>
  <c r="AM42" i="220"/>
  <c r="AD42" i="220"/>
  <c r="U42" i="220"/>
  <c r="BY42" i="220" s="1"/>
  <c r="DJ41" i="220"/>
  <c r="DI41" i="220"/>
  <c r="DL41" i="220" s="1"/>
  <c r="DH41" i="220"/>
  <c r="DK41" i="220" s="1"/>
  <c r="BX41" i="220"/>
  <c r="CD41" i="220" s="1"/>
  <c r="DN41" i="220" s="1"/>
  <c r="BO41" i="220"/>
  <c r="BF41" i="220"/>
  <c r="AW41" i="220"/>
  <c r="CA41" i="220" s="1"/>
  <c r="AM41" i="220"/>
  <c r="AN41" i="220" s="1"/>
  <c r="BZ41" i="220" s="1"/>
  <c r="AD41" i="220"/>
  <c r="U41" i="220"/>
  <c r="BY41" i="220" s="1"/>
  <c r="DJ40" i="220"/>
  <c r="DI40" i="220"/>
  <c r="DM40" i="220" s="1"/>
  <c r="DH40" i="220"/>
  <c r="DK40" i="220" s="1"/>
  <c r="BX40" i="220"/>
  <c r="CD40" i="220" s="1"/>
  <c r="DN40" i="220" s="1"/>
  <c r="BO40" i="220"/>
  <c r="BF40" i="220"/>
  <c r="AW40" i="220"/>
  <c r="CA40" i="220" s="1"/>
  <c r="AM40" i="220"/>
  <c r="AD40" i="220"/>
  <c r="U40" i="220"/>
  <c r="BY40" i="220" s="1"/>
  <c r="DJ39" i="220"/>
  <c r="DI39" i="220"/>
  <c r="DM39" i="220" s="1"/>
  <c r="DH39" i="220"/>
  <c r="DK39" i="220" s="1"/>
  <c r="BX39" i="220"/>
  <c r="CD39" i="220" s="1"/>
  <c r="DN39" i="220" s="1"/>
  <c r="BO39" i="220"/>
  <c r="BF39" i="220"/>
  <c r="AW39" i="220"/>
  <c r="CA39" i="220" s="1"/>
  <c r="AM39" i="220"/>
  <c r="AD39" i="220"/>
  <c r="U39" i="220"/>
  <c r="BY39" i="220" s="1"/>
  <c r="DJ38" i="220"/>
  <c r="DI38" i="220"/>
  <c r="DL38" i="220" s="1"/>
  <c r="DH38" i="220"/>
  <c r="DK38" i="220" s="1"/>
  <c r="BX38" i="220"/>
  <c r="CD38" i="220" s="1"/>
  <c r="DN38" i="220" s="1"/>
  <c r="BO38" i="220"/>
  <c r="BF38" i="220"/>
  <c r="AW38" i="220"/>
  <c r="CA38" i="220" s="1"/>
  <c r="AM38" i="220"/>
  <c r="AD38" i="220"/>
  <c r="U38" i="220"/>
  <c r="BY38" i="220" s="1"/>
  <c r="DJ37" i="220"/>
  <c r="DI37" i="220"/>
  <c r="DL37" i="220" s="1"/>
  <c r="DH37" i="220"/>
  <c r="DK37" i="220" s="1"/>
  <c r="BX37" i="220"/>
  <c r="CD37" i="220" s="1"/>
  <c r="DN37" i="220" s="1"/>
  <c r="BO37" i="220"/>
  <c r="CC37" i="220" s="1"/>
  <c r="BF37" i="220"/>
  <c r="AW37" i="220"/>
  <c r="CA37" i="220" s="1"/>
  <c r="AM37" i="220"/>
  <c r="AD37" i="220"/>
  <c r="U37" i="220"/>
  <c r="BY37" i="220" s="1"/>
  <c r="DJ36" i="220"/>
  <c r="DI36" i="220"/>
  <c r="DL36" i="220" s="1"/>
  <c r="DH36" i="220"/>
  <c r="DK36" i="220" s="1"/>
  <c r="BX36" i="220"/>
  <c r="CD36" i="220" s="1"/>
  <c r="DN36" i="220" s="1"/>
  <c r="BO36" i="220"/>
  <c r="CC36" i="220" s="1"/>
  <c r="BF36" i="220"/>
  <c r="AW36" i="220"/>
  <c r="CA36" i="220" s="1"/>
  <c r="AM36" i="220"/>
  <c r="AD36" i="220"/>
  <c r="U36" i="220"/>
  <c r="BY36" i="220" s="1"/>
  <c r="DJ35" i="220"/>
  <c r="DI35" i="220"/>
  <c r="DL35" i="220" s="1"/>
  <c r="DH35" i="220"/>
  <c r="DK35" i="220" s="1"/>
  <c r="BX35" i="220"/>
  <c r="CD35" i="220" s="1"/>
  <c r="DN35" i="220" s="1"/>
  <c r="BO35" i="220"/>
  <c r="CC35" i="220" s="1"/>
  <c r="BF35" i="220"/>
  <c r="AW35" i="220"/>
  <c r="CA35" i="220" s="1"/>
  <c r="AM35" i="220"/>
  <c r="AD35" i="220"/>
  <c r="U35" i="220"/>
  <c r="BY35" i="220" s="1"/>
  <c r="DJ34" i="220"/>
  <c r="DI34" i="220"/>
  <c r="DL34" i="220" s="1"/>
  <c r="DH34" i="220"/>
  <c r="DK34" i="220" s="1"/>
  <c r="BX34" i="220"/>
  <c r="CD34" i="220" s="1"/>
  <c r="DN34" i="220" s="1"/>
  <c r="BO34" i="220"/>
  <c r="CC34" i="220" s="1"/>
  <c r="BF34" i="220"/>
  <c r="AW34" i="220"/>
  <c r="CA34" i="220" s="1"/>
  <c r="AM34" i="220"/>
  <c r="AD34" i="220"/>
  <c r="U34" i="220"/>
  <c r="BY34" i="220" s="1"/>
  <c r="DJ33" i="220"/>
  <c r="DI33" i="220"/>
  <c r="DL33" i="220" s="1"/>
  <c r="DH33" i="220"/>
  <c r="DK33" i="220" s="1"/>
  <c r="BX33" i="220"/>
  <c r="CD33" i="220" s="1"/>
  <c r="DN33" i="220" s="1"/>
  <c r="BO33" i="220"/>
  <c r="CC33" i="220" s="1"/>
  <c r="BF33" i="220"/>
  <c r="AW33" i="220"/>
  <c r="CA33" i="220" s="1"/>
  <c r="AM33" i="220"/>
  <c r="AD33" i="220"/>
  <c r="U33" i="220"/>
  <c r="BY33" i="220" s="1"/>
  <c r="DJ32" i="220"/>
  <c r="DI32" i="220"/>
  <c r="DM32" i="220" s="1"/>
  <c r="DH32" i="220"/>
  <c r="DK32" i="220" s="1"/>
  <c r="BX32" i="220"/>
  <c r="CD32" i="220" s="1"/>
  <c r="DN32" i="220" s="1"/>
  <c r="BO32" i="220"/>
  <c r="CC32" i="220" s="1"/>
  <c r="BF32" i="220"/>
  <c r="AW32" i="220"/>
  <c r="CA32" i="220" s="1"/>
  <c r="AM32" i="220"/>
  <c r="AD32" i="220"/>
  <c r="U32" i="220"/>
  <c r="BY32" i="220" s="1"/>
  <c r="DJ31" i="220"/>
  <c r="DI31" i="220"/>
  <c r="DL31" i="220" s="1"/>
  <c r="DH31" i="220"/>
  <c r="DK31" i="220" s="1"/>
  <c r="BX31" i="220"/>
  <c r="CD31" i="220" s="1"/>
  <c r="DN31" i="220" s="1"/>
  <c r="BO31" i="220"/>
  <c r="CC31" i="220" s="1"/>
  <c r="BF31" i="220"/>
  <c r="AW31" i="220"/>
  <c r="CA31" i="220" s="1"/>
  <c r="AM31" i="220"/>
  <c r="AD31" i="220"/>
  <c r="U31" i="220"/>
  <c r="BY31" i="220" s="1"/>
  <c r="DJ30" i="220"/>
  <c r="DI30" i="220"/>
  <c r="DM30" i="220" s="1"/>
  <c r="DH30" i="220"/>
  <c r="DK30" i="220" s="1"/>
  <c r="BX30" i="220"/>
  <c r="CD30" i="220" s="1"/>
  <c r="DN30" i="220" s="1"/>
  <c r="BO30" i="220"/>
  <c r="CC30" i="220" s="1"/>
  <c r="BF30" i="220"/>
  <c r="AW30" i="220"/>
  <c r="CA30" i="220" s="1"/>
  <c r="AM30" i="220"/>
  <c r="AD30" i="220"/>
  <c r="U30" i="220"/>
  <c r="BY30" i="220" s="1"/>
  <c r="DJ29" i="220"/>
  <c r="DI29" i="220"/>
  <c r="DL29" i="220" s="1"/>
  <c r="DH29" i="220"/>
  <c r="DK29" i="220" s="1"/>
  <c r="BX29" i="220"/>
  <c r="CD29" i="220" s="1"/>
  <c r="DN29" i="220" s="1"/>
  <c r="BO29" i="220"/>
  <c r="CC29" i="220" s="1"/>
  <c r="BF29" i="220"/>
  <c r="AW29" i="220"/>
  <c r="CA29" i="220" s="1"/>
  <c r="AM29" i="220"/>
  <c r="AD29" i="220"/>
  <c r="U29" i="220"/>
  <c r="BY29" i="220" s="1"/>
  <c r="DJ28" i="220"/>
  <c r="DI28" i="220"/>
  <c r="DH28" i="220"/>
  <c r="DK28" i="220" s="1"/>
  <c r="BX28" i="220"/>
  <c r="CD28" i="220" s="1"/>
  <c r="DN28" i="220" s="1"/>
  <c r="BO28" i="220"/>
  <c r="CC28" i="220" s="1"/>
  <c r="BF28" i="220"/>
  <c r="AW28" i="220"/>
  <c r="CA28" i="220" s="1"/>
  <c r="AM28" i="220"/>
  <c r="AD28" i="220"/>
  <c r="U28" i="220"/>
  <c r="BY28" i="220" s="1"/>
  <c r="DJ27" i="220"/>
  <c r="DI27" i="220"/>
  <c r="DL27" i="220" s="1"/>
  <c r="DH27" i="220"/>
  <c r="DK27" i="220" s="1"/>
  <c r="BX27" i="220"/>
  <c r="CD27" i="220" s="1"/>
  <c r="DN27" i="220" s="1"/>
  <c r="BO27" i="220"/>
  <c r="CC27" i="220" s="1"/>
  <c r="BF27" i="220"/>
  <c r="AW27" i="220"/>
  <c r="CA27" i="220" s="1"/>
  <c r="AM27" i="220"/>
  <c r="AD27" i="220"/>
  <c r="U27" i="220"/>
  <c r="BY27" i="220" s="1"/>
  <c r="DJ26" i="220"/>
  <c r="DI26" i="220"/>
  <c r="DL26" i="220" s="1"/>
  <c r="DH26" i="220"/>
  <c r="DK26" i="220" s="1"/>
  <c r="BX26" i="220"/>
  <c r="CD26" i="220" s="1"/>
  <c r="DN26" i="220" s="1"/>
  <c r="BO26" i="220"/>
  <c r="CC26" i="220" s="1"/>
  <c r="BF26" i="220"/>
  <c r="AW26" i="220"/>
  <c r="CA26" i="220" s="1"/>
  <c r="AM26" i="220"/>
  <c r="AD26" i="220"/>
  <c r="U26" i="220"/>
  <c r="BY26" i="220" s="1"/>
  <c r="DJ25" i="220"/>
  <c r="DI25" i="220"/>
  <c r="DL25" i="220" s="1"/>
  <c r="DH25" i="220"/>
  <c r="DK25" i="220" s="1"/>
  <c r="BX25" i="220"/>
  <c r="CD25" i="220" s="1"/>
  <c r="DN25" i="220" s="1"/>
  <c r="BO25" i="220"/>
  <c r="CC25" i="220" s="1"/>
  <c r="BF25" i="220"/>
  <c r="AW25" i="220"/>
  <c r="CA25" i="220" s="1"/>
  <c r="AM25" i="220"/>
  <c r="AD25" i="220"/>
  <c r="U25" i="220"/>
  <c r="BY25" i="220" s="1"/>
  <c r="DJ24" i="220"/>
  <c r="DI24" i="220"/>
  <c r="DL24" i="220" s="1"/>
  <c r="DH24" i="220"/>
  <c r="DK24" i="220" s="1"/>
  <c r="BX24" i="220"/>
  <c r="CD24" i="220" s="1"/>
  <c r="DN24" i="220" s="1"/>
  <c r="BO24" i="220"/>
  <c r="CC24" i="220" s="1"/>
  <c r="BF24" i="220"/>
  <c r="CB24" i="220" s="1"/>
  <c r="AW24" i="220"/>
  <c r="CA24" i="220" s="1"/>
  <c r="AM24" i="220"/>
  <c r="AN24" i="220" s="1"/>
  <c r="BZ24" i="220" s="1"/>
  <c r="AD24" i="220"/>
  <c r="U24" i="220"/>
  <c r="BY24" i="220" s="1"/>
  <c r="DJ23" i="220"/>
  <c r="DI23" i="220"/>
  <c r="DL23" i="220" s="1"/>
  <c r="DH23" i="220"/>
  <c r="DK23" i="220" s="1"/>
  <c r="BX23" i="220"/>
  <c r="CD23" i="220" s="1"/>
  <c r="DN23" i="220" s="1"/>
  <c r="BO23" i="220"/>
  <c r="CC23" i="220" s="1"/>
  <c r="BF23" i="220"/>
  <c r="CB23" i="220" s="1"/>
  <c r="AW23" i="220"/>
  <c r="CA23" i="220" s="1"/>
  <c r="AM23" i="220"/>
  <c r="AD23" i="220"/>
  <c r="U23" i="220"/>
  <c r="BY23" i="220" s="1"/>
  <c r="DJ22" i="220"/>
  <c r="DI22" i="220"/>
  <c r="DL22" i="220" s="1"/>
  <c r="DH22" i="220"/>
  <c r="DK22" i="220" s="1"/>
  <c r="BX22" i="220"/>
  <c r="CD22" i="220" s="1"/>
  <c r="DN22" i="220" s="1"/>
  <c r="BO22" i="220"/>
  <c r="CC22" i="220" s="1"/>
  <c r="BF22" i="220"/>
  <c r="AW22" i="220"/>
  <c r="CA22" i="220" s="1"/>
  <c r="AM22" i="220"/>
  <c r="AD22" i="220"/>
  <c r="U22" i="220"/>
  <c r="BY22" i="220" s="1"/>
  <c r="DJ21" i="220"/>
  <c r="DI21" i="220"/>
  <c r="DL21" i="220" s="1"/>
  <c r="DH21" i="220"/>
  <c r="DK21" i="220" s="1"/>
  <c r="BX21" i="220"/>
  <c r="CD21" i="220" s="1"/>
  <c r="DN21" i="220" s="1"/>
  <c r="BO21" i="220"/>
  <c r="CC21" i="220" s="1"/>
  <c r="BF21" i="220"/>
  <c r="AW21" i="220"/>
  <c r="CA21" i="220" s="1"/>
  <c r="AM21" i="220"/>
  <c r="AD21" i="220"/>
  <c r="U21" i="220"/>
  <c r="BY21" i="220" s="1"/>
  <c r="DJ20" i="220"/>
  <c r="DI20" i="220"/>
  <c r="DL20" i="220" s="1"/>
  <c r="DH20" i="220"/>
  <c r="DK20" i="220" s="1"/>
  <c r="BX20" i="220"/>
  <c r="CD20" i="220" s="1"/>
  <c r="DN20" i="220" s="1"/>
  <c r="BO20" i="220"/>
  <c r="CC20" i="220" s="1"/>
  <c r="BF20" i="220"/>
  <c r="AW20" i="220"/>
  <c r="CA20" i="220" s="1"/>
  <c r="AM20" i="220"/>
  <c r="AD20" i="220"/>
  <c r="U20" i="220"/>
  <c r="BY20" i="220" s="1"/>
  <c r="DJ19" i="220"/>
  <c r="DI19" i="220"/>
  <c r="DL19" i="220" s="1"/>
  <c r="DH19" i="220"/>
  <c r="DK19" i="220" s="1"/>
  <c r="BX19" i="220"/>
  <c r="CD19" i="220" s="1"/>
  <c r="DN19" i="220" s="1"/>
  <c r="BO19" i="220"/>
  <c r="CC19" i="220" s="1"/>
  <c r="BF19" i="220"/>
  <c r="AW19" i="220"/>
  <c r="CA19" i="220" s="1"/>
  <c r="AM19" i="220"/>
  <c r="AD19" i="220"/>
  <c r="U19" i="220"/>
  <c r="BY19" i="220" s="1"/>
  <c r="DJ18" i="220"/>
  <c r="DI18" i="220"/>
  <c r="DL18" i="220" s="1"/>
  <c r="DH18" i="220"/>
  <c r="DK18" i="220" s="1"/>
  <c r="BX18" i="220"/>
  <c r="CD18" i="220" s="1"/>
  <c r="DN18" i="220" s="1"/>
  <c r="BO18" i="220"/>
  <c r="CC18" i="220" s="1"/>
  <c r="BF18" i="220"/>
  <c r="AW18" i="220"/>
  <c r="CA18" i="220" s="1"/>
  <c r="AM18" i="220"/>
  <c r="AD18" i="220"/>
  <c r="U18" i="220"/>
  <c r="BY18" i="220" s="1"/>
  <c r="DJ17" i="220"/>
  <c r="DI17" i="220"/>
  <c r="DL17" i="220" s="1"/>
  <c r="DH17" i="220"/>
  <c r="DK17" i="220" s="1"/>
  <c r="BX17" i="220"/>
  <c r="CD17" i="220" s="1"/>
  <c r="DN17" i="220" s="1"/>
  <c r="BO17" i="220"/>
  <c r="CC17" i="220" s="1"/>
  <c r="BF17" i="220"/>
  <c r="AW17" i="220"/>
  <c r="CA17" i="220" s="1"/>
  <c r="AM17" i="220"/>
  <c r="AD17" i="220"/>
  <c r="U17" i="220"/>
  <c r="BY17" i="220" s="1"/>
  <c r="DJ16" i="220"/>
  <c r="DI16" i="220"/>
  <c r="DM16" i="220" s="1"/>
  <c r="DH16" i="220"/>
  <c r="DK16" i="220" s="1"/>
  <c r="BX16" i="220"/>
  <c r="CD16" i="220" s="1"/>
  <c r="DN16" i="220" s="1"/>
  <c r="BO16" i="220"/>
  <c r="CC16" i="220" s="1"/>
  <c r="BF16" i="220"/>
  <c r="AW16" i="220"/>
  <c r="CA16" i="220" s="1"/>
  <c r="AM16" i="220"/>
  <c r="AD16" i="220"/>
  <c r="U16" i="220"/>
  <c r="BY16" i="220" s="1"/>
  <c r="DJ15" i="220"/>
  <c r="DI15" i="220"/>
  <c r="DL15" i="220" s="1"/>
  <c r="DH15" i="220"/>
  <c r="DK15" i="220" s="1"/>
  <c r="BX15" i="220"/>
  <c r="CD15" i="220" s="1"/>
  <c r="DN15" i="220" s="1"/>
  <c r="BO15" i="220"/>
  <c r="CC15" i="220" s="1"/>
  <c r="BF15" i="220"/>
  <c r="AW15" i="220"/>
  <c r="CA15" i="220" s="1"/>
  <c r="AM15" i="220"/>
  <c r="AD15" i="220"/>
  <c r="U15" i="220"/>
  <c r="BY15" i="220" s="1"/>
  <c r="DJ14" i="220"/>
  <c r="DI14" i="220"/>
  <c r="DL14" i="220" s="1"/>
  <c r="DH14" i="220"/>
  <c r="DK14" i="220" s="1"/>
  <c r="BX14" i="220"/>
  <c r="CD14" i="220" s="1"/>
  <c r="DN14" i="220" s="1"/>
  <c r="BO14" i="220"/>
  <c r="CC14" i="220" s="1"/>
  <c r="BF14" i="220"/>
  <c r="AW14" i="220"/>
  <c r="CA14" i="220" s="1"/>
  <c r="AM14" i="220"/>
  <c r="AD14" i="220"/>
  <c r="U14" i="220"/>
  <c r="BY14" i="220" s="1"/>
  <c r="DJ13" i="220"/>
  <c r="DI13" i="220"/>
  <c r="DL13" i="220" s="1"/>
  <c r="DH13" i="220"/>
  <c r="DK13" i="220" s="1"/>
  <c r="CD13" i="220"/>
  <c r="DN13" i="220" s="1"/>
  <c r="BX13" i="220"/>
  <c r="BO13" i="220"/>
  <c r="CC13" i="220" s="1"/>
  <c r="BF13" i="220"/>
  <c r="AW13" i="220"/>
  <c r="CA13" i="220" s="1"/>
  <c r="AM13" i="220"/>
  <c r="AD13" i="220"/>
  <c r="U13" i="220"/>
  <c r="BY13" i="220" s="1"/>
  <c r="DJ12" i="220"/>
  <c r="DI12" i="220"/>
  <c r="DL12" i="220" s="1"/>
  <c r="DH12" i="220"/>
  <c r="DK12" i="220" s="1"/>
  <c r="BX12" i="220"/>
  <c r="CD12" i="220" s="1"/>
  <c r="DN12" i="220" s="1"/>
  <c r="BO12" i="220"/>
  <c r="CC12" i="220" s="1"/>
  <c r="BF12" i="220"/>
  <c r="AW12" i="220"/>
  <c r="CA12" i="220" s="1"/>
  <c r="AM12" i="220"/>
  <c r="AD12" i="220"/>
  <c r="U12" i="220"/>
  <c r="BY12" i="220" s="1"/>
  <c r="DJ11" i="220"/>
  <c r="DI11" i="220"/>
  <c r="DL11" i="220" s="1"/>
  <c r="DH11" i="220"/>
  <c r="DK11" i="220" s="1"/>
  <c r="BX11" i="220"/>
  <c r="CD11" i="220" s="1"/>
  <c r="DN11" i="220" s="1"/>
  <c r="BO11" i="220"/>
  <c r="CC11" i="220" s="1"/>
  <c r="BF11" i="220"/>
  <c r="AW11" i="220"/>
  <c r="CA11" i="220" s="1"/>
  <c r="AM11" i="220"/>
  <c r="AD11" i="220"/>
  <c r="U11" i="220"/>
  <c r="BY11" i="220" s="1"/>
  <c r="DJ10" i="220"/>
  <c r="DI10" i="220"/>
  <c r="DL10" i="220" s="1"/>
  <c r="DH10" i="220"/>
  <c r="DK10" i="220" s="1"/>
  <c r="BX10" i="220"/>
  <c r="CD10" i="220" s="1"/>
  <c r="DN10" i="220" s="1"/>
  <c r="BO10" i="220"/>
  <c r="CC10" i="220" s="1"/>
  <c r="BF10" i="220"/>
  <c r="AW10" i="220"/>
  <c r="CA10" i="220" s="1"/>
  <c r="AM10" i="220"/>
  <c r="AD10" i="220"/>
  <c r="U10" i="220"/>
  <c r="BY10" i="220" s="1"/>
  <c r="DJ9" i="220"/>
  <c r="DI9" i="220"/>
  <c r="DH9" i="220"/>
  <c r="BX9" i="220"/>
  <c r="CD9" i="220" s="1"/>
  <c r="BO9" i="220"/>
  <c r="BF9" i="220"/>
  <c r="AW9" i="220"/>
  <c r="AM9" i="220"/>
  <c r="AD9" i="220"/>
  <c r="U9" i="220"/>
  <c r="F5" i="220"/>
  <c r="EC140" i="219"/>
  <c r="EC115" i="219"/>
  <c r="EC103" i="219"/>
  <c r="EC94" i="219"/>
  <c r="V183" i="219"/>
  <c r="V184" i="219" s="1"/>
  <c r="U183" i="219"/>
  <c r="X182" i="219"/>
  <c r="W182" i="219"/>
  <c r="X181" i="219"/>
  <c r="W181" i="219"/>
  <c r="X180" i="219"/>
  <c r="W180" i="219"/>
  <c r="X179" i="219"/>
  <c r="W179" i="219"/>
  <c r="X178" i="219"/>
  <c r="W178" i="219"/>
  <c r="J177" i="219"/>
  <c r="J178" i="219" s="1"/>
  <c r="V174" i="219"/>
  <c r="U174" i="219"/>
  <c r="X173" i="219"/>
  <c r="W173" i="219"/>
  <c r="X172" i="219"/>
  <c r="W172" i="219"/>
  <c r="X171" i="219"/>
  <c r="W171" i="219"/>
  <c r="X170" i="219"/>
  <c r="W170" i="219"/>
  <c r="X169" i="219"/>
  <c r="W169" i="219"/>
  <c r="J168" i="219"/>
  <c r="J169" i="219" s="1"/>
  <c r="V166" i="219"/>
  <c r="U166" i="219"/>
  <c r="X165" i="219"/>
  <c r="W165" i="219"/>
  <c r="X164" i="219"/>
  <c r="W164" i="219"/>
  <c r="X163" i="219"/>
  <c r="W163" i="219"/>
  <c r="X162" i="219"/>
  <c r="W162" i="219"/>
  <c r="X161" i="219"/>
  <c r="W161" i="219"/>
  <c r="J160" i="219"/>
  <c r="J161" i="219" s="1"/>
  <c r="V158" i="219"/>
  <c r="U158" i="219"/>
  <c r="X157" i="219"/>
  <c r="W157" i="219"/>
  <c r="X156" i="219"/>
  <c r="W156" i="219"/>
  <c r="X155" i="219"/>
  <c r="W155" i="219"/>
  <c r="X154" i="219"/>
  <c r="W154" i="219"/>
  <c r="X153" i="219"/>
  <c r="W153" i="219"/>
  <c r="J152" i="219"/>
  <c r="J153" i="219" s="1"/>
  <c r="V150" i="219"/>
  <c r="U150" i="219"/>
  <c r="X149" i="219"/>
  <c r="W149" i="219"/>
  <c r="X148" i="219"/>
  <c r="W148" i="219"/>
  <c r="X147" i="219"/>
  <c r="W147" i="219"/>
  <c r="X146" i="219"/>
  <c r="W146" i="219"/>
  <c r="X145" i="219"/>
  <c r="W145" i="219"/>
  <c r="J144" i="219"/>
  <c r="J145" i="219" s="1"/>
  <c r="EE140" i="219"/>
  <c r="EB140" i="219"/>
  <c r="EA140" i="219"/>
  <c r="DZ140" i="219"/>
  <c r="DY140" i="219"/>
  <c r="DX140" i="219"/>
  <c r="DW140" i="219"/>
  <c r="DV140" i="219"/>
  <c r="DU140" i="219"/>
  <c r="DT140" i="219"/>
  <c r="DS140" i="219"/>
  <c r="DR140" i="219"/>
  <c r="DQ140" i="219"/>
  <c r="DP140" i="219"/>
  <c r="DF140" i="219"/>
  <c r="DE140" i="219"/>
  <c r="DD140" i="219"/>
  <c r="DB140" i="219"/>
  <c r="DA140" i="219"/>
  <c r="CZ140" i="219"/>
  <c r="CX140" i="219"/>
  <c r="CW140" i="219"/>
  <c r="CV140" i="219"/>
  <c r="CT140" i="219"/>
  <c r="CS140" i="219"/>
  <c r="CR140" i="219"/>
  <c r="CP140" i="219"/>
  <c r="CO140" i="219"/>
  <c r="CN140" i="219"/>
  <c r="CL140" i="219"/>
  <c r="CK140" i="219"/>
  <c r="CJ140" i="219"/>
  <c r="CI140" i="219"/>
  <c r="CH140" i="219"/>
  <c r="CG140" i="219"/>
  <c r="CF140" i="219"/>
  <c r="CC140" i="219"/>
  <c r="CB140" i="219"/>
  <c r="CA140" i="219"/>
  <c r="BW140" i="219"/>
  <c r="BV140" i="219"/>
  <c r="BU140" i="219"/>
  <c r="BT140" i="219"/>
  <c r="BS140" i="219"/>
  <c r="BR140" i="219"/>
  <c r="BQ140" i="219"/>
  <c r="BP140" i="219"/>
  <c r="BO140" i="219"/>
  <c r="BN140" i="219"/>
  <c r="BM140" i="219"/>
  <c r="BL140" i="219"/>
  <c r="BK140" i="219"/>
  <c r="BJ140" i="219"/>
  <c r="BI140" i="219"/>
  <c r="BH140" i="219"/>
  <c r="BG140" i="219"/>
  <c r="BF140" i="219"/>
  <c r="BE140" i="219"/>
  <c r="BD140" i="219"/>
  <c r="BC140" i="219"/>
  <c r="BB140" i="219"/>
  <c r="BA140" i="219"/>
  <c r="AZ140" i="219"/>
  <c r="AY140" i="219"/>
  <c r="AX140" i="219"/>
  <c r="AV140" i="219"/>
  <c r="AU140" i="219"/>
  <c r="AT140" i="219"/>
  <c r="AS140" i="219"/>
  <c r="AR140" i="219"/>
  <c r="AQ140" i="219"/>
  <c r="AP140" i="219"/>
  <c r="AO140" i="219"/>
  <c r="AL140" i="219"/>
  <c r="AK140" i="219"/>
  <c r="AJ140" i="219"/>
  <c r="AI140" i="219"/>
  <c r="AH140" i="219"/>
  <c r="AG140" i="219"/>
  <c r="AF140" i="219"/>
  <c r="AE140" i="219"/>
  <c r="AC140" i="219"/>
  <c r="AB140" i="219"/>
  <c r="AA140" i="219"/>
  <c r="Z140" i="219"/>
  <c r="Y140" i="219"/>
  <c r="X140" i="219"/>
  <c r="W140" i="219"/>
  <c r="V140" i="219"/>
  <c r="T140" i="219"/>
  <c r="S140" i="219"/>
  <c r="R140" i="219"/>
  <c r="Q140" i="219"/>
  <c r="P140" i="219"/>
  <c r="O140" i="219"/>
  <c r="N140" i="219"/>
  <c r="M140" i="219"/>
  <c r="BZ140" i="219"/>
  <c r="AW140" i="219"/>
  <c r="AM140" i="219"/>
  <c r="EE115" i="219"/>
  <c r="EB115" i="219"/>
  <c r="EA115" i="219"/>
  <c r="DZ115" i="219"/>
  <c r="DY115" i="219"/>
  <c r="DX115" i="219"/>
  <c r="DW115" i="219"/>
  <c r="DV115" i="219"/>
  <c r="DU115" i="219"/>
  <c r="DT115" i="219"/>
  <c r="DS115" i="219"/>
  <c r="DR115" i="219"/>
  <c r="DQ115" i="219"/>
  <c r="DP115" i="219"/>
  <c r="DF115" i="219"/>
  <c r="DE115" i="219"/>
  <c r="DD115" i="219"/>
  <c r="DB115" i="219"/>
  <c r="DA115" i="219"/>
  <c r="CZ115" i="219"/>
  <c r="CX115" i="219"/>
  <c r="CW115" i="219"/>
  <c r="CV115" i="219"/>
  <c r="CT115" i="219"/>
  <c r="CS115" i="219"/>
  <c r="CR115" i="219"/>
  <c r="CP115" i="219"/>
  <c r="CO115" i="219"/>
  <c r="CN115" i="219"/>
  <c r="CL115" i="219"/>
  <c r="CK115" i="219"/>
  <c r="CJ115" i="219"/>
  <c r="CI115" i="219"/>
  <c r="CH115" i="219"/>
  <c r="CG115" i="219"/>
  <c r="CF115" i="219"/>
  <c r="CB115" i="219"/>
  <c r="BW115" i="219"/>
  <c r="BV115" i="219"/>
  <c r="BU115" i="219"/>
  <c r="BT115" i="219"/>
  <c r="BS115" i="219"/>
  <c r="BR115" i="219"/>
  <c r="BQ115" i="219"/>
  <c r="BP115" i="219"/>
  <c r="BN115" i="219"/>
  <c r="BM115" i="219"/>
  <c r="BL115" i="219"/>
  <c r="BK115" i="219"/>
  <c r="BJ115" i="219"/>
  <c r="BI115" i="219"/>
  <c r="BH115" i="219"/>
  <c r="BG115" i="219"/>
  <c r="BF115" i="219"/>
  <c r="BE115" i="219"/>
  <c r="BD115" i="219"/>
  <c r="BC115" i="219"/>
  <c r="BB115" i="219"/>
  <c r="BA115" i="219"/>
  <c r="AZ115" i="219"/>
  <c r="AY115" i="219"/>
  <c r="AX115" i="219"/>
  <c r="AV115" i="219"/>
  <c r="AU115" i="219"/>
  <c r="AT115" i="219"/>
  <c r="AS115" i="219"/>
  <c r="AR115" i="219"/>
  <c r="AQ115" i="219"/>
  <c r="AP115" i="219"/>
  <c r="AO115" i="219"/>
  <c r="AL115" i="219"/>
  <c r="AK115" i="219"/>
  <c r="AJ115" i="219"/>
  <c r="AI115" i="219"/>
  <c r="AH115" i="219"/>
  <c r="AG115" i="219"/>
  <c r="AF115" i="219"/>
  <c r="AE115" i="219"/>
  <c r="AC115" i="219"/>
  <c r="AB115" i="219"/>
  <c r="AA115" i="219"/>
  <c r="Z115" i="219"/>
  <c r="Y115" i="219"/>
  <c r="X115" i="219"/>
  <c r="W115" i="219"/>
  <c r="V115" i="219"/>
  <c r="T115" i="219"/>
  <c r="S115" i="219"/>
  <c r="R115" i="219"/>
  <c r="Q115" i="219"/>
  <c r="P115" i="219"/>
  <c r="O115" i="219"/>
  <c r="N115" i="219"/>
  <c r="M115" i="219"/>
  <c r="DJ114" i="219"/>
  <c r="DI114" i="219"/>
  <c r="DH114" i="219"/>
  <c r="DK114" i="219" s="1"/>
  <c r="BX114" i="219"/>
  <c r="CD114" i="219" s="1"/>
  <c r="DN114" i="219" s="1"/>
  <c r="BO114" i="219"/>
  <c r="CC114" i="219" s="1"/>
  <c r="AW114" i="219"/>
  <c r="CA114" i="219" s="1"/>
  <c r="AM114" i="219"/>
  <c r="AD114" i="219"/>
  <c r="U114" i="219"/>
  <c r="BY114" i="219" s="1"/>
  <c r="DJ113" i="219"/>
  <c r="DI113" i="219"/>
  <c r="DL113" i="219" s="1"/>
  <c r="DH113" i="219"/>
  <c r="DK113" i="219" s="1"/>
  <c r="BZ113" i="219"/>
  <c r="BX113" i="219"/>
  <c r="CD113" i="219" s="1"/>
  <c r="DN113" i="219" s="1"/>
  <c r="BO113" i="219"/>
  <c r="CC113" i="219" s="1"/>
  <c r="AW113" i="219"/>
  <c r="CA113" i="219" s="1"/>
  <c r="AM113" i="219"/>
  <c r="AD113" i="219"/>
  <c r="U113" i="219"/>
  <c r="BY113" i="219" s="1"/>
  <c r="DJ112" i="219"/>
  <c r="DM112" i="219" s="1"/>
  <c r="DI112" i="219"/>
  <c r="DL112" i="219" s="1"/>
  <c r="DH112" i="219"/>
  <c r="DK112" i="219" s="1"/>
  <c r="BX112" i="219"/>
  <c r="CD112" i="219" s="1"/>
  <c r="DN112" i="219" s="1"/>
  <c r="BO112" i="219"/>
  <c r="CC112" i="219" s="1"/>
  <c r="AW112" i="219"/>
  <c r="CA112" i="219" s="1"/>
  <c r="AM112" i="219"/>
  <c r="AD112" i="219"/>
  <c r="U112" i="219"/>
  <c r="BY112" i="219" s="1"/>
  <c r="DJ111" i="219"/>
  <c r="DI111" i="219"/>
  <c r="DL111" i="219" s="1"/>
  <c r="DH111" i="219"/>
  <c r="DK111" i="219" s="1"/>
  <c r="BX111" i="219"/>
  <c r="CD111" i="219" s="1"/>
  <c r="DN111" i="219" s="1"/>
  <c r="BO111" i="219"/>
  <c r="CC111" i="219" s="1"/>
  <c r="AW111" i="219"/>
  <c r="CA111" i="219" s="1"/>
  <c r="AM111" i="219"/>
  <c r="AD111" i="219"/>
  <c r="AN111" i="219" s="1"/>
  <c r="BZ111" i="219" s="1"/>
  <c r="U111" i="219"/>
  <c r="BY111" i="219" s="1"/>
  <c r="DJ110" i="219"/>
  <c r="DI110" i="219"/>
  <c r="DL110" i="219" s="1"/>
  <c r="DH110" i="219"/>
  <c r="BX110" i="219"/>
  <c r="BO110" i="219"/>
  <c r="AW110" i="219"/>
  <c r="CA110" i="219" s="1"/>
  <c r="AM110" i="219"/>
  <c r="AD110" i="219"/>
  <c r="U110" i="219"/>
  <c r="BY110" i="219" s="1"/>
  <c r="EE103" i="219"/>
  <c r="EB103" i="219"/>
  <c r="EA103" i="219"/>
  <c r="DZ103" i="219"/>
  <c r="DY103" i="219"/>
  <c r="DX103" i="219"/>
  <c r="DW103" i="219"/>
  <c r="DV103" i="219"/>
  <c r="DU103" i="219"/>
  <c r="DT103" i="219"/>
  <c r="DS103" i="219"/>
  <c r="DR103" i="219"/>
  <c r="DQ103" i="219"/>
  <c r="DP103" i="219"/>
  <c r="DF103" i="219"/>
  <c r="DE103" i="219"/>
  <c r="DD103" i="219"/>
  <c r="DB103" i="219"/>
  <c r="DA103" i="219"/>
  <c r="CZ103" i="219"/>
  <c r="CX103" i="219"/>
  <c r="CW103" i="219"/>
  <c r="CV103" i="219"/>
  <c r="CT103" i="219"/>
  <c r="CS103" i="219"/>
  <c r="CR103" i="219"/>
  <c r="CP103" i="219"/>
  <c r="CO103" i="219"/>
  <c r="CN103" i="219"/>
  <c r="CL103" i="219"/>
  <c r="CK103" i="219"/>
  <c r="CJ103" i="219"/>
  <c r="CI103" i="219"/>
  <c r="CH103" i="219"/>
  <c r="CG103" i="219"/>
  <c r="CF103" i="219"/>
  <c r="CC103" i="219"/>
  <c r="CB103" i="219"/>
  <c r="BW103" i="219"/>
  <c r="BV103" i="219"/>
  <c r="BU103" i="219"/>
  <c r="BT103" i="219"/>
  <c r="BS103" i="219"/>
  <c r="BR103" i="219"/>
  <c r="BQ103" i="219"/>
  <c r="BP103" i="219"/>
  <c r="BN103" i="219"/>
  <c r="BM103" i="219"/>
  <c r="BL103" i="219"/>
  <c r="BK103" i="219"/>
  <c r="BJ103" i="219"/>
  <c r="BI103" i="219"/>
  <c r="BH103" i="219"/>
  <c r="BG103" i="219"/>
  <c r="BF103" i="219"/>
  <c r="BE103" i="219"/>
  <c r="BD103" i="219"/>
  <c r="BC103" i="219"/>
  <c r="BB103" i="219"/>
  <c r="BA103" i="219"/>
  <c r="AZ103" i="219"/>
  <c r="AY103" i="219"/>
  <c r="AX103" i="219"/>
  <c r="AV103" i="219"/>
  <c r="AU103" i="219"/>
  <c r="AT103" i="219"/>
  <c r="AS103" i="219"/>
  <c r="AR103" i="219"/>
  <c r="AQ103" i="219"/>
  <c r="AP103" i="219"/>
  <c r="AO103" i="219"/>
  <c r="AL103" i="219"/>
  <c r="AK103" i="219"/>
  <c r="AJ103" i="219"/>
  <c r="AI103" i="219"/>
  <c r="AH103" i="219"/>
  <c r="AG103" i="219"/>
  <c r="AF103" i="219"/>
  <c r="AE103" i="219"/>
  <c r="AC103" i="219"/>
  <c r="AB103" i="219"/>
  <c r="AA103" i="219"/>
  <c r="Z103" i="219"/>
  <c r="Y103" i="219"/>
  <c r="X103" i="219"/>
  <c r="W103" i="219"/>
  <c r="V103" i="219"/>
  <c r="T103" i="219"/>
  <c r="S103" i="219"/>
  <c r="R103" i="219"/>
  <c r="Q103" i="219"/>
  <c r="P103" i="219"/>
  <c r="O103" i="219"/>
  <c r="N103" i="219"/>
  <c r="M103" i="219"/>
  <c r="BO103" i="219"/>
  <c r="AM103" i="219"/>
  <c r="EE94" i="219"/>
  <c r="EB94" i="219"/>
  <c r="EA94" i="219"/>
  <c r="DZ94" i="219"/>
  <c r="DY94" i="219"/>
  <c r="DX94" i="219"/>
  <c r="DW94" i="219"/>
  <c r="DV94" i="219"/>
  <c r="DU94" i="219"/>
  <c r="DT94" i="219"/>
  <c r="DS94" i="219"/>
  <c r="DR94" i="219"/>
  <c r="DQ94" i="219"/>
  <c r="DP94" i="219"/>
  <c r="DF94" i="219"/>
  <c r="DE94" i="219"/>
  <c r="DD94" i="219"/>
  <c r="DB94" i="219"/>
  <c r="DA94" i="219"/>
  <c r="CZ94" i="219"/>
  <c r="CX94" i="219"/>
  <c r="CW94" i="219"/>
  <c r="CV94" i="219"/>
  <c r="CT94" i="219"/>
  <c r="CS94" i="219"/>
  <c r="CR94" i="219"/>
  <c r="CP94" i="219"/>
  <c r="CO94" i="219"/>
  <c r="CN94" i="219"/>
  <c r="CL94" i="219"/>
  <c r="CK94" i="219"/>
  <c r="CJ94" i="219"/>
  <c r="CI94" i="219"/>
  <c r="CH94" i="219"/>
  <c r="CG94" i="219"/>
  <c r="CF94" i="219"/>
  <c r="BW94" i="219"/>
  <c r="BV94" i="219"/>
  <c r="BU94" i="219"/>
  <c r="BT94" i="219"/>
  <c r="BS94" i="219"/>
  <c r="BR94" i="219"/>
  <c r="BQ94" i="219"/>
  <c r="BP94" i="219"/>
  <c r="BN94" i="219"/>
  <c r="BM94" i="219"/>
  <c r="BL94" i="219"/>
  <c r="BK94" i="219"/>
  <c r="BJ94" i="219"/>
  <c r="BI94" i="219"/>
  <c r="BH94" i="219"/>
  <c r="BG94" i="219"/>
  <c r="BE94" i="219"/>
  <c r="BD94" i="219"/>
  <c r="BC94" i="219"/>
  <c r="BB94" i="219"/>
  <c r="BA94" i="219"/>
  <c r="AZ94" i="219"/>
  <c r="AY94" i="219"/>
  <c r="AX94" i="219"/>
  <c r="AV94" i="219"/>
  <c r="AU94" i="219"/>
  <c r="AT94" i="219"/>
  <c r="AS94" i="219"/>
  <c r="AR94" i="219"/>
  <c r="AQ94" i="219"/>
  <c r="AP94" i="219"/>
  <c r="AO94" i="219"/>
  <c r="AL94" i="219"/>
  <c r="AK94" i="219"/>
  <c r="AJ94" i="219"/>
  <c r="AI94" i="219"/>
  <c r="AH94" i="219"/>
  <c r="AG94" i="219"/>
  <c r="AF94" i="219"/>
  <c r="AE94" i="219"/>
  <c r="AC94" i="219"/>
  <c r="AB94" i="219"/>
  <c r="AA94" i="219"/>
  <c r="Z94" i="219"/>
  <c r="Y94" i="219"/>
  <c r="X94" i="219"/>
  <c r="W94" i="219"/>
  <c r="V94" i="219"/>
  <c r="T94" i="219"/>
  <c r="S94" i="219"/>
  <c r="R94" i="219"/>
  <c r="Q94" i="219"/>
  <c r="P94" i="219"/>
  <c r="O94" i="219"/>
  <c r="N94" i="219"/>
  <c r="M94" i="219"/>
  <c r="DJ93" i="219"/>
  <c r="DI93" i="219"/>
  <c r="DL93" i="219" s="1"/>
  <c r="DH93" i="219"/>
  <c r="DK93" i="219" s="1"/>
  <c r="BX93" i="219"/>
  <c r="CD93" i="219" s="1"/>
  <c r="DN93" i="219" s="1"/>
  <c r="BO93" i="219"/>
  <c r="BF93" i="219"/>
  <c r="AW93" i="219"/>
  <c r="CA93" i="219" s="1"/>
  <c r="AM93" i="219"/>
  <c r="AD93" i="219"/>
  <c r="U93" i="219"/>
  <c r="BY93" i="219" s="1"/>
  <c r="DJ92" i="219"/>
  <c r="DI92" i="219"/>
  <c r="DL92" i="219" s="1"/>
  <c r="DH92" i="219"/>
  <c r="DK92" i="219" s="1"/>
  <c r="BX92" i="219"/>
  <c r="CD92" i="219" s="1"/>
  <c r="DN92" i="219" s="1"/>
  <c r="BO92" i="219"/>
  <c r="BF92" i="219"/>
  <c r="AW92" i="219"/>
  <c r="CA92" i="219" s="1"/>
  <c r="AM92" i="219"/>
  <c r="AD92" i="219"/>
  <c r="U92" i="219"/>
  <c r="BY92" i="219" s="1"/>
  <c r="DJ89" i="219"/>
  <c r="DI89" i="219"/>
  <c r="DL89" i="219" s="1"/>
  <c r="DH89" i="219"/>
  <c r="DK89" i="219" s="1"/>
  <c r="BX89" i="219"/>
  <c r="CD89" i="219" s="1"/>
  <c r="DN89" i="219" s="1"/>
  <c r="BO89" i="219"/>
  <c r="BF89" i="219"/>
  <c r="AW89" i="219"/>
  <c r="CA89" i="219" s="1"/>
  <c r="AM89" i="219"/>
  <c r="AD89" i="219"/>
  <c r="U89" i="219"/>
  <c r="BY89" i="219" s="1"/>
  <c r="DJ88" i="219"/>
  <c r="DI88" i="219"/>
  <c r="DL88" i="219" s="1"/>
  <c r="DH88" i="219"/>
  <c r="DK88" i="219" s="1"/>
  <c r="BX88" i="219"/>
  <c r="CD88" i="219" s="1"/>
  <c r="DN88" i="219" s="1"/>
  <c r="BO88" i="219"/>
  <c r="BF88" i="219"/>
  <c r="AW88" i="219"/>
  <c r="CA88" i="219" s="1"/>
  <c r="AM88" i="219"/>
  <c r="AD88" i="219"/>
  <c r="U88" i="219"/>
  <c r="BY88" i="219" s="1"/>
  <c r="DJ87" i="219"/>
  <c r="DI87" i="219"/>
  <c r="DL87" i="219" s="1"/>
  <c r="DH87" i="219"/>
  <c r="DK87" i="219" s="1"/>
  <c r="BX87" i="219"/>
  <c r="CD87" i="219" s="1"/>
  <c r="DN87" i="219" s="1"/>
  <c r="BO87" i="219"/>
  <c r="CC87" i="219" s="1"/>
  <c r="BF87" i="219"/>
  <c r="CB87" i="219" s="1"/>
  <c r="AW87" i="219"/>
  <c r="CA87" i="219" s="1"/>
  <c r="AM87" i="219"/>
  <c r="AD87" i="219"/>
  <c r="U87" i="219"/>
  <c r="BY87" i="219" s="1"/>
  <c r="DJ86" i="219"/>
  <c r="DI86" i="219"/>
  <c r="DL86" i="219" s="1"/>
  <c r="DH86" i="219"/>
  <c r="DK86" i="219" s="1"/>
  <c r="BX86" i="219"/>
  <c r="CD86" i="219" s="1"/>
  <c r="DN86" i="219" s="1"/>
  <c r="BO86" i="219"/>
  <c r="CC86" i="219" s="1"/>
  <c r="BF86" i="219"/>
  <c r="CB86" i="219" s="1"/>
  <c r="AW86" i="219"/>
  <c r="CA86" i="219" s="1"/>
  <c r="AM86" i="219"/>
  <c r="AD86" i="219"/>
  <c r="U86" i="219"/>
  <c r="BY86" i="219" s="1"/>
  <c r="DJ85" i="219"/>
  <c r="DI85" i="219"/>
  <c r="DL85" i="219" s="1"/>
  <c r="DH85" i="219"/>
  <c r="DK85" i="219" s="1"/>
  <c r="BX85" i="219"/>
  <c r="CD85" i="219" s="1"/>
  <c r="DN85" i="219" s="1"/>
  <c r="BO85" i="219"/>
  <c r="CC85" i="219" s="1"/>
  <c r="BF85" i="219"/>
  <c r="CB85" i="219" s="1"/>
  <c r="AW85" i="219"/>
  <c r="CA85" i="219" s="1"/>
  <c r="AM85" i="219"/>
  <c r="AD85" i="219"/>
  <c r="U85" i="219"/>
  <c r="BY85" i="219" s="1"/>
  <c r="DJ84" i="219"/>
  <c r="DI84" i="219"/>
  <c r="DL84" i="219" s="1"/>
  <c r="DH84" i="219"/>
  <c r="DK84" i="219" s="1"/>
  <c r="BX84" i="219"/>
  <c r="CD84" i="219" s="1"/>
  <c r="DN84" i="219" s="1"/>
  <c r="BO84" i="219"/>
  <c r="CC84" i="219" s="1"/>
  <c r="BF84" i="219"/>
  <c r="CB84" i="219" s="1"/>
  <c r="AW84" i="219"/>
  <c r="CA84" i="219" s="1"/>
  <c r="AM84" i="219"/>
  <c r="AD84" i="219"/>
  <c r="U84" i="219"/>
  <c r="BY84" i="219" s="1"/>
  <c r="DJ83" i="219"/>
  <c r="DI83" i="219"/>
  <c r="DL83" i="219" s="1"/>
  <c r="DH83" i="219"/>
  <c r="DK83" i="219" s="1"/>
  <c r="BX83" i="219"/>
  <c r="CD83" i="219" s="1"/>
  <c r="DN83" i="219" s="1"/>
  <c r="BO83" i="219"/>
  <c r="CC83" i="219" s="1"/>
  <c r="BF83" i="219"/>
  <c r="CB83" i="219" s="1"/>
  <c r="AW83" i="219"/>
  <c r="CA83" i="219" s="1"/>
  <c r="AM83" i="219"/>
  <c r="AD83" i="219"/>
  <c r="U83" i="219"/>
  <c r="BY83" i="219" s="1"/>
  <c r="DJ82" i="219"/>
  <c r="DI82" i="219"/>
  <c r="DL82" i="219" s="1"/>
  <c r="DH82" i="219"/>
  <c r="DK82" i="219" s="1"/>
  <c r="BX82" i="219"/>
  <c r="CD82" i="219" s="1"/>
  <c r="DN82" i="219" s="1"/>
  <c r="BO82" i="219"/>
  <c r="BF82" i="219"/>
  <c r="AW82" i="219"/>
  <c r="CA82" i="219" s="1"/>
  <c r="AM82" i="219"/>
  <c r="AD82" i="219"/>
  <c r="U82" i="219"/>
  <c r="BY82" i="219" s="1"/>
  <c r="DJ81" i="219"/>
  <c r="DI81" i="219"/>
  <c r="DL81" i="219" s="1"/>
  <c r="DH81" i="219"/>
  <c r="DK81" i="219" s="1"/>
  <c r="BX81" i="219"/>
  <c r="CD81" i="219" s="1"/>
  <c r="DN81" i="219" s="1"/>
  <c r="BO81" i="219"/>
  <c r="BF81" i="219"/>
  <c r="AW81" i="219"/>
  <c r="CA81" i="219" s="1"/>
  <c r="AM81" i="219"/>
  <c r="AD81" i="219"/>
  <c r="U81" i="219"/>
  <c r="BY81" i="219" s="1"/>
  <c r="DJ80" i="219"/>
  <c r="DI80" i="219"/>
  <c r="DL80" i="219" s="1"/>
  <c r="DH80" i="219"/>
  <c r="DK80" i="219" s="1"/>
  <c r="BX80" i="219"/>
  <c r="CD80" i="219" s="1"/>
  <c r="DN80" i="219" s="1"/>
  <c r="BO80" i="219"/>
  <c r="BF80" i="219"/>
  <c r="AW80" i="219"/>
  <c r="CA80" i="219" s="1"/>
  <c r="AM80" i="219"/>
  <c r="AD80" i="219"/>
  <c r="U80" i="219"/>
  <c r="BY80" i="219" s="1"/>
  <c r="DJ79" i="219"/>
  <c r="DI79" i="219"/>
  <c r="DL79" i="219" s="1"/>
  <c r="DH79" i="219"/>
  <c r="DK79" i="219" s="1"/>
  <c r="BX79" i="219"/>
  <c r="CD79" i="219" s="1"/>
  <c r="DN79" i="219" s="1"/>
  <c r="BO79" i="219"/>
  <c r="BF79" i="219"/>
  <c r="AW79" i="219"/>
  <c r="CA79" i="219" s="1"/>
  <c r="AM79" i="219"/>
  <c r="AD79" i="219"/>
  <c r="U79" i="219"/>
  <c r="BY79" i="219" s="1"/>
  <c r="DJ78" i="219"/>
  <c r="DI78" i="219"/>
  <c r="DL78" i="219" s="1"/>
  <c r="DH78" i="219"/>
  <c r="DK78" i="219" s="1"/>
  <c r="BX78" i="219"/>
  <c r="CD78" i="219" s="1"/>
  <c r="DN78" i="219" s="1"/>
  <c r="BO78" i="219"/>
  <c r="BF78" i="219"/>
  <c r="AW78" i="219"/>
  <c r="CA78" i="219" s="1"/>
  <c r="AM78" i="219"/>
  <c r="AD78" i="219"/>
  <c r="U78" i="219"/>
  <c r="BY78" i="219" s="1"/>
  <c r="DJ77" i="219"/>
  <c r="DI77" i="219"/>
  <c r="DL77" i="219" s="1"/>
  <c r="DH77" i="219"/>
  <c r="DK77" i="219" s="1"/>
  <c r="BX77" i="219"/>
  <c r="CD77" i="219" s="1"/>
  <c r="DN77" i="219" s="1"/>
  <c r="BO77" i="219"/>
  <c r="BF77" i="219"/>
  <c r="AW77" i="219"/>
  <c r="CA77" i="219" s="1"/>
  <c r="AM77" i="219"/>
  <c r="AD77" i="219"/>
  <c r="U77" i="219"/>
  <c r="BY77" i="219" s="1"/>
  <c r="DJ76" i="219"/>
  <c r="DI76" i="219"/>
  <c r="DL76" i="219" s="1"/>
  <c r="DH76" i="219"/>
  <c r="DK76" i="219" s="1"/>
  <c r="BX76" i="219"/>
  <c r="CD76" i="219" s="1"/>
  <c r="DN76" i="219" s="1"/>
  <c r="BO76" i="219"/>
  <c r="BF76" i="219"/>
  <c r="AW76" i="219"/>
  <c r="CA76" i="219" s="1"/>
  <c r="AM76" i="219"/>
  <c r="AD76" i="219"/>
  <c r="AN76" i="219" s="1"/>
  <c r="BZ76" i="219" s="1"/>
  <c r="U76" i="219"/>
  <c r="BY76" i="219" s="1"/>
  <c r="DJ75" i="219"/>
  <c r="DI75" i="219"/>
  <c r="DL75" i="219" s="1"/>
  <c r="DH75" i="219"/>
  <c r="DK75" i="219" s="1"/>
  <c r="BX75" i="219"/>
  <c r="CD75" i="219" s="1"/>
  <c r="DN75" i="219" s="1"/>
  <c r="BO75" i="219"/>
  <c r="BF75" i="219"/>
  <c r="AW75" i="219"/>
  <c r="CA75" i="219" s="1"/>
  <c r="AM75" i="219"/>
  <c r="AD75" i="219"/>
  <c r="U75" i="219"/>
  <c r="BY75" i="219" s="1"/>
  <c r="DJ74" i="219"/>
  <c r="DI74" i="219"/>
  <c r="DL74" i="219" s="1"/>
  <c r="DH74" i="219"/>
  <c r="DK74" i="219" s="1"/>
  <c r="BX74" i="219"/>
  <c r="CD74" i="219" s="1"/>
  <c r="DN74" i="219" s="1"/>
  <c r="BO74" i="219"/>
  <c r="BF74" i="219"/>
  <c r="AW74" i="219"/>
  <c r="CA74" i="219" s="1"/>
  <c r="AM74" i="219"/>
  <c r="AD74" i="219"/>
  <c r="U74" i="219"/>
  <c r="BY74" i="219" s="1"/>
  <c r="DJ73" i="219"/>
  <c r="DI73" i="219"/>
  <c r="DL73" i="219" s="1"/>
  <c r="DH73" i="219"/>
  <c r="DK73" i="219" s="1"/>
  <c r="BX73" i="219"/>
  <c r="CD73" i="219" s="1"/>
  <c r="DN73" i="219" s="1"/>
  <c r="BO73" i="219"/>
  <c r="BF73" i="219"/>
  <c r="AW73" i="219"/>
  <c r="CA73" i="219" s="1"/>
  <c r="AM73" i="219"/>
  <c r="AN73" i="219" s="1"/>
  <c r="BZ73" i="219" s="1"/>
  <c r="AD73" i="219"/>
  <c r="U73" i="219"/>
  <c r="BY73" i="219" s="1"/>
  <c r="DJ72" i="219"/>
  <c r="DI72" i="219"/>
  <c r="DL72" i="219" s="1"/>
  <c r="DH72" i="219"/>
  <c r="DK72" i="219" s="1"/>
  <c r="BX72" i="219"/>
  <c r="CD72" i="219" s="1"/>
  <c r="DN72" i="219" s="1"/>
  <c r="BO72" i="219"/>
  <c r="BF72" i="219"/>
  <c r="AW72" i="219"/>
  <c r="CA72" i="219" s="1"/>
  <c r="AM72" i="219"/>
  <c r="AD72" i="219"/>
  <c r="U72" i="219"/>
  <c r="BY72" i="219" s="1"/>
  <c r="DJ71" i="219"/>
  <c r="DI71" i="219"/>
  <c r="DL71" i="219" s="1"/>
  <c r="DH71" i="219"/>
  <c r="DK71" i="219" s="1"/>
  <c r="BX71" i="219"/>
  <c r="CD71" i="219" s="1"/>
  <c r="DN71" i="219" s="1"/>
  <c r="BO71" i="219"/>
  <c r="BF71" i="219"/>
  <c r="AW71" i="219"/>
  <c r="CA71" i="219" s="1"/>
  <c r="AM71" i="219"/>
  <c r="AD71" i="219"/>
  <c r="U71" i="219"/>
  <c r="BY71" i="219" s="1"/>
  <c r="DJ70" i="219"/>
  <c r="DI70" i="219"/>
  <c r="DH70" i="219"/>
  <c r="DK70" i="219" s="1"/>
  <c r="BX70" i="219"/>
  <c r="CD70" i="219" s="1"/>
  <c r="DN70" i="219" s="1"/>
  <c r="BO70" i="219"/>
  <c r="BF70" i="219"/>
  <c r="AW70" i="219"/>
  <c r="CA70" i="219" s="1"/>
  <c r="AM70" i="219"/>
  <c r="AD70" i="219"/>
  <c r="AN70" i="219" s="1"/>
  <c r="BZ70" i="219" s="1"/>
  <c r="U70" i="219"/>
  <c r="BY70" i="219" s="1"/>
  <c r="DJ69" i="219"/>
  <c r="DI69" i="219"/>
  <c r="DL69" i="219" s="1"/>
  <c r="DH69" i="219"/>
  <c r="DK69" i="219" s="1"/>
  <c r="BX69" i="219"/>
  <c r="CD69" i="219" s="1"/>
  <c r="DN69" i="219" s="1"/>
  <c r="BO69" i="219"/>
  <c r="BF69" i="219"/>
  <c r="AW69" i="219"/>
  <c r="CA69" i="219" s="1"/>
  <c r="AM69" i="219"/>
  <c r="AD69" i="219"/>
  <c r="U69" i="219"/>
  <c r="BY69" i="219" s="1"/>
  <c r="DJ68" i="219"/>
  <c r="DI68" i="219"/>
  <c r="DL68" i="219" s="1"/>
  <c r="DH68" i="219"/>
  <c r="DK68" i="219" s="1"/>
  <c r="BX68" i="219"/>
  <c r="CD68" i="219" s="1"/>
  <c r="DN68" i="219" s="1"/>
  <c r="BO68" i="219"/>
  <c r="BF68" i="219"/>
  <c r="AW68" i="219"/>
  <c r="CA68" i="219" s="1"/>
  <c r="AM68" i="219"/>
  <c r="AD68" i="219"/>
  <c r="U68" i="219"/>
  <c r="BY68" i="219" s="1"/>
  <c r="DJ67" i="219"/>
  <c r="DI67" i="219"/>
  <c r="DL67" i="219" s="1"/>
  <c r="DH67" i="219"/>
  <c r="DK67" i="219" s="1"/>
  <c r="BX67" i="219"/>
  <c r="CD67" i="219" s="1"/>
  <c r="DN67" i="219" s="1"/>
  <c r="BO67" i="219"/>
  <c r="BF67" i="219"/>
  <c r="AW67" i="219"/>
  <c r="CA67" i="219" s="1"/>
  <c r="AM67" i="219"/>
  <c r="AD67" i="219"/>
  <c r="U67" i="219"/>
  <c r="BY67" i="219" s="1"/>
  <c r="DJ66" i="219"/>
  <c r="DI66" i="219"/>
  <c r="DL66" i="219" s="1"/>
  <c r="DH66" i="219"/>
  <c r="DK66" i="219" s="1"/>
  <c r="BX66" i="219"/>
  <c r="CD66" i="219" s="1"/>
  <c r="DN66" i="219" s="1"/>
  <c r="BO66" i="219"/>
  <c r="BF66" i="219"/>
  <c r="AW66" i="219"/>
  <c r="CA66" i="219" s="1"/>
  <c r="AM66" i="219"/>
  <c r="AD66" i="219"/>
  <c r="U66" i="219"/>
  <c r="BY66" i="219" s="1"/>
  <c r="DJ65" i="219"/>
  <c r="DI65" i="219"/>
  <c r="DH65" i="219"/>
  <c r="DK65" i="219" s="1"/>
  <c r="BX65" i="219"/>
  <c r="CD65" i="219" s="1"/>
  <c r="DN65" i="219" s="1"/>
  <c r="BO65" i="219"/>
  <c r="BF65" i="219"/>
  <c r="AW65" i="219"/>
  <c r="CA65" i="219" s="1"/>
  <c r="AM65" i="219"/>
  <c r="AD65" i="219"/>
  <c r="AN65" i="219" s="1"/>
  <c r="BZ65" i="219" s="1"/>
  <c r="U65" i="219"/>
  <c r="BY65" i="219" s="1"/>
  <c r="DJ64" i="219"/>
  <c r="DI64" i="219"/>
  <c r="DL64" i="219" s="1"/>
  <c r="DH64" i="219"/>
  <c r="DK64" i="219" s="1"/>
  <c r="BX64" i="219"/>
  <c r="CD64" i="219" s="1"/>
  <c r="DN64" i="219" s="1"/>
  <c r="BO64" i="219"/>
  <c r="BF64" i="219"/>
  <c r="AW64" i="219"/>
  <c r="CA64" i="219" s="1"/>
  <c r="AM64" i="219"/>
  <c r="AD64" i="219"/>
  <c r="U64" i="219"/>
  <c r="BY64" i="219" s="1"/>
  <c r="DJ63" i="219"/>
  <c r="DI63" i="219"/>
  <c r="DH63" i="219"/>
  <c r="DK63" i="219" s="1"/>
  <c r="BX63" i="219"/>
  <c r="CD63" i="219" s="1"/>
  <c r="DN63" i="219" s="1"/>
  <c r="BO63" i="219"/>
  <c r="BF63" i="219"/>
  <c r="AW63" i="219"/>
  <c r="CA63" i="219" s="1"/>
  <c r="AM63" i="219"/>
  <c r="AD63" i="219"/>
  <c r="U63" i="219"/>
  <c r="BY63" i="219" s="1"/>
  <c r="DJ62" i="219"/>
  <c r="DI62" i="219"/>
  <c r="DL62" i="219" s="1"/>
  <c r="DH62" i="219"/>
  <c r="DK62" i="219" s="1"/>
  <c r="BX62" i="219"/>
  <c r="CD62" i="219" s="1"/>
  <c r="DN62" i="219" s="1"/>
  <c r="BO62" i="219"/>
  <c r="BF62" i="219"/>
  <c r="AW62" i="219"/>
  <c r="CA62" i="219" s="1"/>
  <c r="AM62" i="219"/>
  <c r="AD62" i="219"/>
  <c r="U62" i="219"/>
  <c r="BY62" i="219" s="1"/>
  <c r="DJ61" i="219"/>
  <c r="DI61" i="219"/>
  <c r="DL61" i="219" s="1"/>
  <c r="DH61" i="219"/>
  <c r="DK61" i="219" s="1"/>
  <c r="BX61" i="219"/>
  <c r="CD61" i="219" s="1"/>
  <c r="DN61" i="219" s="1"/>
  <c r="BO61" i="219"/>
  <c r="BF61" i="219"/>
  <c r="AW61" i="219"/>
  <c r="CA61" i="219" s="1"/>
  <c r="AM61" i="219"/>
  <c r="AD61" i="219"/>
  <c r="U61" i="219"/>
  <c r="BY61" i="219" s="1"/>
  <c r="DJ60" i="219"/>
  <c r="DI60" i="219"/>
  <c r="DL60" i="219" s="1"/>
  <c r="DH60" i="219"/>
  <c r="DK60" i="219" s="1"/>
  <c r="BX60" i="219"/>
  <c r="CD60" i="219" s="1"/>
  <c r="DN60" i="219" s="1"/>
  <c r="BO60" i="219"/>
  <c r="BF60" i="219"/>
  <c r="AW60" i="219"/>
  <c r="CA60" i="219" s="1"/>
  <c r="AM60" i="219"/>
  <c r="AD60" i="219"/>
  <c r="U60" i="219"/>
  <c r="BY60" i="219" s="1"/>
  <c r="DJ59" i="219"/>
  <c r="DI59" i="219"/>
  <c r="DL59" i="219" s="1"/>
  <c r="DH59" i="219"/>
  <c r="DK59" i="219" s="1"/>
  <c r="BX59" i="219"/>
  <c r="CD59" i="219" s="1"/>
  <c r="DN59" i="219" s="1"/>
  <c r="BO59" i="219"/>
  <c r="BF59" i="219"/>
  <c r="AW59" i="219"/>
  <c r="CA59" i="219" s="1"/>
  <c r="AM59" i="219"/>
  <c r="AN59" i="219" s="1"/>
  <c r="BZ59" i="219" s="1"/>
  <c r="AD59" i="219"/>
  <c r="U59" i="219"/>
  <c r="BY59" i="219" s="1"/>
  <c r="DJ58" i="219"/>
  <c r="DI58" i="219"/>
  <c r="DL58" i="219" s="1"/>
  <c r="DH58" i="219"/>
  <c r="DK58" i="219" s="1"/>
  <c r="BX58" i="219"/>
  <c r="CD58" i="219" s="1"/>
  <c r="DN58" i="219" s="1"/>
  <c r="BO58" i="219"/>
  <c r="BF58" i="219"/>
  <c r="AW58" i="219"/>
  <c r="CA58" i="219" s="1"/>
  <c r="AM58" i="219"/>
  <c r="AD58" i="219"/>
  <c r="U58" i="219"/>
  <c r="BY58" i="219" s="1"/>
  <c r="DJ57" i="219"/>
  <c r="DI57" i="219"/>
  <c r="DH57" i="219"/>
  <c r="DK57" i="219" s="1"/>
  <c r="BX57" i="219"/>
  <c r="CD57" i="219" s="1"/>
  <c r="DN57" i="219" s="1"/>
  <c r="BO57" i="219"/>
  <c r="BF57" i="219"/>
  <c r="AW57" i="219"/>
  <c r="CA57" i="219" s="1"/>
  <c r="AM57" i="219"/>
  <c r="AD57" i="219"/>
  <c r="U57" i="219"/>
  <c r="BY57" i="219" s="1"/>
  <c r="DJ56" i="219"/>
  <c r="DI56" i="219"/>
  <c r="DL56" i="219" s="1"/>
  <c r="DH56" i="219"/>
  <c r="DK56" i="219" s="1"/>
  <c r="BX56" i="219"/>
  <c r="CD56" i="219" s="1"/>
  <c r="DN56" i="219" s="1"/>
  <c r="BO56" i="219"/>
  <c r="BF56" i="219"/>
  <c r="AW56" i="219"/>
  <c r="CA56" i="219" s="1"/>
  <c r="AM56" i="219"/>
  <c r="AD56" i="219"/>
  <c r="U56" i="219"/>
  <c r="BY56" i="219" s="1"/>
  <c r="DJ55" i="219"/>
  <c r="DI55" i="219"/>
  <c r="DL55" i="219" s="1"/>
  <c r="DH55" i="219"/>
  <c r="DK55" i="219" s="1"/>
  <c r="BX55" i="219"/>
  <c r="CD55" i="219" s="1"/>
  <c r="DN55" i="219" s="1"/>
  <c r="BO55" i="219"/>
  <c r="BF55" i="219"/>
  <c r="AW55" i="219"/>
  <c r="CA55" i="219" s="1"/>
  <c r="AM55" i="219"/>
  <c r="AD55" i="219"/>
  <c r="U55" i="219"/>
  <c r="BY55" i="219" s="1"/>
  <c r="DJ54" i="219"/>
  <c r="DI54" i="219"/>
  <c r="DL54" i="219" s="1"/>
  <c r="DH54" i="219"/>
  <c r="DK54" i="219" s="1"/>
  <c r="BX54" i="219"/>
  <c r="CD54" i="219" s="1"/>
  <c r="DN54" i="219" s="1"/>
  <c r="BO54" i="219"/>
  <c r="BF54" i="219"/>
  <c r="AW54" i="219"/>
  <c r="CA54" i="219" s="1"/>
  <c r="AM54" i="219"/>
  <c r="AD54" i="219"/>
  <c r="U54" i="219"/>
  <c r="BY54" i="219" s="1"/>
  <c r="DJ53" i="219"/>
  <c r="DI53" i="219"/>
  <c r="DL53" i="219" s="1"/>
  <c r="DH53" i="219"/>
  <c r="DK53" i="219" s="1"/>
  <c r="BX53" i="219"/>
  <c r="CD53" i="219" s="1"/>
  <c r="DN53" i="219" s="1"/>
  <c r="BO53" i="219"/>
  <c r="BF53" i="219"/>
  <c r="AW53" i="219"/>
  <c r="CA53" i="219" s="1"/>
  <c r="AM53" i="219"/>
  <c r="AD53" i="219"/>
  <c r="U53" i="219"/>
  <c r="BY53" i="219" s="1"/>
  <c r="DJ52" i="219"/>
  <c r="DI52" i="219"/>
  <c r="DL52" i="219" s="1"/>
  <c r="DH52" i="219"/>
  <c r="DK52" i="219" s="1"/>
  <c r="BX52" i="219"/>
  <c r="CD52" i="219" s="1"/>
  <c r="DN52" i="219" s="1"/>
  <c r="BO52" i="219"/>
  <c r="BF52" i="219"/>
  <c r="AW52" i="219"/>
  <c r="CA52" i="219" s="1"/>
  <c r="AM52" i="219"/>
  <c r="AD52" i="219"/>
  <c r="U52" i="219"/>
  <c r="BY52" i="219" s="1"/>
  <c r="DJ51" i="219"/>
  <c r="DI51" i="219"/>
  <c r="DL51" i="219" s="1"/>
  <c r="DH51" i="219"/>
  <c r="DK51" i="219" s="1"/>
  <c r="BX51" i="219"/>
  <c r="CD51" i="219" s="1"/>
  <c r="DN51" i="219" s="1"/>
  <c r="BO51" i="219"/>
  <c r="BF51" i="219"/>
  <c r="AW51" i="219"/>
  <c r="CA51" i="219" s="1"/>
  <c r="AM51" i="219"/>
  <c r="AD51" i="219"/>
  <c r="U51" i="219"/>
  <c r="BY51" i="219" s="1"/>
  <c r="DJ50" i="219"/>
  <c r="DI50" i="219"/>
  <c r="DL50" i="219" s="1"/>
  <c r="DH50" i="219"/>
  <c r="DK50" i="219" s="1"/>
  <c r="BX50" i="219"/>
  <c r="CD50" i="219" s="1"/>
  <c r="DN50" i="219" s="1"/>
  <c r="BO50" i="219"/>
  <c r="BF50" i="219"/>
  <c r="AW50" i="219"/>
  <c r="CA50" i="219" s="1"/>
  <c r="AM50" i="219"/>
  <c r="AD50" i="219"/>
  <c r="U50" i="219"/>
  <c r="BY50" i="219" s="1"/>
  <c r="DJ49" i="219"/>
  <c r="DI49" i="219"/>
  <c r="DH49" i="219"/>
  <c r="DK49" i="219" s="1"/>
  <c r="BX49" i="219"/>
  <c r="CD49" i="219" s="1"/>
  <c r="DN49" i="219" s="1"/>
  <c r="BO49" i="219"/>
  <c r="BF49" i="219"/>
  <c r="AW49" i="219"/>
  <c r="CA49" i="219" s="1"/>
  <c r="AM49" i="219"/>
  <c r="AD49" i="219"/>
  <c r="U49" i="219"/>
  <c r="BY49" i="219" s="1"/>
  <c r="DJ48" i="219"/>
  <c r="DI48" i="219"/>
  <c r="DL48" i="219" s="1"/>
  <c r="DH48" i="219"/>
  <c r="DK48" i="219" s="1"/>
  <c r="BX48" i="219"/>
  <c r="CD48" i="219" s="1"/>
  <c r="DN48" i="219" s="1"/>
  <c r="BO48" i="219"/>
  <c r="BF48" i="219"/>
  <c r="AW48" i="219"/>
  <c r="CA48" i="219" s="1"/>
  <c r="AM48" i="219"/>
  <c r="AD48" i="219"/>
  <c r="U48" i="219"/>
  <c r="BY48" i="219" s="1"/>
  <c r="DJ47" i="219"/>
  <c r="DI47" i="219"/>
  <c r="DL47" i="219" s="1"/>
  <c r="DH47" i="219"/>
  <c r="DK47" i="219" s="1"/>
  <c r="BX47" i="219"/>
  <c r="CD47" i="219" s="1"/>
  <c r="DN47" i="219" s="1"/>
  <c r="BO47" i="219"/>
  <c r="BF47" i="219"/>
  <c r="AW47" i="219"/>
  <c r="CA47" i="219" s="1"/>
  <c r="AM47" i="219"/>
  <c r="AD47" i="219"/>
  <c r="U47" i="219"/>
  <c r="BY47" i="219" s="1"/>
  <c r="DJ46" i="219"/>
  <c r="DI46" i="219"/>
  <c r="DL46" i="219" s="1"/>
  <c r="DH46" i="219"/>
  <c r="DK46" i="219" s="1"/>
  <c r="BX46" i="219"/>
  <c r="CD46" i="219" s="1"/>
  <c r="DN46" i="219" s="1"/>
  <c r="BO46" i="219"/>
  <c r="BF46" i="219"/>
  <c r="AW46" i="219"/>
  <c r="CA46" i="219" s="1"/>
  <c r="AM46" i="219"/>
  <c r="AD46" i="219"/>
  <c r="U46" i="219"/>
  <c r="BY46" i="219" s="1"/>
  <c r="DJ45" i="219"/>
  <c r="DI45" i="219"/>
  <c r="DL45" i="219" s="1"/>
  <c r="DH45" i="219"/>
  <c r="DK45" i="219" s="1"/>
  <c r="BX45" i="219"/>
  <c r="CD45" i="219" s="1"/>
  <c r="DN45" i="219" s="1"/>
  <c r="BO45" i="219"/>
  <c r="BF45" i="219"/>
  <c r="AW45" i="219"/>
  <c r="CA45" i="219" s="1"/>
  <c r="AM45" i="219"/>
  <c r="AD45" i="219"/>
  <c r="U45" i="219"/>
  <c r="BY45" i="219" s="1"/>
  <c r="DJ44" i="219"/>
  <c r="DI44" i="219"/>
  <c r="DL44" i="219" s="1"/>
  <c r="DH44" i="219"/>
  <c r="DK44" i="219" s="1"/>
  <c r="BX44" i="219"/>
  <c r="CD44" i="219" s="1"/>
  <c r="DN44" i="219" s="1"/>
  <c r="BO44" i="219"/>
  <c r="BF44" i="219"/>
  <c r="AW44" i="219"/>
  <c r="CA44" i="219" s="1"/>
  <c r="AM44" i="219"/>
  <c r="AD44" i="219"/>
  <c r="U44" i="219"/>
  <c r="BY44" i="219" s="1"/>
  <c r="DJ43" i="219"/>
  <c r="DI43" i="219"/>
  <c r="DL43" i="219" s="1"/>
  <c r="DH43" i="219"/>
  <c r="DK43" i="219" s="1"/>
  <c r="BX43" i="219"/>
  <c r="CD43" i="219" s="1"/>
  <c r="DN43" i="219" s="1"/>
  <c r="BO43" i="219"/>
  <c r="BF43" i="219"/>
  <c r="AW43" i="219"/>
  <c r="CA43" i="219" s="1"/>
  <c r="AM43" i="219"/>
  <c r="AD43" i="219"/>
  <c r="U43" i="219"/>
  <c r="BY43" i="219" s="1"/>
  <c r="DJ42" i="219"/>
  <c r="DI42" i="219"/>
  <c r="DL42" i="219" s="1"/>
  <c r="DH42" i="219"/>
  <c r="DK42" i="219" s="1"/>
  <c r="BX42" i="219"/>
  <c r="CD42" i="219" s="1"/>
  <c r="DN42" i="219" s="1"/>
  <c r="BO42" i="219"/>
  <c r="BF42" i="219"/>
  <c r="AW42" i="219"/>
  <c r="CA42" i="219" s="1"/>
  <c r="AM42" i="219"/>
  <c r="AD42" i="219"/>
  <c r="U42" i="219"/>
  <c r="BY42" i="219" s="1"/>
  <c r="DJ41" i="219"/>
  <c r="DI41" i="219"/>
  <c r="DH41" i="219"/>
  <c r="DK41" i="219" s="1"/>
  <c r="BX41" i="219"/>
  <c r="CD41" i="219" s="1"/>
  <c r="DN41" i="219" s="1"/>
  <c r="BO41" i="219"/>
  <c r="BF41" i="219"/>
  <c r="AW41" i="219"/>
  <c r="CA41" i="219" s="1"/>
  <c r="AM41" i="219"/>
  <c r="AD41" i="219"/>
  <c r="U41" i="219"/>
  <c r="BY41" i="219" s="1"/>
  <c r="DJ40" i="219"/>
  <c r="DI40" i="219"/>
  <c r="DL40" i="219" s="1"/>
  <c r="DH40" i="219"/>
  <c r="DK40" i="219" s="1"/>
  <c r="BX40" i="219"/>
  <c r="CD40" i="219" s="1"/>
  <c r="DN40" i="219" s="1"/>
  <c r="BO40" i="219"/>
  <c r="BF40" i="219"/>
  <c r="AW40" i="219"/>
  <c r="CA40" i="219" s="1"/>
  <c r="AM40" i="219"/>
  <c r="AD40" i="219"/>
  <c r="U40" i="219"/>
  <c r="BY40" i="219" s="1"/>
  <c r="DJ39" i="219"/>
  <c r="DI39" i="219"/>
  <c r="DL39" i="219" s="1"/>
  <c r="DH39" i="219"/>
  <c r="DK39" i="219" s="1"/>
  <c r="BX39" i="219"/>
  <c r="CD39" i="219" s="1"/>
  <c r="DN39" i="219" s="1"/>
  <c r="BO39" i="219"/>
  <c r="BF39" i="219"/>
  <c r="AW39" i="219"/>
  <c r="CA39" i="219" s="1"/>
  <c r="AM39" i="219"/>
  <c r="AD39" i="219"/>
  <c r="U39" i="219"/>
  <c r="BY39" i="219" s="1"/>
  <c r="DJ38" i="219"/>
  <c r="DI38" i="219"/>
  <c r="DL38" i="219" s="1"/>
  <c r="DH38" i="219"/>
  <c r="DK38" i="219" s="1"/>
  <c r="BX38" i="219"/>
  <c r="CD38" i="219" s="1"/>
  <c r="DN38" i="219" s="1"/>
  <c r="BO38" i="219"/>
  <c r="BF38" i="219"/>
  <c r="AW38" i="219"/>
  <c r="CA38" i="219" s="1"/>
  <c r="AM38" i="219"/>
  <c r="AD38" i="219"/>
  <c r="U38" i="219"/>
  <c r="BY38" i="219" s="1"/>
  <c r="DJ37" i="219"/>
  <c r="DI37" i="219"/>
  <c r="DL37" i="219" s="1"/>
  <c r="DH37" i="219"/>
  <c r="DK37" i="219" s="1"/>
  <c r="BX37" i="219"/>
  <c r="CD37" i="219" s="1"/>
  <c r="DN37" i="219" s="1"/>
  <c r="BO37" i="219"/>
  <c r="CC37" i="219" s="1"/>
  <c r="BF37" i="219"/>
  <c r="AW37" i="219"/>
  <c r="CA37" i="219" s="1"/>
  <c r="AM37" i="219"/>
  <c r="AD37" i="219"/>
  <c r="U37" i="219"/>
  <c r="BY37" i="219" s="1"/>
  <c r="DJ36" i="219"/>
  <c r="DI36" i="219"/>
  <c r="DL36" i="219" s="1"/>
  <c r="DH36" i="219"/>
  <c r="DK36" i="219" s="1"/>
  <c r="BX36" i="219"/>
  <c r="CD36" i="219" s="1"/>
  <c r="DN36" i="219" s="1"/>
  <c r="BO36" i="219"/>
  <c r="CC36" i="219" s="1"/>
  <c r="BF36" i="219"/>
  <c r="AW36" i="219"/>
  <c r="CA36" i="219" s="1"/>
  <c r="AM36" i="219"/>
  <c r="AD36" i="219"/>
  <c r="U36" i="219"/>
  <c r="BY36" i="219" s="1"/>
  <c r="DJ35" i="219"/>
  <c r="DI35" i="219"/>
  <c r="DH35" i="219"/>
  <c r="DK35" i="219" s="1"/>
  <c r="BX35" i="219"/>
  <c r="CD35" i="219" s="1"/>
  <c r="DN35" i="219" s="1"/>
  <c r="BO35" i="219"/>
  <c r="CC35" i="219" s="1"/>
  <c r="BF35" i="219"/>
  <c r="AW35" i="219"/>
  <c r="CA35" i="219" s="1"/>
  <c r="AM35" i="219"/>
  <c r="AD35" i="219"/>
  <c r="U35" i="219"/>
  <c r="BY35" i="219" s="1"/>
  <c r="DJ34" i="219"/>
  <c r="DI34" i="219"/>
  <c r="DL34" i="219" s="1"/>
  <c r="DH34" i="219"/>
  <c r="DK34" i="219" s="1"/>
  <c r="BX34" i="219"/>
  <c r="CD34" i="219" s="1"/>
  <c r="DN34" i="219" s="1"/>
  <c r="BO34" i="219"/>
  <c r="CC34" i="219" s="1"/>
  <c r="BF34" i="219"/>
  <c r="AW34" i="219"/>
  <c r="CA34" i="219" s="1"/>
  <c r="AM34" i="219"/>
  <c r="AD34" i="219"/>
  <c r="U34" i="219"/>
  <c r="BY34" i="219" s="1"/>
  <c r="DJ33" i="219"/>
  <c r="DI33" i="219"/>
  <c r="DL33" i="219" s="1"/>
  <c r="DH33" i="219"/>
  <c r="DK33" i="219" s="1"/>
  <c r="BX33" i="219"/>
  <c r="CD33" i="219" s="1"/>
  <c r="DN33" i="219" s="1"/>
  <c r="BO33" i="219"/>
  <c r="CC33" i="219" s="1"/>
  <c r="BF33" i="219"/>
  <c r="AW33" i="219"/>
  <c r="CA33" i="219" s="1"/>
  <c r="AM33" i="219"/>
  <c r="AD33" i="219"/>
  <c r="U33" i="219"/>
  <c r="BY33" i="219" s="1"/>
  <c r="DJ32" i="219"/>
  <c r="DI32" i="219"/>
  <c r="DL32" i="219" s="1"/>
  <c r="DH32" i="219"/>
  <c r="DK32" i="219" s="1"/>
  <c r="BX32" i="219"/>
  <c r="CD32" i="219" s="1"/>
  <c r="DN32" i="219" s="1"/>
  <c r="BO32" i="219"/>
  <c r="CC32" i="219" s="1"/>
  <c r="BF32" i="219"/>
  <c r="AW32" i="219"/>
  <c r="CA32" i="219" s="1"/>
  <c r="AM32" i="219"/>
  <c r="AD32" i="219"/>
  <c r="U32" i="219"/>
  <c r="BY32" i="219" s="1"/>
  <c r="DJ31" i="219"/>
  <c r="DM31" i="219" s="1"/>
  <c r="DI31" i="219"/>
  <c r="DL31" i="219" s="1"/>
  <c r="DH31" i="219"/>
  <c r="DK31" i="219" s="1"/>
  <c r="BX31" i="219"/>
  <c r="CD31" i="219" s="1"/>
  <c r="DN31" i="219" s="1"/>
  <c r="BO31" i="219"/>
  <c r="CC31" i="219" s="1"/>
  <c r="BF31" i="219"/>
  <c r="AW31" i="219"/>
  <c r="CA31" i="219" s="1"/>
  <c r="AM31" i="219"/>
  <c r="AD31" i="219"/>
  <c r="U31" i="219"/>
  <c r="BY31" i="219" s="1"/>
  <c r="DJ30" i="219"/>
  <c r="DI30" i="219"/>
  <c r="DL30" i="219" s="1"/>
  <c r="DH30" i="219"/>
  <c r="DK30" i="219" s="1"/>
  <c r="BX30" i="219"/>
  <c r="CD30" i="219" s="1"/>
  <c r="DN30" i="219" s="1"/>
  <c r="BO30" i="219"/>
  <c r="CC30" i="219" s="1"/>
  <c r="BF30" i="219"/>
  <c r="AW30" i="219"/>
  <c r="CA30" i="219" s="1"/>
  <c r="AM30" i="219"/>
  <c r="AD30" i="219"/>
  <c r="U30" i="219"/>
  <c r="BY30" i="219" s="1"/>
  <c r="DJ29" i="219"/>
  <c r="DI29" i="219"/>
  <c r="DH29" i="219"/>
  <c r="DK29" i="219" s="1"/>
  <c r="BX29" i="219"/>
  <c r="CD29" i="219" s="1"/>
  <c r="DN29" i="219" s="1"/>
  <c r="BO29" i="219"/>
  <c r="CC29" i="219" s="1"/>
  <c r="BF29" i="219"/>
  <c r="AW29" i="219"/>
  <c r="CA29" i="219" s="1"/>
  <c r="AM29" i="219"/>
  <c r="AD29" i="219"/>
  <c r="U29" i="219"/>
  <c r="BY29" i="219" s="1"/>
  <c r="DJ28" i="219"/>
  <c r="DI28" i="219"/>
  <c r="DL28" i="219" s="1"/>
  <c r="DH28" i="219"/>
  <c r="DK28" i="219" s="1"/>
  <c r="BX28" i="219"/>
  <c r="CD28" i="219" s="1"/>
  <c r="DN28" i="219" s="1"/>
  <c r="BO28" i="219"/>
  <c r="CC28" i="219" s="1"/>
  <c r="BF28" i="219"/>
  <c r="AW28" i="219"/>
  <c r="CA28" i="219" s="1"/>
  <c r="AM28" i="219"/>
  <c r="AD28" i="219"/>
  <c r="U28" i="219"/>
  <c r="BY28" i="219" s="1"/>
  <c r="DJ27" i="219"/>
  <c r="DI27" i="219"/>
  <c r="DH27" i="219"/>
  <c r="DK27" i="219" s="1"/>
  <c r="BX27" i="219"/>
  <c r="CD27" i="219" s="1"/>
  <c r="DN27" i="219" s="1"/>
  <c r="BO27" i="219"/>
  <c r="CC27" i="219" s="1"/>
  <c r="BF27" i="219"/>
  <c r="AW27" i="219"/>
  <c r="CA27" i="219" s="1"/>
  <c r="AM27" i="219"/>
  <c r="AD27" i="219"/>
  <c r="U27" i="219"/>
  <c r="BY27" i="219" s="1"/>
  <c r="DJ26" i="219"/>
  <c r="DI26" i="219"/>
  <c r="DL26" i="219" s="1"/>
  <c r="DH26" i="219"/>
  <c r="DK26" i="219" s="1"/>
  <c r="BX26" i="219"/>
  <c r="CD26" i="219" s="1"/>
  <c r="DN26" i="219" s="1"/>
  <c r="BO26" i="219"/>
  <c r="CC26" i="219" s="1"/>
  <c r="BF26" i="219"/>
  <c r="AW26" i="219"/>
  <c r="CA26" i="219" s="1"/>
  <c r="AM26" i="219"/>
  <c r="AD26" i="219"/>
  <c r="U26" i="219"/>
  <c r="BY26" i="219" s="1"/>
  <c r="DJ25" i="219"/>
  <c r="DI25" i="219"/>
  <c r="DL25" i="219" s="1"/>
  <c r="DH25" i="219"/>
  <c r="DK25" i="219" s="1"/>
  <c r="BX25" i="219"/>
  <c r="CD25" i="219" s="1"/>
  <c r="DN25" i="219" s="1"/>
  <c r="BO25" i="219"/>
  <c r="CC25" i="219" s="1"/>
  <c r="BF25" i="219"/>
  <c r="AW25" i="219"/>
  <c r="CA25" i="219" s="1"/>
  <c r="AM25" i="219"/>
  <c r="AD25" i="219"/>
  <c r="U25" i="219"/>
  <c r="BY25" i="219" s="1"/>
  <c r="DJ24" i="219"/>
  <c r="DI24" i="219"/>
  <c r="DL24" i="219" s="1"/>
  <c r="DH24" i="219"/>
  <c r="DK24" i="219" s="1"/>
  <c r="BX24" i="219"/>
  <c r="CD24" i="219" s="1"/>
  <c r="DN24" i="219" s="1"/>
  <c r="BO24" i="219"/>
  <c r="CC24" i="219" s="1"/>
  <c r="BF24" i="219"/>
  <c r="CB24" i="219" s="1"/>
  <c r="AW24" i="219"/>
  <c r="CA24" i="219" s="1"/>
  <c r="AM24" i="219"/>
  <c r="AD24" i="219"/>
  <c r="U24" i="219"/>
  <c r="BY24" i="219" s="1"/>
  <c r="DJ23" i="219"/>
  <c r="DI23" i="219"/>
  <c r="DL23" i="219" s="1"/>
  <c r="DH23" i="219"/>
  <c r="DK23" i="219" s="1"/>
  <c r="BX23" i="219"/>
  <c r="CD23" i="219" s="1"/>
  <c r="DN23" i="219" s="1"/>
  <c r="BO23" i="219"/>
  <c r="CC23" i="219" s="1"/>
  <c r="BF23" i="219"/>
  <c r="CB23" i="219" s="1"/>
  <c r="AW23" i="219"/>
  <c r="CA23" i="219" s="1"/>
  <c r="AM23" i="219"/>
  <c r="AD23" i="219"/>
  <c r="U23" i="219"/>
  <c r="BY23" i="219" s="1"/>
  <c r="DJ22" i="219"/>
  <c r="DM22" i="219" s="1"/>
  <c r="DI22" i="219"/>
  <c r="DL22" i="219" s="1"/>
  <c r="DH22" i="219"/>
  <c r="DK22" i="219" s="1"/>
  <c r="BX22" i="219"/>
  <c r="CD22" i="219" s="1"/>
  <c r="DN22" i="219" s="1"/>
  <c r="BO22" i="219"/>
  <c r="CC22" i="219" s="1"/>
  <c r="BF22" i="219"/>
  <c r="AW22" i="219"/>
  <c r="CA22" i="219" s="1"/>
  <c r="AM22" i="219"/>
  <c r="AD22" i="219"/>
  <c r="U22" i="219"/>
  <c r="BY22" i="219" s="1"/>
  <c r="DJ21" i="219"/>
  <c r="DI21" i="219"/>
  <c r="DL21" i="219" s="1"/>
  <c r="DH21" i="219"/>
  <c r="DK21" i="219" s="1"/>
  <c r="BX21" i="219"/>
  <c r="CD21" i="219" s="1"/>
  <c r="DN21" i="219" s="1"/>
  <c r="BO21" i="219"/>
  <c r="CC21" i="219" s="1"/>
  <c r="BF21" i="219"/>
  <c r="AW21" i="219"/>
  <c r="CA21" i="219" s="1"/>
  <c r="AM21" i="219"/>
  <c r="AD21" i="219"/>
  <c r="U21" i="219"/>
  <c r="BY21" i="219" s="1"/>
  <c r="DJ20" i="219"/>
  <c r="DI20" i="219"/>
  <c r="DL20" i="219" s="1"/>
  <c r="DH20" i="219"/>
  <c r="DK20" i="219" s="1"/>
  <c r="BX20" i="219"/>
  <c r="CD20" i="219" s="1"/>
  <c r="DN20" i="219" s="1"/>
  <c r="BO20" i="219"/>
  <c r="CC20" i="219" s="1"/>
  <c r="BF20" i="219"/>
  <c r="AW20" i="219"/>
  <c r="CA20" i="219" s="1"/>
  <c r="AM20" i="219"/>
  <c r="AD20" i="219"/>
  <c r="U20" i="219"/>
  <c r="BY20" i="219" s="1"/>
  <c r="DJ19" i="219"/>
  <c r="DI19" i="219"/>
  <c r="DL19" i="219" s="1"/>
  <c r="DH19" i="219"/>
  <c r="DK19" i="219" s="1"/>
  <c r="BX19" i="219"/>
  <c r="CD19" i="219" s="1"/>
  <c r="DN19" i="219" s="1"/>
  <c r="BO19" i="219"/>
  <c r="CC19" i="219" s="1"/>
  <c r="BF19" i="219"/>
  <c r="AW19" i="219"/>
  <c r="CA19" i="219" s="1"/>
  <c r="AM19" i="219"/>
  <c r="AD19" i="219"/>
  <c r="U19" i="219"/>
  <c r="BY19" i="219" s="1"/>
  <c r="DJ18" i="219"/>
  <c r="DI18" i="219"/>
  <c r="DL18" i="219" s="1"/>
  <c r="DH18" i="219"/>
  <c r="DK18" i="219" s="1"/>
  <c r="BX18" i="219"/>
  <c r="CD18" i="219" s="1"/>
  <c r="DN18" i="219" s="1"/>
  <c r="BO18" i="219"/>
  <c r="CC18" i="219" s="1"/>
  <c r="BF18" i="219"/>
  <c r="AW18" i="219"/>
  <c r="CA18" i="219" s="1"/>
  <c r="AM18" i="219"/>
  <c r="AD18" i="219"/>
  <c r="U18" i="219"/>
  <c r="BY18" i="219" s="1"/>
  <c r="DJ17" i="219"/>
  <c r="DI17" i="219"/>
  <c r="DL17" i="219" s="1"/>
  <c r="DH17" i="219"/>
  <c r="DK17" i="219" s="1"/>
  <c r="BX17" i="219"/>
  <c r="CD17" i="219" s="1"/>
  <c r="DN17" i="219" s="1"/>
  <c r="BO17" i="219"/>
  <c r="CC17" i="219" s="1"/>
  <c r="BF17" i="219"/>
  <c r="AW17" i="219"/>
  <c r="CA17" i="219" s="1"/>
  <c r="AM17" i="219"/>
  <c r="AD17" i="219"/>
  <c r="U17" i="219"/>
  <c r="BY17" i="219" s="1"/>
  <c r="DJ16" i="219"/>
  <c r="DI16" i="219"/>
  <c r="DL16" i="219" s="1"/>
  <c r="DH16" i="219"/>
  <c r="DK16" i="219" s="1"/>
  <c r="BX16" i="219"/>
  <c r="CD16" i="219" s="1"/>
  <c r="DN16" i="219" s="1"/>
  <c r="BO16" i="219"/>
  <c r="CC16" i="219" s="1"/>
  <c r="BF16" i="219"/>
  <c r="AW16" i="219"/>
  <c r="CA16" i="219" s="1"/>
  <c r="AM16" i="219"/>
  <c r="AD16" i="219"/>
  <c r="U16" i="219"/>
  <c r="BY16" i="219" s="1"/>
  <c r="DJ15" i="219"/>
  <c r="DI15" i="219"/>
  <c r="DL15" i="219" s="1"/>
  <c r="DH15" i="219"/>
  <c r="DK15" i="219" s="1"/>
  <c r="BX15" i="219"/>
  <c r="CD15" i="219" s="1"/>
  <c r="DN15" i="219" s="1"/>
  <c r="BO15" i="219"/>
  <c r="CC15" i="219" s="1"/>
  <c r="BF15" i="219"/>
  <c r="AW15" i="219"/>
  <c r="CA15" i="219" s="1"/>
  <c r="AM15" i="219"/>
  <c r="AD15" i="219"/>
  <c r="U15" i="219"/>
  <c r="BY15" i="219" s="1"/>
  <c r="DJ14" i="219"/>
  <c r="DI14" i="219"/>
  <c r="DL14" i="219" s="1"/>
  <c r="DH14" i="219"/>
  <c r="DK14" i="219" s="1"/>
  <c r="BX14" i="219"/>
  <c r="CD14" i="219" s="1"/>
  <c r="DN14" i="219" s="1"/>
  <c r="BO14" i="219"/>
  <c r="CC14" i="219" s="1"/>
  <c r="BF14" i="219"/>
  <c r="AW14" i="219"/>
  <c r="CA14" i="219" s="1"/>
  <c r="AM14" i="219"/>
  <c r="AD14" i="219"/>
  <c r="U14" i="219"/>
  <c r="BY14" i="219" s="1"/>
  <c r="DJ13" i="219"/>
  <c r="DI13" i="219"/>
  <c r="DL13" i="219" s="1"/>
  <c r="DH13" i="219"/>
  <c r="DK13" i="219" s="1"/>
  <c r="BX13" i="219"/>
  <c r="CD13" i="219" s="1"/>
  <c r="DN13" i="219" s="1"/>
  <c r="BO13" i="219"/>
  <c r="CC13" i="219" s="1"/>
  <c r="BF13" i="219"/>
  <c r="AW13" i="219"/>
  <c r="CA13" i="219" s="1"/>
  <c r="AM13" i="219"/>
  <c r="AD13" i="219"/>
  <c r="U13" i="219"/>
  <c r="BY13" i="219" s="1"/>
  <c r="DJ12" i="219"/>
  <c r="DI12" i="219"/>
  <c r="DL12" i="219" s="1"/>
  <c r="DH12" i="219"/>
  <c r="DK12" i="219" s="1"/>
  <c r="BX12" i="219"/>
  <c r="CD12" i="219" s="1"/>
  <c r="DN12" i="219" s="1"/>
  <c r="BO12" i="219"/>
  <c r="CC12" i="219" s="1"/>
  <c r="BF12" i="219"/>
  <c r="AW12" i="219"/>
  <c r="CA12" i="219" s="1"/>
  <c r="AM12" i="219"/>
  <c r="AD12" i="219"/>
  <c r="U12" i="219"/>
  <c r="BY12" i="219" s="1"/>
  <c r="DJ11" i="219"/>
  <c r="DI11" i="219"/>
  <c r="DL11" i="219" s="1"/>
  <c r="DH11" i="219"/>
  <c r="DK11" i="219" s="1"/>
  <c r="BX11" i="219"/>
  <c r="CD11" i="219" s="1"/>
  <c r="DN11" i="219" s="1"/>
  <c r="BO11" i="219"/>
  <c r="CC11" i="219" s="1"/>
  <c r="BF11" i="219"/>
  <c r="AW11" i="219"/>
  <c r="CA11" i="219" s="1"/>
  <c r="AM11" i="219"/>
  <c r="AD11" i="219"/>
  <c r="U11" i="219"/>
  <c r="BY11" i="219" s="1"/>
  <c r="DJ10" i="219"/>
  <c r="DI10" i="219"/>
  <c r="DL10" i="219" s="1"/>
  <c r="DH10" i="219"/>
  <c r="DK10" i="219" s="1"/>
  <c r="BX10" i="219"/>
  <c r="CD10" i="219" s="1"/>
  <c r="DN10" i="219" s="1"/>
  <c r="BO10" i="219"/>
  <c r="CC10" i="219" s="1"/>
  <c r="BF10" i="219"/>
  <c r="AW10" i="219"/>
  <c r="CA10" i="219" s="1"/>
  <c r="AM10" i="219"/>
  <c r="AD10" i="219"/>
  <c r="U10" i="219"/>
  <c r="BY10" i="219" s="1"/>
  <c r="DJ9" i="219"/>
  <c r="DI9" i="219"/>
  <c r="DL9" i="219" s="1"/>
  <c r="DH9" i="219"/>
  <c r="BX9" i="219"/>
  <c r="CD9" i="219" s="1"/>
  <c r="DN9" i="219" s="1"/>
  <c r="BO9" i="219"/>
  <c r="BF9" i="219"/>
  <c r="AW9" i="219"/>
  <c r="CA9" i="219" s="1"/>
  <c r="AM9" i="219"/>
  <c r="AD9" i="219"/>
  <c r="U9" i="219"/>
  <c r="F5" i="219"/>
  <c r="EC140" i="218"/>
  <c r="EC115" i="218"/>
  <c r="EC103" i="218"/>
  <c r="EC94" i="218"/>
  <c r="V183" i="218"/>
  <c r="V184" i="218" s="1"/>
  <c r="U183" i="218"/>
  <c r="X182" i="218"/>
  <c r="W182" i="218"/>
  <c r="X181" i="218"/>
  <c r="W181" i="218"/>
  <c r="X180" i="218"/>
  <c r="W180" i="218"/>
  <c r="X179" i="218"/>
  <c r="W179" i="218"/>
  <c r="X178" i="218"/>
  <c r="W178" i="218"/>
  <c r="J177" i="218"/>
  <c r="J178" i="218" s="1"/>
  <c r="V174" i="218"/>
  <c r="U174" i="218"/>
  <c r="X173" i="218"/>
  <c r="W173" i="218"/>
  <c r="X172" i="218"/>
  <c r="W172" i="218"/>
  <c r="X171" i="218"/>
  <c r="W171" i="218"/>
  <c r="X170" i="218"/>
  <c r="W170" i="218"/>
  <c r="X169" i="218"/>
  <c r="W169" i="218"/>
  <c r="J168" i="218"/>
  <c r="J169" i="218" s="1"/>
  <c r="V166" i="218"/>
  <c r="U166" i="218"/>
  <c r="X165" i="218"/>
  <c r="W165" i="218"/>
  <c r="X164" i="218"/>
  <c r="W164" i="218"/>
  <c r="X163" i="218"/>
  <c r="W163" i="218"/>
  <c r="X162" i="218"/>
  <c r="W162" i="218"/>
  <c r="X161" i="218"/>
  <c r="W161" i="218"/>
  <c r="J160" i="218"/>
  <c r="J161" i="218" s="1"/>
  <c r="V158" i="218"/>
  <c r="U158" i="218"/>
  <c r="X157" i="218"/>
  <c r="W157" i="218"/>
  <c r="X156" i="218"/>
  <c r="W156" i="218"/>
  <c r="X155" i="218"/>
  <c r="W155" i="218"/>
  <c r="X154" i="218"/>
  <c r="W154" i="218"/>
  <c r="X153" i="218"/>
  <c r="W153" i="218"/>
  <c r="J152" i="218"/>
  <c r="J153" i="218" s="1"/>
  <c r="V150" i="218"/>
  <c r="U150" i="218"/>
  <c r="X149" i="218"/>
  <c r="W149" i="218"/>
  <c r="X148" i="218"/>
  <c r="W148" i="218"/>
  <c r="X147" i="218"/>
  <c r="W147" i="218"/>
  <c r="X146" i="218"/>
  <c r="W146" i="218"/>
  <c r="X145" i="218"/>
  <c r="W145" i="218"/>
  <c r="J144" i="218"/>
  <c r="J145" i="218" s="1"/>
  <c r="EE140" i="218"/>
  <c r="EB140" i="218"/>
  <c r="EA140" i="218"/>
  <c r="DZ140" i="218"/>
  <c r="DY140" i="218"/>
  <c r="DX140" i="218"/>
  <c r="DW140" i="218"/>
  <c r="DV140" i="218"/>
  <c r="DU140" i="218"/>
  <c r="DT140" i="218"/>
  <c r="DS140" i="218"/>
  <c r="DR140" i="218"/>
  <c r="DQ140" i="218"/>
  <c r="DP140" i="218"/>
  <c r="DF140" i="218"/>
  <c r="DE140" i="218"/>
  <c r="DD140" i="218"/>
  <c r="DB140" i="218"/>
  <c r="DA140" i="218"/>
  <c r="CZ140" i="218"/>
  <c r="CX140" i="218"/>
  <c r="CW140" i="218"/>
  <c r="CV140" i="218"/>
  <c r="CT140" i="218"/>
  <c r="CS140" i="218"/>
  <c r="CR140" i="218"/>
  <c r="CP140" i="218"/>
  <c r="CO140" i="218"/>
  <c r="CN140" i="218"/>
  <c r="CL140" i="218"/>
  <c r="CK140" i="218"/>
  <c r="CJ140" i="218"/>
  <c r="CI140" i="218"/>
  <c r="CH140" i="218"/>
  <c r="CG140" i="218"/>
  <c r="CF140" i="218"/>
  <c r="CC140" i="218"/>
  <c r="CB140" i="218"/>
  <c r="CA140" i="218"/>
  <c r="BW140" i="218"/>
  <c r="BV140" i="218"/>
  <c r="BU140" i="218"/>
  <c r="BT140" i="218"/>
  <c r="BS140" i="218"/>
  <c r="BR140" i="218"/>
  <c r="BQ140" i="218"/>
  <c r="BP140" i="218"/>
  <c r="BO140" i="218"/>
  <c r="BN140" i="218"/>
  <c r="BM140" i="218"/>
  <c r="BL140" i="218"/>
  <c r="BK140" i="218"/>
  <c r="BJ140" i="218"/>
  <c r="BI140" i="218"/>
  <c r="BH140" i="218"/>
  <c r="BG140" i="218"/>
  <c r="BF140" i="218"/>
  <c r="BE140" i="218"/>
  <c r="BD140" i="218"/>
  <c r="BC140" i="218"/>
  <c r="BB140" i="218"/>
  <c r="BA140" i="218"/>
  <c r="AZ140" i="218"/>
  <c r="AY140" i="218"/>
  <c r="AX140" i="218"/>
  <c r="AV140" i="218"/>
  <c r="AU140" i="218"/>
  <c r="AT140" i="218"/>
  <c r="AS140" i="218"/>
  <c r="AR140" i="218"/>
  <c r="AQ140" i="218"/>
  <c r="AP140" i="218"/>
  <c r="AO140" i="218"/>
  <c r="AL140" i="218"/>
  <c r="AK140" i="218"/>
  <c r="AJ140" i="218"/>
  <c r="AI140" i="218"/>
  <c r="AH140" i="218"/>
  <c r="AG140" i="218"/>
  <c r="AF140" i="218"/>
  <c r="AE140" i="218"/>
  <c r="AC140" i="218"/>
  <c r="AB140" i="218"/>
  <c r="AA140" i="218"/>
  <c r="Z140" i="218"/>
  <c r="Y140" i="218"/>
  <c r="X140" i="218"/>
  <c r="W140" i="218"/>
  <c r="V140" i="218"/>
  <c r="T140" i="218"/>
  <c r="S140" i="218"/>
  <c r="R140" i="218"/>
  <c r="Q140" i="218"/>
  <c r="P140" i="218"/>
  <c r="O140" i="218"/>
  <c r="N140" i="218"/>
  <c r="M140" i="218"/>
  <c r="DJ140" i="218"/>
  <c r="BX140" i="218"/>
  <c r="AW140" i="218"/>
  <c r="AM140" i="218"/>
  <c r="EE115" i="218"/>
  <c r="EB115" i="218"/>
  <c r="EA115" i="218"/>
  <c r="DZ115" i="218"/>
  <c r="DY115" i="218"/>
  <c r="DX115" i="218"/>
  <c r="DW115" i="218"/>
  <c r="DV115" i="218"/>
  <c r="DU115" i="218"/>
  <c r="DT115" i="218"/>
  <c r="DS115" i="218"/>
  <c r="DR115" i="218"/>
  <c r="DQ115" i="218"/>
  <c r="DP115" i="218"/>
  <c r="DF115" i="218"/>
  <c r="DE115" i="218"/>
  <c r="DD115" i="218"/>
  <c r="DB115" i="218"/>
  <c r="DA115" i="218"/>
  <c r="CZ115" i="218"/>
  <c r="CX115" i="218"/>
  <c r="CW115" i="218"/>
  <c r="CV115" i="218"/>
  <c r="CT115" i="218"/>
  <c r="CS115" i="218"/>
  <c r="CR115" i="218"/>
  <c r="CP115" i="218"/>
  <c r="CO115" i="218"/>
  <c r="CN115" i="218"/>
  <c r="CL115" i="218"/>
  <c r="CK115" i="218"/>
  <c r="CJ115" i="218"/>
  <c r="CI115" i="218"/>
  <c r="CH115" i="218"/>
  <c r="CG115" i="218"/>
  <c r="CF115" i="218"/>
  <c r="CB115" i="218"/>
  <c r="BW115" i="218"/>
  <c r="BV115" i="218"/>
  <c r="BU115" i="218"/>
  <c r="BT115" i="218"/>
  <c r="BS115" i="218"/>
  <c r="BR115" i="218"/>
  <c r="BQ115" i="218"/>
  <c r="BP115" i="218"/>
  <c r="BN115" i="218"/>
  <c r="BM115" i="218"/>
  <c r="BL115" i="218"/>
  <c r="BK115" i="218"/>
  <c r="BJ115" i="218"/>
  <c r="BI115" i="218"/>
  <c r="BH115" i="218"/>
  <c r="BG115" i="218"/>
  <c r="BF115" i="218"/>
  <c r="BE115" i="218"/>
  <c r="BD115" i="218"/>
  <c r="BC115" i="218"/>
  <c r="BB115" i="218"/>
  <c r="BA115" i="218"/>
  <c r="AZ115" i="218"/>
  <c r="AY115" i="218"/>
  <c r="AX115" i="218"/>
  <c r="AV115" i="218"/>
  <c r="AU115" i="218"/>
  <c r="AT115" i="218"/>
  <c r="AS115" i="218"/>
  <c r="AR115" i="218"/>
  <c r="AQ115" i="218"/>
  <c r="AP115" i="218"/>
  <c r="AO115" i="218"/>
  <c r="AL115" i="218"/>
  <c r="AK115" i="218"/>
  <c r="AJ115" i="218"/>
  <c r="AI115" i="218"/>
  <c r="AH115" i="218"/>
  <c r="AG115" i="218"/>
  <c r="AF115" i="218"/>
  <c r="AE115" i="218"/>
  <c r="AC115" i="218"/>
  <c r="AB115" i="218"/>
  <c r="AA115" i="218"/>
  <c r="Z115" i="218"/>
  <c r="Y115" i="218"/>
  <c r="X115" i="218"/>
  <c r="W115" i="218"/>
  <c r="V115" i="218"/>
  <c r="T115" i="218"/>
  <c r="S115" i="218"/>
  <c r="R115" i="218"/>
  <c r="Q115" i="218"/>
  <c r="P115" i="218"/>
  <c r="O115" i="218"/>
  <c r="N115" i="218"/>
  <c r="M115" i="218"/>
  <c r="DJ114" i="218"/>
  <c r="DI114" i="218"/>
  <c r="DL114" i="218" s="1"/>
  <c r="DH114" i="218"/>
  <c r="DK114" i="218" s="1"/>
  <c r="BX114" i="218"/>
  <c r="CD114" i="218" s="1"/>
  <c r="DN114" i="218" s="1"/>
  <c r="BO114" i="218"/>
  <c r="CC114" i="218" s="1"/>
  <c r="AW114" i="218"/>
  <c r="CA114" i="218" s="1"/>
  <c r="AM114" i="218"/>
  <c r="AD114" i="218"/>
  <c r="AN114" i="218" s="1"/>
  <c r="U114" i="218"/>
  <c r="BY114" i="218" s="1"/>
  <c r="DJ113" i="218"/>
  <c r="DI113" i="218"/>
  <c r="DL113" i="218" s="1"/>
  <c r="DH113" i="218"/>
  <c r="DK113" i="218" s="1"/>
  <c r="BZ113" i="218"/>
  <c r="BX113" i="218"/>
  <c r="CD113" i="218" s="1"/>
  <c r="DN113" i="218" s="1"/>
  <c r="BO113" i="218"/>
  <c r="CC113" i="218" s="1"/>
  <c r="AW113" i="218"/>
  <c r="CA113" i="218" s="1"/>
  <c r="AM113" i="218"/>
  <c r="AD113" i="218"/>
  <c r="U113" i="218"/>
  <c r="BY113" i="218" s="1"/>
  <c r="DJ112" i="218"/>
  <c r="DI112" i="218"/>
  <c r="DL112" i="218" s="1"/>
  <c r="DH112" i="218"/>
  <c r="DK112" i="218" s="1"/>
  <c r="BX112" i="218"/>
  <c r="CD112" i="218" s="1"/>
  <c r="DN112" i="218" s="1"/>
  <c r="BO112" i="218"/>
  <c r="CC112" i="218" s="1"/>
  <c r="AW112" i="218"/>
  <c r="CA112" i="218" s="1"/>
  <c r="AM112" i="218"/>
  <c r="AD112" i="218"/>
  <c r="U112" i="218"/>
  <c r="BY112" i="218" s="1"/>
  <c r="DJ111" i="218"/>
  <c r="DI111" i="218"/>
  <c r="DH111" i="218"/>
  <c r="DK111" i="218" s="1"/>
  <c r="BX111" i="218"/>
  <c r="CD111" i="218" s="1"/>
  <c r="DN111" i="218" s="1"/>
  <c r="BO111" i="218"/>
  <c r="CC111" i="218" s="1"/>
  <c r="AW111" i="218"/>
  <c r="CA111" i="218" s="1"/>
  <c r="AM111" i="218"/>
  <c r="AD111" i="218"/>
  <c r="AN111" i="218" s="1"/>
  <c r="BZ111" i="218" s="1"/>
  <c r="U111" i="218"/>
  <c r="BY111" i="218" s="1"/>
  <c r="DJ110" i="218"/>
  <c r="DI110" i="218"/>
  <c r="DL110" i="218" s="1"/>
  <c r="DH110" i="218"/>
  <c r="DK110" i="218" s="1"/>
  <c r="BX110" i="218"/>
  <c r="BO110" i="218"/>
  <c r="AW110" i="218"/>
  <c r="CA110" i="218" s="1"/>
  <c r="AM110" i="218"/>
  <c r="AD110" i="218"/>
  <c r="U110" i="218"/>
  <c r="BY110" i="218" s="1"/>
  <c r="EE103" i="218"/>
  <c r="EB103" i="218"/>
  <c r="EA103" i="218"/>
  <c r="DZ103" i="218"/>
  <c r="DY103" i="218"/>
  <c r="DX103" i="218"/>
  <c r="DW103" i="218"/>
  <c r="DV103" i="218"/>
  <c r="DU103" i="218"/>
  <c r="DT103" i="218"/>
  <c r="DS103" i="218"/>
  <c r="DR103" i="218"/>
  <c r="DQ103" i="218"/>
  <c r="DP103" i="218"/>
  <c r="DF103" i="218"/>
  <c r="DE103" i="218"/>
  <c r="DD103" i="218"/>
  <c r="DB103" i="218"/>
  <c r="DA103" i="218"/>
  <c r="CZ103" i="218"/>
  <c r="CX103" i="218"/>
  <c r="CW103" i="218"/>
  <c r="CV103" i="218"/>
  <c r="CT103" i="218"/>
  <c r="CS103" i="218"/>
  <c r="CR103" i="218"/>
  <c r="CP103" i="218"/>
  <c r="CO103" i="218"/>
  <c r="CN103" i="218"/>
  <c r="CL103" i="218"/>
  <c r="CK103" i="218"/>
  <c r="CJ103" i="218"/>
  <c r="CI103" i="218"/>
  <c r="CH103" i="218"/>
  <c r="CG103" i="218"/>
  <c r="CF103" i="218"/>
  <c r="CC103" i="218"/>
  <c r="CB103" i="218"/>
  <c r="BW103" i="218"/>
  <c r="BV103" i="218"/>
  <c r="BU103" i="218"/>
  <c r="BT103" i="218"/>
  <c r="BS103" i="218"/>
  <c r="BR103" i="218"/>
  <c r="BQ103" i="218"/>
  <c r="BP103" i="218"/>
  <c r="BN103" i="218"/>
  <c r="BM103" i="218"/>
  <c r="BL103" i="218"/>
  <c r="BK103" i="218"/>
  <c r="BJ103" i="218"/>
  <c r="BI103" i="218"/>
  <c r="BH103" i="218"/>
  <c r="BG103" i="218"/>
  <c r="BF103" i="218"/>
  <c r="BE103" i="218"/>
  <c r="BD103" i="218"/>
  <c r="BC103" i="218"/>
  <c r="BB103" i="218"/>
  <c r="BA103" i="218"/>
  <c r="AZ103" i="218"/>
  <c r="AY103" i="218"/>
  <c r="AX103" i="218"/>
  <c r="AV103" i="218"/>
  <c r="AU103" i="218"/>
  <c r="AT103" i="218"/>
  <c r="AS103" i="218"/>
  <c r="AR103" i="218"/>
  <c r="AQ103" i="218"/>
  <c r="AP103" i="218"/>
  <c r="AO103" i="218"/>
  <c r="AL103" i="218"/>
  <c r="AK103" i="218"/>
  <c r="AJ103" i="218"/>
  <c r="AI103" i="218"/>
  <c r="AH103" i="218"/>
  <c r="AG103" i="218"/>
  <c r="AF103" i="218"/>
  <c r="AE103" i="218"/>
  <c r="AC103" i="218"/>
  <c r="AB103" i="218"/>
  <c r="AA103" i="218"/>
  <c r="Z103" i="218"/>
  <c r="Y103" i="218"/>
  <c r="X103" i="218"/>
  <c r="W103" i="218"/>
  <c r="V103" i="218"/>
  <c r="T103" i="218"/>
  <c r="S103" i="218"/>
  <c r="R103" i="218"/>
  <c r="Q103" i="218"/>
  <c r="P103" i="218"/>
  <c r="O103" i="218"/>
  <c r="N103" i="218"/>
  <c r="M103" i="218"/>
  <c r="DJ102" i="218"/>
  <c r="DI102" i="218"/>
  <c r="DL102" i="218" s="1"/>
  <c r="DH102" i="218"/>
  <c r="DK102" i="218" s="1"/>
  <c r="BX102" i="218"/>
  <c r="CD102" i="218" s="1"/>
  <c r="DN102" i="218" s="1"/>
  <c r="BO102" i="218"/>
  <c r="AW102" i="218"/>
  <c r="AM102" i="218"/>
  <c r="AD102" i="218"/>
  <c r="U102" i="218"/>
  <c r="BZ102" i="218" s="1"/>
  <c r="DJ101" i="218"/>
  <c r="DI101" i="218"/>
  <c r="DL101" i="218" s="1"/>
  <c r="DL103" i="218" s="1"/>
  <c r="DH101" i="218"/>
  <c r="DK101" i="218" s="1"/>
  <c r="BX101" i="218"/>
  <c r="BO101" i="218"/>
  <c r="AW101" i="218"/>
  <c r="AM101" i="218"/>
  <c r="AD101" i="218"/>
  <c r="U101" i="218"/>
  <c r="BY101" i="218" s="1"/>
  <c r="EE94" i="218"/>
  <c r="EB94" i="218"/>
  <c r="EA94" i="218"/>
  <c r="DZ94" i="218"/>
  <c r="DY94" i="218"/>
  <c r="DX94" i="218"/>
  <c r="DW94" i="218"/>
  <c r="DV94" i="218"/>
  <c r="DU94" i="218"/>
  <c r="DT94" i="218"/>
  <c r="DS94" i="218"/>
  <c r="DR94" i="218"/>
  <c r="DQ94" i="218"/>
  <c r="DP94" i="218"/>
  <c r="DF94" i="218"/>
  <c r="DE94" i="218"/>
  <c r="DD94" i="218"/>
  <c r="DB94" i="218"/>
  <c r="DA94" i="218"/>
  <c r="CZ94" i="218"/>
  <c r="CX94" i="218"/>
  <c r="CW94" i="218"/>
  <c r="CV94" i="218"/>
  <c r="CT94" i="218"/>
  <c r="CS94" i="218"/>
  <c r="CR94" i="218"/>
  <c r="CP94" i="218"/>
  <c r="CO94" i="218"/>
  <c r="CN94" i="218"/>
  <c r="CL94" i="218"/>
  <c r="CK94" i="218"/>
  <c r="CJ94" i="218"/>
  <c r="CI94" i="218"/>
  <c r="CH94" i="218"/>
  <c r="CG94" i="218"/>
  <c r="CF94" i="218"/>
  <c r="BW94" i="218"/>
  <c r="BV94" i="218"/>
  <c r="BU94" i="218"/>
  <c r="BT94" i="218"/>
  <c r="BS94" i="218"/>
  <c r="BR94" i="218"/>
  <c r="BQ94" i="218"/>
  <c r="BP94" i="218"/>
  <c r="BN94" i="218"/>
  <c r="BM94" i="218"/>
  <c r="BL94" i="218"/>
  <c r="BK94" i="218"/>
  <c r="BJ94" i="218"/>
  <c r="BI94" i="218"/>
  <c r="BH94" i="218"/>
  <c r="BG94" i="218"/>
  <c r="BE94" i="218"/>
  <c r="BD94" i="218"/>
  <c r="BC94" i="218"/>
  <c r="BB94" i="218"/>
  <c r="BA94" i="218"/>
  <c r="AZ94" i="218"/>
  <c r="AY94" i="218"/>
  <c r="AX94" i="218"/>
  <c r="AV94" i="218"/>
  <c r="AU94" i="218"/>
  <c r="AT94" i="218"/>
  <c r="AS94" i="218"/>
  <c r="AR94" i="218"/>
  <c r="AQ94" i="218"/>
  <c r="AP94" i="218"/>
  <c r="AO94" i="218"/>
  <c r="AL94" i="218"/>
  <c r="AK94" i="218"/>
  <c r="AJ94" i="218"/>
  <c r="AI94" i="218"/>
  <c r="AH94" i="218"/>
  <c r="AG94" i="218"/>
  <c r="AF94" i="218"/>
  <c r="AE94" i="218"/>
  <c r="AC94" i="218"/>
  <c r="AB94" i="218"/>
  <c r="AA94" i="218"/>
  <c r="Z94" i="218"/>
  <c r="Y94" i="218"/>
  <c r="X94" i="218"/>
  <c r="W94" i="218"/>
  <c r="V94" i="218"/>
  <c r="T94" i="218"/>
  <c r="S94" i="218"/>
  <c r="R94" i="218"/>
  <c r="Q94" i="218"/>
  <c r="P94" i="218"/>
  <c r="O94" i="218"/>
  <c r="N94" i="218"/>
  <c r="M94" i="218"/>
  <c r="DJ93" i="218"/>
  <c r="DI93" i="218"/>
  <c r="DL93" i="218" s="1"/>
  <c r="DH93" i="218"/>
  <c r="DK93" i="218" s="1"/>
  <c r="BX93" i="218"/>
  <c r="CD93" i="218" s="1"/>
  <c r="DN93" i="218" s="1"/>
  <c r="BO93" i="218"/>
  <c r="BF93" i="218"/>
  <c r="AW93" i="218"/>
  <c r="CA93" i="218" s="1"/>
  <c r="AM93" i="218"/>
  <c r="AD93" i="218"/>
  <c r="U93" i="218"/>
  <c r="BY93" i="218" s="1"/>
  <c r="DJ92" i="218"/>
  <c r="DI92" i="218"/>
  <c r="DL92" i="218" s="1"/>
  <c r="DH92" i="218"/>
  <c r="DK92" i="218" s="1"/>
  <c r="BX92" i="218"/>
  <c r="CD92" i="218" s="1"/>
  <c r="DN92" i="218" s="1"/>
  <c r="BO92" i="218"/>
  <c r="BF92" i="218"/>
  <c r="AW92" i="218"/>
  <c r="CA92" i="218" s="1"/>
  <c r="AM92" i="218"/>
  <c r="AD92" i="218"/>
  <c r="U92" i="218"/>
  <c r="BY92" i="218" s="1"/>
  <c r="DJ89" i="218"/>
  <c r="DI89" i="218"/>
  <c r="DL89" i="218" s="1"/>
  <c r="DH89" i="218"/>
  <c r="DK89" i="218" s="1"/>
  <c r="BX89" i="218"/>
  <c r="CD89" i="218" s="1"/>
  <c r="DN89" i="218" s="1"/>
  <c r="BO89" i="218"/>
  <c r="BF89" i="218"/>
  <c r="AW89" i="218"/>
  <c r="CA89" i="218" s="1"/>
  <c r="AM89" i="218"/>
  <c r="AD89" i="218"/>
  <c r="U89" i="218"/>
  <c r="BY89" i="218" s="1"/>
  <c r="DJ88" i="218"/>
  <c r="DI88" i="218"/>
  <c r="DL88" i="218" s="1"/>
  <c r="DH88" i="218"/>
  <c r="DK88" i="218" s="1"/>
  <c r="BX88" i="218"/>
  <c r="CD88" i="218" s="1"/>
  <c r="DN88" i="218" s="1"/>
  <c r="BO88" i="218"/>
  <c r="BF88" i="218"/>
  <c r="AW88" i="218"/>
  <c r="CA88" i="218" s="1"/>
  <c r="AM88" i="218"/>
  <c r="AD88" i="218"/>
  <c r="U88" i="218"/>
  <c r="BY88" i="218" s="1"/>
  <c r="DJ87" i="218"/>
  <c r="DI87" i="218"/>
  <c r="DL87" i="218" s="1"/>
  <c r="DH87" i="218"/>
  <c r="DK87" i="218" s="1"/>
  <c r="BX87" i="218"/>
  <c r="CD87" i="218" s="1"/>
  <c r="DN87" i="218" s="1"/>
  <c r="BO87" i="218"/>
  <c r="CC87" i="218" s="1"/>
  <c r="BF87" i="218"/>
  <c r="CB87" i="218" s="1"/>
  <c r="AW87" i="218"/>
  <c r="CA87" i="218" s="1"/>
  <c r="AM87" i="218"/>
  <c r="AD87" i="218"/>
  <c r="U87" i="218"/>
  <c r="BY87" i="218" s="1"/>
  <c r="DJ86" i="218"/>
  <c r="DI86" i="218"/>
  <c r="DL86" i="218" s="1"/>
  <c r="DH86" i="218"/>
  <c r="DK86" i="218" s="1"/>
  <c r="BX86" i="218"/>
  <c r="CD86" i="218" s="1"/>
  <c r="DN86" i="218" s="1"/>
  <c r="BO86" i="218"/>
  <c r="CC86" i="218" s="1"/>
  <c r="BF86" i="218"/>
  <c r="CB86" i="218" s="1"/>
  <c r="AW86" i="218"/>
  <c r="CA86" i="218" s="1"/>
  <c r="AM86" i="218"/>
  <c r="AD86" i="218"/>
  <c r="U86" i="218"/>
  <c r="BY86" i="218" s="1"/>
  <c r="DJ85" i="218"/>
  <c r="DI85" i="218"/>
  <c r="DL85" i="218" s="1"/>
  <c r="DH85" i="218"/>
  <c r="DK85" i="218" s="1"/>
  <c r="BX85" i="218"/>
  <c r="CD85" i="218" s="1"/>
  <c r="DN85" i="218" s="1"/>
  <c r="BO85" i="218"/>
  <c r="CC85" i="218" s="1"/>
  <c r="BF85" i="218"/>
  <c r="CB85" i="218" s="1"/>
  <c r="AW85" i="218"/>
  <c r="CA85" i="218" s="1"/>
  <c r="AM85" i="218"/>
  <c r="AD85" i="218"/>
  <c r="U85" i="218"/>
  <c r="BY85" i="218" s="1"/>
  <c r="DJ84" i="218"/>
  <c r="DI84" i="218"/>
  <c r="DL84" i="218" s="1"/>
  <c r="DH84" i="218"/>
  <c r="DK84" i="218" s="1"/>
  <c r="BX84" i="218"/>
  <c r="CD84" i="218" s="1"/>
  <c r="DN84" i="218" s="1"/>
  <c r="BO84" i="218"/>
  <c r="CC84" i="218" s="1"/>
  <c r="BF84" i="218"/>
  <c r="CB84" i="218" s="1"/>
  <c r="AW84" i="218"/>
  <c r="CA84" i="218" s="1"/>
  <c r="AM84" i="218"/>
  <c r="AD84" i="218"/>
  <c r="U84" i="218"/>
  <c r="BY84" i="218" s="1"/>
  <c r="DJ83" i="218"/>
  <c r="DI83" i="218"/>
  <c r="DL83" i="218" s="1"/>
  <c r="DH83" i="218"/>
  <c r="DK83" i="218" s="1"/>
  <c r="BX83" i="218"/>
  <c r="CD83" i="218" s="1"/>
  <c r="DN83" i="218" s="1"/>
  <c r="BO83" i="218"/>
  <c r="CC83" i="218" s="1"/>
  <c r="BF83" i="218"/>
  <c r="CB83" i="218" s="1"/>
  <c r="AW83" i="218"/>
  <c r="CA83" i="218" s="1"/>
  <c r="AM83" i="218"/>
  <c r="AD83" i="218"/>
  <c r="U83" i="218"/>
  <c r="BY83" i="218" s="1"/>
  <c r="DJ82" i="218"/>
  <c r="DI82" i="218"/>
  <c r="DL82" i="218" s="1"/>
  <c r="DH82" i="218"/>
  <c r="DK82" i="218" s="1"/>
  <c r="BX82" i="218"/>
  <c r="CD82" i="218" s="1"/>
  <c r="DN82" i="218" s="1"/>
  <c r="BO82" i="218"/>
  <c r="BF82" i="218"/>
  <c r="AW82" i="218"/>
  <c r="CA82" i="218" s="1"/>
  <c r="AM82" i="218"/>
  <c r="AD82" i="218"/>
  <c r="U82" i="218"/>
  <c r="BY82" i="218" s="1"/>
  <c r="DJ81" i="218"/>
  <c r="DI81" i="218"/>
  <c r="DL81" i="218" s="1"/>
  <c r="DH81" i="218"/>
  <c r="DK81" i="218" s="1"/>
  <c r="BX81" i="218"/>
  <c r="CD81" i="218" s="1"/>
  <c r="DN81" i="218" s="1"/>
  <c r="BO81" i="218"/>
  <c r="BF81" i="218"/>
  <c r="AW81" i="218"/>
  <c r="CA81" i="218" s="1"/>
  <c r="AM81" i="218"/>
  <c r="AD81" i="218"/>
  <c r="U81" i="218"/>
  <c r="BY81" i="218" s="1"/>
  <c r="DJ80" i="218"/>
  <c r="DI80" i="218"/>
  <c r="DL80" i="218" s="1"/>
  <c r="DH80" i="218"/>
  <c r="DK80" i="218" s="1"/>
  <c r="BX80" i="218"/>
  <c r="CD80" i="218" s="1"/>
  <c r="DN80" i="218" s="1"/>
  <c r="BO80" i="218"/>
  <c r="BF80" i="218"/>
  <c r="AW80" i="218"/>
  <c r="CA80" i="218" s="1"/>
  <c r="AM80" i="218"/>
  <c r="AD80" i="218"/>
  <c r="U80" i="218"/>
  <c r="BY80" i="218" s="1"/>
  <c r="DJ79" i="218"/>
  <c r="DI79" i="218"/>
  <c r="DL79" i="218" s="1"/>
  <c r="DH79" i="218"/>
  <c r="DK79" i="218" s="1"/>
  <c r="BX79" i="218"/>
  <c r="CD79" i="218" s="1"/>
  <c r="DN79" i="218" s="1"/>
  <c r="BO79" i="218"/>
  <c r="BF79" i="218"/>
  <c r="AW79" i="218"/>
  <c r="CA79" i="218" s="1"/>
  <c r="AM79" i="218"/>
  <c r="AD79" i="218"/>
  <c r="U79" i="218"/>
  <c r="BY79" i="218" s="1"/>
  <c r="DJ78" i="218"/>
  <c r="DI78" i="218"/>
  <c r="DL78" i="218" s="1"/>
  <c r="DH78" i="218"/>
  <c r="DK78" i="218" s="1"/>
  <c r="BX78" i="218"/>
  <c r="CD78" i="218" s="1"/>
  <c r="DN78" i="218" s="1"/>
  <c r="BO78" i="218"/>
  <c r="BF78" i="218"/>
  <c r="AW78" i="218"/>
  <c r="CA78" i="218" s="1"/>
  <c r="AM78" i="218"/>
  <c r="AD78" i="218"/>
  <c r="U78" i="218"/>
  <c r="BY78" i="218" s="1"/>
  <c r="DJ77" i="218"/>
  <c r="DI77" i="218"/>
  <c r="DL77" i="218" s="1"/>
  <c r="DH77" i="218"/>
  <c r="DK77" i="218" s="1"/>
  <c r="BX77" i="218"/>
  <c r="CD77" i="218" s="1"/>
  <c r="DN77" i="218" s="1"/>
  <c r="BO77" i="218"/>
  <c r="BF77" i="218"/>
  <c r="AW77" i="218"/>
  <c r="CA77" i="218" s="1"/>
  <c r="AM77" i="218"/>
  <c r="AD77" i="218"/>
  <c r="U77" i="218"/>
  <c r="BY77" i="218" s="1"/>
  <c r="DJ76" i="218"/>
  <c r="DI76" i="218"/>
  <c r="DL76" i="218" s="1"/>
  <c r="DH76" i="218"/>
  <c r="DK76" i="218" s="1"/>
  <c r="BX76" i="218"/>
  <c r="CD76" i="218" s="1"/>
  <c r="DN76" i="218" s="1"/>
  <c r="BO76" i="218"/>
  <c r="BF76" i="218"/>
  <c r="AW76" i="218"/>
  <c r="CA76" i="218" s="1"/>
  <c r="AM76" i="218"/>
  <c r="AD76" i="218"/>
  <c r="U76" i="218"/>
  <c r="BY76" i="218" s="1"/>
  <c r="DJ75" i="218"/>
  <c r="DI75" i="218"/>
  <c r="DL75" i="218" s="1"/>
  <c r="DH75" i="218"/>
  <c r="DK75" i="218" s="1"/>
  <c r="BX75" i="218"/>
  <c r="CD75" i="218" s="1"/>
  <c r="DN75" i="218" s="1"/>
  <c r="BO75" i="218"/>
  <c r="BF75" i="218"/>
  <c r="AW75" i="218"/>
  <c r="CA75" i="218" s="1"/>
  <c r="AM75" i="218"/>
  <c r="AD75" i="218"/>
  <c r="U75" i="218"/>
  <c r="BY75" i="218" s="1"/>
  <c r="DJ74" i="218"/>
  <c r="DI74" i="218"/>
  <c r="DL74" i="218" s="1"/>
  <c r="DH74" i="218"/>
  <c r="DK74" i="218" s="1"/>
  <c r="BX74" i="218"/>
  <c r="CD74" i="218" s="1"/>
  <c r="DN74" i="218" s="1"/>
  <c r="BO74" i="218"/>
  <c r="BF74" i="218"/>
  <c r="AW74" i="218"/>
  <c r="CA74" i="218" s="1"/>
  <c r="AM74" i="218"/>
  <c r="AD74" i="218"/>
  <c r="U74" i="218"/>
  <c r="BY74" i="218" s="1"/>
  <c r="DJ73" i="218"/>
  <c r="DI73" i="218"/>
  <c r="DL73" i="218" s="1"/>
  <c r="DH73" i="218"/>
  <c r="DK73" i="218" s="1"/>
  <c r="BX73" i="218"/>
  <c r="CD73" i="218" s="1"/>
  <c r="DN73" i="218" s="1"/>
  <c r="BO73" i="218"/>
  <c r="BF73" i="218"/>
  <c r="AW73" i="218"/>
  <c r="CA73" i="218" s="1"/>
  <c r="AM73" i="218"/>
  <c r="AD73" i="218"/>
  <c r="U73" i="218"/>
  <c r="BY73" i="218" s="1"/>
  <c r="DJ72" i="218"/>
  <c r="DI72" i="218"/>
  <c r="DL72" i="218" s="1"/>
  <c r="DH72" i="218"/>
  <c r="DK72" i="218" s="1"/>
  <c r="BX72" i="218"/>
  <c r="CD72" i="218" s="1"/>
  <c r="DN72" i="218" s="1"/>
  <c r="BO72" i="218"/>
  <c r="BF72" i="218"/>
  <c r="AW72" i="218"/>
  <c r="CA72" i="218" s="1"/>
  <c r="AM72" i="218"/>
  <c r="AD72" i="218"/>
  <c r="U72" i="218"/>
  <c r="BY72" i="218" s="1"/>
  <c r="DJ71" i="218"/>
  <c r="DI71" i="218"/>
  <c r="DL71" i="218" s="1"/>
  <c r="DH71" i="218"/>
  <c r="DK71" i="218" s="1"/>
  <c r="BX71" i="218"/>
  <c r="CD71" i="218" s="1"/>
  <c r="DN71" i="218" s="1"/>
  <c r="BO71" i="218"/>
  <c r="BF71" i="218"/>
  <c r="AW71" i="218"/>
  <c r="CA71" i="218" s="1"/>
  <c r="AM71" i="218"/>
  <c r="AD71" i="218"/>
  <c r="U71" i="218"/>
  <c r="BY71" i="218" s="1"/>
  <c r="DJ70" i="218"/>
  <c r="DI70" i="218"/>
  <c r="DL70" i="218" s="1"/>
  <c r="DH70" i="218"/>
  <c r="DK70" i="218" s="1"/>
  <c r="BX70" i="218"/>
  <c r="CD70" i="218" s="1"/>
  <c r="DN70" i="218" s="1"/>
  <c r="BO70" i="218"/>
  <c r="BF70" i="218"/>
  <c r="AW70" i="218"/>
  <c r="CA70" i="218" s="1"/>
  <c r="AM70" i="218"/>
  <c r="AD70" i="218"/>
  <c r="U70" i="218"/>
  <c r="BY70" i="218" s="1"/>
  <c r="DJ69" i="218"/>
  <c r="DI69" i="218"/>
  <c r="DL69" i="218" s="1"/>
  <c r="DH69" i="218"/>
  <c r="DK69" i="218" s="1"/>
  <c r="BX69" i="218"/>
  <c r="CD69" i="218" s="1"/>
  <c r="DN69" i="218" s="1"/>
  <c r="BO69" i="218"/>
  <c r="BF69" i="218"/>
  <c r="AW69" i="218"/>
  <c r="CA69" i="218" s="1"/>
  <c r="AM69" i="218"/>
  <c r="AD69" i="218"/>
  <c r="U69" i="218"/>
  <c r="BY69" i="218" s="1"/>
  <c r="DJ68" i="218"/>
  <c r="DI68" i="218"/>
  <c r="DH68" i="218"/>
  <c r="DK68" i="218" s="1"/>
  <c r="BX68" i="218"/>
  <c r="CD68" i="218" s="1"/>
  <c r="DN68" i="218" s="1"/>
  <c r="BO68" i="218"/>
  <c r="BF68" i="218"/>
  <c r="AW68" i="218"/>
  <c r="CA68" i="218" s="1"/>
  <c r="AM68" i="218"/>
  <c r="AD68" i="218"/>
  <c r="U68" i="218"/>
  <c r="BY68" i="218" s="1"/>
  <c r="DJ67" i="218"/>
  <c r="DI67" i="218"/>
  <c r="DL67" i="218" s="1"/>
  <c r="DH67" i="218"/>
  <c r="DK67" i="218" s="1"/>
  <c r="BX67" i="218"/>
  <c r="CD67" i="218" s="1"/>
  <c r="DN67" i="218" s="1"/>
  <c r="BO67" i="218"/>
  <c r="BF67" i="218"/>
  <c r="AW67" i="218"/>
  <c r="CA67" i="218" s="1"/>
  <c r="AM67" i="218"/>
  <c r="AD67" i="218"/>
  <c r="U67" i="218"/>
  <c r="BY67" i="218" s="1"/>
  <c r="DJ66" i="218"/>
  <c r="DI66" i="218"/>
  <c r="DL66" i="218" s="1"/>
  <c r="DH66" i="218"/>
  <c r="DK66" i="218" s="1"/>
  <c r="BX66" i="218"/>
  <c r="CD66" i="218" s="1"/>
  <c r="DN66" i="218" s="1"/>
  <c r="BO66" i="218"/>
  <c r="BF66" i="218"/>
  <c r="AW66" i="218"/>
  <c r="CA66" i="218" s="1"/>
  <c r="AM66" i="218"/>
  <c r="AD66" i="218"/>
  <c r="U66" i="218"/>
  <c r="BY66" i="218" s="1"/>
  <c r="DJ65" i="218"/>
  <c r="DI65" i="218"/>
  <c r="DL65" i="218" s="1"/>
  <c r="DH65" i="218"/>
  <c r="DK65" i="218" s="1"/>
  <c r="BX65" i="218"/>
  <c r="CD65" i="218" s="1"/>
  <c r="DN65" i="218" s="1"/>
  <c r="BO65" i="218"/>
  <c r="BF65" i="218"/>
  <c r="AW65" i="218"/>
  <c r="CA65" i="218" s="1"/>
  <c r="AM65" i="218"/>
  <c r="AD65" i="218"/>
  <c r="U65" i="218"/>
  <c r="BY65" i="218" s="1"/>
  <c r="DJ64" i="218"/>
  <c r="DI64" i="218"/>
  <c r="DL64" i="218" s="1"/>
  <c r="DH64" i="218"/>
  <c r="DK64" i="218" s="1"/>
  <c r="BX64" i="218"/>
  <c r="CD64" i="218" s="1"/>
  <c r="DN64" i="218" s="1"/>
  <c r="BO64" i="218"/>
  <c r="BF64" i="218"/>
  <c r="AW64" i="218"/>
  <c r="CA64" i="218" s="1"/>
  <c r="AM64" i="218"/>
  <c r="AD64" i="218"/>
  <c r="U64" i="218"/>
  <c r="BY64" i="218" s="1"/>
  <c r="DJ63" i="218"/>
  <c r="DI63" i="218"/>
  <c r="DL63" i="218" s="1"/>
  <c r="DH63" i="218"/>
  <c r="DK63" i="218" s="1"/>
  <c r="BX63" i="218"/>
  <c r="CD63" i="218" s="1"/>
  <c r="DN63" i="218" s="1"/>
  <c r="BO63" i="218"/>
  <c r="BF63" i="218"/>
  <c r="AW63" i="218"/>
  <c r="CA63" i="218" s="1"/>
  <c r="AM63" i="218"/>
  <c r="AN63" i="218" s="1"/>
  <c r="BZ63" i="218" s="1"/>
  <c r="AD63" i="218"/>
  <c r="U63" i="218"/>
  <c r="BY63" i="218" s="1"/>
  <c r="DJ62" i="218"/>
  <c r="DI62" i="218"/>
  <c r="DL62" i="218" s="1"/>
  <c r="DH62" i="218"/>
  <c r="DK62" i="218" s="1"/>
  <c r="BX62" i="218"/>
  <c r="CD62" i="218" s="1"/>
  <c r="DN62" i="218" s="1"/>
  <c r="BO62" i="218"/>
  <c r="BF62" i="218"/>
  <c r="AW62" i="218"/>
  <c r="CA62" i="218" s="1"/>
  <c r="AM62" i="218"/>
  <c r="AD62" i="218"/>
  <c r="U62" i="218"/>
  <c r="BY62" i="218" s="1"/>
  <c r="DJ61" i="218"/>
  <c r="DI61" i="218"/>
  <c r="DL61" i="218" s="1"/>
  <c r="DH61" i="218"/>
  <c r="DK61" i="218" s="1"/>
  <c r="BX61" i="218"/>
  <c r="CD61" i="218" s="1"/>
  <c r="DN61" i="218" s="1"/>
  <c r="BO61" i="218"/>
  <c r="BF61" i="218"/>
  <c r="AW61" i="218"/>
  <c r="CA61" i="218" s="1"/>
  <c r="AM61" i="218"/>
  <c r="AD61" i="218"/>
  <c r="U61" i="218"/>
  <c r="BY61" i="218" s="1"/>
  <c r="DJ60" i="218"/>
  <c r="DI60" i="218"/>
  <c r="DL60" i="218" s="1"/>
  <c r="DH60" i="218"/>
  <c r="DK60" i="218" s="1"/>
  <c r="BX60" i="218"/>
  <c r="CD60" i="218" s="1"/>
  <c r="DN60" i="218" s="1"/>
  <c r="BO60" i="218"/>
  <c r="BF60" i="218"/>
  <c r="AW60" i="218"/>
  <c r="CA60" i="218" s="1"/>
  <c r="AM60" i="218"/>
  <c r="AD60" i="218"/>
  <c r="U60" i="218"/>
  <c r="BY60" i="218" s="1"/>
  <c r="DJ59" i="218"/>
  <c r="DI59" i="218"/>
  <c r="DL59" i="218" s="1"/>
  <c r="DH59" i="218"/>
  <c r="DK59" i="218" s="1"/>
  <c r="BX59" i="218"/>
  <c r="CD59" i="218" s="1"/>
  <c r="DN59" i="218" s="1"/>
  <c r="BO59" i="218"/>
  <c r="BF59" i="218"/>
  <c r="AW59" i="218"/>
  <c r="CA59" i="218" s="1"/>
  <c r="AM59" i="218"/>
  <c r="AD59" i="218"/>
  <c r="U59" i="218"/>
  <c r="BY59" i="218" s="1"/>
  <c r="DJ58" i="218"/>
  <c r="DI58" i="218"/>
  <c r="DL58" i="218" s="1"/>
  <c r="DH58" i="218"/>
  <c r="DK58" i="218" s="1"/>
  <c r="BX58" i="218"/>
  <c r="CD58" i="218" s="1"/>
  <c r="DN58" i="218" s="1"/>
  <c r="BO58" i="218"/>
  <c r="BF58" i="218"/>
  <c r="AW58" i="218"/>
  <c r="CA58" i="218" s="1"/>
  <c r="AM58" i="218"/>
  <c r="AD58" i="218"/>
  <c r="U58" i="218"/>
  <c r="BY58" i="218" s="1"/>
  <c r="DJ57" i="218"/>
  <c r="DI57" i="218"/>
  <c r="DL57" i="218" s="1"/>
  <c r="DH57" i="218"/>
  <c r="DK57" i="218" s="1"/>
  <c r="BX57" i="218"/>
  <c r="CD57" i="218" s="1"/>
  <c r="DN57" i="218" s="1"/>
  <c r="BO57" i="218"/>
  <c r="BF57" i="218"/>
  <c r="AW57" i="218"/>
  <c r="CA57" i="218" s="1"/>
  <c r="AM57" i="218"/>
  <c r="AD57" i="218"/>
  <c r="U57" i="218"/>
  <c r="BY57" i="218" s="1"/>
  <c r="DJ56" i="218"/>
  <c r="DI56" i="218"/>
  <c r="DL56" i="218" s="1"/>
  <c r="DH56" i="218"/>
  <c r="DK56" i="218" s="1"/>
  <c r="BX56" i="218"/>
  <c r="CD56" i="218" s="1"/>
  <c r="DN56" i="218" s="1"/>
  <c r="BO56" i="218"/>
  <c r="BF56" i="218"/>
  <c r="AW56" i="218"/>
  <c r="CA56" i="218" s="1"/>
  <c r="AM56" i="218"/>
  <c r="AD56" i="218"/>
  <c r="U56" i="218"/>
  <c r="BY56" i="218" s="1"/>
  <c r="DJ55" i="218"/>
  <c r="DI55" i="218"/>
  <c r="DL55" i="218" s="1"/>
  <c r="DH55" i="218"/>
  <c r="DK55" i="218" s="1"/>
  <c r="BX55" i="218"/>
  <c r="CD55" i="218" s="1"/>
  <c r="DN55" i="218" s="1"/>
  <c r="BO55" i="218"/>
  <c r="BF55" i="218"/>
  <c r="AW55" i="218"/>
  <c r="CA55" i="218" s="1"/>
  <c r="AM55" i="218"/>
  <c r="AD55" i="218"/>
  <c r="U55" i="218"/>
  <c r="BY55" i="218" s="1"/>
  <c r="DJ54" i="218"/>
  <c r="DI54" i="218"/>
  <c r="DL54" i="218" s="1"/>
  <c r="DH54" i="218"/>
  <c r="DK54" i="218" s="1"/>
  <c r="BX54" i="218"/>
  <c r="CD54" i="218" s="1"/>
  <c r="DN54" i="218" s="1"/>
  <c r="BO54" i="218"/>
  <c r="BF54" i="218"/>
  <c r="AW54" i="218"/>
  <c r="CA54" i="218" s="1"/>
  <c r="AM54" i="218"/>
  <c r="AD54" i="218"/>
  <c r="U54" i="218"/>
  <c r="BY54" i="218" s="1"/>
  <c r="DJ53" i="218"/>
  <c r="DI53" i="218"/>
  <c r="DL53" i="218" s="1"/>
  <c r="DH53" i="218"/>
  <c r="DK53" i="218" s="1"/>
  <c r="BX53" i="218"/>
  <c r="CD53" i="218" s="1"/>
  <c r="DN53" i="218" s="1"/>
  <c r="BO53" i="218"/>
  <c r="BF53" i="218"/>
  <c r="AW53" i="218"/>
  <c r="CA53" i="218" s="1"/>
  <c r="AM53" i="218"/>
  <c r="AD53" i="218"/>
  <c r="U53" i="218"/>
  <c r="BY53" i="218" s="1"/>
  <c r="DJ52" i="218"/>
  <c r="DI52" i="218"/>
  <c r="DH52" i="218"/>
  <c r="DK52" i="218" s="1"/>
  <c r="BX52" i="218"/>
  <c r="CD52" i="218" s="1"/>
  <c r="DN52" i="218" s="1"/>
  <c r="BO52" i="218"/>
  <c r="BF52" i="218"/>
  <c r="AW52" i="218"/>
  <c r="CA52" i="218" s="1"/>
  <c r="AM52" i="218"/>
  <c r="AD52" i="218"/>
  <c r="U52" i="218"/>
  <c r="BY52" i="218" s="1"/>
  <c r="DJ51" i="218"/>
  <c r="DI51" i="218"/>
  <c r="DL51" i="218" s="1"/>
  <c r="DH51" i="218"/>
  <c r="DK51" i="218" s="1"/>
  <c r="BX51" i="218"/>
  <c r="CD51" i="218" s="1"/>
  <c r="DN51" i="218" s="1"/>
  <c r="BO51" i="218"/>
  <c r="BF51" i="218"/>
  <c r="AW51" i="218"/>
  <c r="CA51" i="218" s="1"/>
  <c r="AM51" i="218"/>
  <c r="AD51" i="218"/>
  <c r="U51" i="218"/>
  <c r="BY51" i="218" s="1"/>
  <c r="DJ50" i="218"/>
  <c r="DI50" i="218"/>
  <c r="DL50" i="218" s="1"/>
  <c r="DH50" i="218"/>
  <c r="DK50" i="218" s="1"/>
  <c r="BX50" i="218"/>
  <c r="CD50" i="218" s="1"/>
  <c r="DN50" i="218" s="1"/>
  <c r="BO50" i="218"/>
  <c r="BF50" i="218"/>
  <c r="AW50" i="218"/>
  <c r="CA50" i="218" s="1"/>
  <c r="AM50" i="218"/>
  <c r="AD50" i="218"/>
  <c r="U50" i="218"/>
  <c r="BY50" i="218" s="1"/>
  <c r="DJ49" i="218"/>
  <c r="DI49" i="218"/>
  <c r="DL49" i="218" s="1"/>
  <c r="DH49" i="218"/>
  <c r="DK49" i="218" s="1"/>
  <c r="BX49" i="218"/>
  <c r="CD49" i="218" s="1"/>
  <c r="DN49" i="218" s="1"/>
  <c r="BO49" i="218"/>
  <c r="BF49" i="218"/>
  <c r="AW49" i="218"/>
  <c r="CA49" i="218" s="1"/>
  <c r="AM49" i="218"/>
  <c r="AD49" i="218"/>
  <c r="U49" i="218"/>
  <c r="BY49" i="218" s="1"/>
  <c r="DJ48" i="218"/>
  <c r="DI48" i="218"/>
  <c r="DL48" i="218" s="1"/>
  <c r="DH48" i="218"/>
  <c r="DK48" i="218" s="1"/>
  <c r="BX48" i="218"/>
  <c r="CD48" i="218" s="1"/>
  <c r="DN48" i="218" s="1"/>
  <c r="BO48" i="218"/>
  <c r="BF48" i="218"/>
  <c r="AW48" i="218"/>
  <c r="CA48" i="218" s="1"/>
  <c r="AM48" i="218"/>
  <c r="AD48" i="218"/>
  <c r="U48" i="218"/>
  <c r="BY48" i="218" s="1"/>
  <c r="DJ47" i="218"/>
  <c r="DI47" i="218"/>
  <c r="DL47" i="218" s="1"/>
  <c r="DH47" i="218"/>
  <c r="DK47" i="218" s="1"/>
  <c r="BX47" i="218"/>
  <c r="CD47" i="218" s="1"/>
  <c r="DN47" i="218" s="1"/>
  <c r="BO47" i="218"/>
  <c r="BF47" i="218"/>
  <c r="AW47" i="218"/>
  <c r="CA47" i="218" s="1"/>
  <c r="AM47" i="218"/>
  <c r="AD47" i="218"/>
  <c r="U47" i="218"/>
  <c r="BY47" i="218" s="1"/>
  <c r="DJ46" i="218"/>
  <c r="DI46" i="218"/>
  <c r="DL46" i="218" s="1"/>
  <c r="DH46" i="218"/>
  <c r="DK46" i="218" s="1"/>
  <c r="BX46" i="218"/>
  <c r="CD46" i="218" s="1"/>
  <c r="DN46" i="218" s="1"/>
  <c r="BO46" i="218"/>
  <c r="BF46" i="218"/>
  <c r="AW46" i="218"/>
  <c r="CA46" i="218" s="1"/>
  <c r="AM46" i="218"/>
  <c r="AD46" i="218"/>
  <c r="U46" i="218"/>
  <c r="BY46" i="218" s="1"/>
  <c r="DJ45" i="218"/>
  <c r="DI45" i="218"/>
  <c r="DL45" i="218" s="1"/>
  <c r="DH45" i="218"/>
  <c r="DK45" i="218" s="1"/>
  <c r="BX45" i="218"/>
  <c r="CD45" i="218" s="1"/>
  <c r="DN45" i="218" s="1"/>
  <c r="BO45" i="218"/>
  <c r="BF45" i="218"/>
  <c r="AW45" i="218"/>
  <c r="CA45" i="218" s="1"/>
  <c r="AM45" i="218"/>
  <c r="AD45" i="218"/>
  <c r="U45" i="218"/>
  <c r="BY45" i="218" s="1"/>
  <c r="DJ44" i="218"/>
  <c r="DI44" i="218"/>
  <c r="DL44" i="218" s="1"/>
  <c r="DH44" i="218"/>
  <c r="DK44" i="218" s="1"/>
  <c r="BX44" i="218"/>
  <c r="CD44" i="218" s="1"/>
  <c r="DN44" i="218" s="1"/>
  <c r="BO44" i="218"/>
  <c r="BF44" i="218"/>
  <c r="AW44" i="218"/>
  <c r="CA44" i="218" s="1"/>
  <c r="AM44" i="218"/>
  <c r="AD44" i="218"/>
  <c r="U44" i="218"/>
  <c r="BY44" i="218" s="1"/>
  <c r="DJ43" i="218"/>
  <c r="DI43" i="218"/>
  <c r="DL43" i="218" s="1"/>
  <c r="DH43" i="218"/>
  <c r="DK43" i="218" s="1"/>
  <c r="BX43" i="218"/>
  <c r="CD43" i="218" s="1"/>
  <c r="DN43" i="218" s="1"/>
  <c r="BO43" i="218"/>
  <c r="BF43" i="218"/>
  <c r="AW43" i="218"/>
  <c r="CA43" i="218" s="1"/>
  <c r="AM43" i="218"/>
  <c r="AD43" i="218"/>
  <c r="U43" i="218"/>
  <c r="BY43" i="218" s="1"/>
  <c r="DJ42" i="218"/>
  <c r="DI42" i="218"/>
  <c r="DL42" i="218" s="1"/>
  <c r="DH42" i="218"/>
  <c r="DK42" i="218" s="1"/>
  <c r="BX42" i="218"/>
  <c r="CD42" i="218" s="1"/>
  <c r="DN42" i="218" s="1"/>
  <c r="BO42" i="218"/>
  <c r="BF42" i="218"/>
  <c r="AW42" i="218"/>
  <c r="CA42" i="218" s="1"/>
  <c r="AM42" i="218"/>
  <c r="AD42" i="218"/>
  <c r="U42" i="218"/>
  <c r="BY42" i="218" s="1"/>
  <c r="DJ41" i="218"/>
  <c r="DI41" i="218"/>
  <c r="DL41" i="218" s="1"/>
  <c r="DH41" i="218"/>
  <c r="DK41" i="218" s="1"/>
  <c r="BX41" i="218"/>
  <c r="CD41" i="218" s="1"/>
  <c r="DN41" i="218" s="1"/>
  <c r="BO41" i="218"/>
  <c r="BF41" i="218"/>
  <c r="AW41" i="218"/>
  <c r="CA41" i="218" s="1"/>
  <c r="AM41" i="218"/>
  <c r="AD41" i="218"/>
  <c r="U41" i="218"/>
  <c r="BY41" i="218" s="1"/>
  <c r="DJ40" i="218"/>
  <c r="DI40" i="218"/>
  <c r="DL40" i="218" s="1"/>
  <c r="DH40" i="218"/>
  <c r="DK40" i="218" s="1"/>
  <c r="BX40" i="218"/>
  <c r="CD40" i="218" s="1"/>
  <c r="DN40" i="218" s="1"/>
  <c r="BO40" i="218"/>
  <c r="BF40" i="218"/>
  <c r="AW40" i="218"/>
  <c r="CA40" i="218" s="1"/>
  <c r="AM40" i="218"/>
  <c r="AD40" i="218"/>
  <c r="U40" i="218"/>
  <c r="BY40" i="218" s="1"/>
  <c r="DJ39" i="218"/>
  <c r="DI39" i="218"/>
  <c r="DL39" i="218" s="1"/>
  <c r="DH39" i="218"/>
  <c r="DK39" i="218" s="1"/>
  <c r="BX39" i="218"/>
  <c r="CD39" i="218" s="1"/>
  <c r="DN39" i="218" s="1"/>
  <c r="BO39" i="218"/>
  <c r="BF39" i="218"/>
  <c r="AW39" i="218"/>
  <c r="CA39" i="218" s="1"/>
  <c r="AM39" i="218"/>
  <c r="AD39" i="218"/>
  <c r="U39" i="218"/>
  <c r="BY39" i="218" s="1"/>
  <c r="DJ38" i="218"/>
  <c r="DI38" i="218"/>
  <c r="DL38" i="218" s="1"/>
  <c r="DH38" i="218"/>
  <c r="DK38" i="218" s="1"/>
  <c r="BX38" i="218"/>
  <c r="CD38" i="218" s="1"/>
  <c r="DN38" i="218" s="1"/>
  <c r="BO38" i="218"/>
  <c r="BF38" i="218"/>
  <c r="AW38" i="218"/>
  <c r="CA38" i="218" s="1"/>
  <c r="AM38" i="218"/>
  <c r="AD38" i="218"/>
  <c r="U38" i="218"/>
  <c r="BY38" i="218" s="1"/>
  <c r="DJ37" i="218"/>
  <c r="DI37" i="218"/>
  <c r="DL37" i="218" s="1"/>
  <c r="DH37" i="218"/>
  <c r="DK37" i="218" s="1"/>
  <c r="BX37" i="218"/>
  <c r="CD37" i="218" s="1"/>
  <c r="DN37" i="218" s="1"/>
  <c r="BO37" i="218"/>
  <c r="CC37" i="218" s="1"/>
  <c r="BF37" i="218"/>
  <c r="AW37" i="218"/>
  <c r="CA37" i="218" s="1"/>
  <c r="AM37" i="218"/>
  <c r="AD37" i="218"/>
  <c r="U37" i="218"/>
  <c r="BY37" i="218" s="1"/>
  <c r="DJ36" i="218"/>
  <c r="DI36" i="218"/>
  <c r="DL36" i="218" s="1"/>
  <c r="DH36" i="218"/>
  <c r="DK36" i="218" s="1"/>
  <c r="BX36" i="218"/>
  <c r="CD36" i="218" s="1"/>
  <c r="DN36" i="218" s="1"/>
  <c r="BO36" i="218"/>
  <c r="CC36" i="218" s="1"/>
  <c r="BF36" i="218"/>
  <c r="AW36" i="218"/>
  <c r="CA36" i="218" s="1"/>
  <c r="AM36" i="218"/>
  <c r="AD36" i="218"/>
  <c r="U36" i="218"/>
  <c r="BY36" i="218" s="1"/>
  <c r="DJ35" i="218"/>
  <c r="DI35" i="218"/>
  <c r="DL35" i="218" s="1"/>
  <c r="DH35" i="218"/>
  <c r="DK35" i="218" s="1"/>
  <c r="BX35" i="218"/>
  <c r="CD35" i="218" s="1"/>
  <c r="DN35" i="218" s="1"/>
  <c r="BO35" i="218"/>
  <c r="CC35" i="218" s="1"/>
  <c r="BF35" i="218"/>
  <c r="AW35" i="218"/>
  <c r="CA35" i="218" s="1"/>
  <c r="AM35" i="218"/>
  <c r="AD35" i="218"/>
  <c r="U35" i="218"/>
  <c r="BY35" i="218" s="1"/>
  <c r="DJ34" i="218"/>
  <c r="DI34" i="218"/>
  <c r="DL34" i="218" s="1"/>
  <c r="DH34" i="218"/>
  <c r="DK34" i="218" s="1"/>
  <c r="BX34" i="218"/>
  <c r="CD34" i="218" s="1"/>
  <c r="DN34" i="218" s="1"/>
  <c r="BO34" i="218"/>
  <c r="CC34" i="218" s="1"/>
  <c r="BF34" i="218"/>
  <c r="AW34" i="218"/>
  <c r="CA34" i="218" s="1"/>
  <c r="AM34" i="218"/>
  <c r="AD34" i="218"/>
  <c r="U34" i="218"/>
  <c r="BY34" i="218" s="1"/>
  <c r="DJ33" i="218"/>
  <c r="DI33" i="218"/>
  <c r="DL33" i="218" s="1"/>
  <c r="DH33" i="218"/>
  <c r="DK33" i="218" s="1"/>
  <c r="BX33" i="218"/>
  <c r="CD33" i="218" s="1"/>
  <c r="DN33" i="218" s="1"/>
  <c r="BO33" i="218"/>
  <c r="CC33" i="218" s="1"/>
  <c r="BF33" i="218"/>
  <c r="AW33" i="218"/>
  <c r="CA33" i="218" s="1"/>
  <c r="AM33" i="218"/>
  <c r="AD33" i="218"/>
  <c r="U33" i="218"/>
  <c r="BY33" i="218" s="1"/>
  <c r="DJ32" i="218"/>
  <c r="DI32" i="218"/>
  <c r="DL32" i="218" s="1"/>
  <c r="DH32" i="218"/>
  <c r="DK32" i="218" s="1"/>
  <c r="BX32" i="218"/>
  <c r="CD32" i="218" s="1"/>
  <c r="DN32" i="218" s="1"/>
  <c r="BO32" i="218"/>
  <c r="CC32" i="218" s="1"/>
  <c r="BF32" i="218"/>
  <c r="AW32" i="218"/>
  <c r="CA32" i="218" s="1"/>
  <c r="AM32" i="218"/>
  <c r="AD32" i="218"/>
  <c r="U32" i="218"/>
  <c r="BY32" i="218" s="1"/>
  <c r="DJ31" i="218"/>
  <c r="DI31" i="218"/>
  <c r="DL31" i="218" s="1"/>
  <c r="DH31" i="218"/>
  <c r="DK31" i="218" s="1"/>
  <c r="BX31" i="218"/>
  <c r="CD31" i="218" s="1"/>
  <c r="DN31" i="218" s="1"/>
  <c r="BO31" i="218"/>
  <c r="CC31" i="218" s="1"/>
  <c r="BF31" i="218"/>
  <c r="AW31" i="218"/>
  <c r="CA31" i="218" s="1"/>
  <c r="AM31" i="218"/>
  <c r="AD31" i="218"/>
  <c r="U31" i="218"/>
  <c r="BY31" i="218" s="1"/>
  <c r="DJ30" i="218"/>
  <c r="DI30" i="218"/>
  <c r="DL30" i="218" s="1"/>
  <c r="DH30" i="218"/>
  <c r="DK30" i="218" s="1"/>
  <c r="BX30" i="218"/>
  <c r="CD30" i="218" s="1"/>
  <c r="DN30" i="218" s="1"/>
  <c r="BO30" i="218"/>
  <c r="CC30" i="218" s="1"/>
  <c r="BF30" i="218"/>
  <c r="AW30" i="218"/>
  <c r="CA30" i="218" s="1"/>
  <c r="AM30" i="218"/>
  <c r="AD30" i="218"/>
  <c r="U30" i="218"/>
  <c r="BY30" i="218" s="1"/>
  <c r="DJ29" i="218"/>
  <c r="DI29" i="218"/>
  <c r="DL29" i="218" s="1"/>
  <c r="DH29" i="218"/>
  <c r="DK29" i="218" s="1"/>
  <c r="BX29" i="218"/>
  <c r="CD29" i="218" s="1"/>
  <c r="DN29" i="218" s="1"/>
  <c r="BO29" i="218"/>
  <c r="CC29" i="218" s="1"/>
  <c r="BF29" i="218"/>
  <c r="AW29" i="218"/>
  <c r="CA29" i="218" s="1"/>
  <c r="AM29" i="218"/>
  <c r="AD29" i="218"/>
  <c r="U29" i="218"/>
  <c r="BY29" i="218" s="1"/>
  <c r="DJ28" i="218"/>
  <c r="DI28" i="218"/>
  <c r="DL28" i="218" s="1"/>
  <c r="DH28" i="218"/>
  <c r="DK28" i="218" s="1"/>
  <c r="BX28" i="218"/>
  <c r="CD28" i="218" s="1"/>
  <c r="DN28" i="218" s="1"/>
  <c r="BO28" i="218"/>
  <c r="CC28" i="218" s="1"/>
  <c r="BF28" i="218"/>
  <c r="AW28" i="218"/>
  <c r="CA28" i="218" s="1"/>
  <c r="AM28" i="218"/>
  <c r="AD28" i="218"/>
  <c r="U28" i="218"/>
  <c r="BY28" i="218" s="1"/>
  <c r="DJ27" i="218"/>
  <c r="DI27" i="218"/>
  <c r="DL27" i="218" s="1"/>
  <c r="DH27" i="218"/>
  <c r="DK27" i="218" s="1"/>
  <c r="BX27" i="218"/>
  <c r="CD27" i="218" s="1"/>
  <c r="DN27" i="218" s="1"/>
  <c r="BO27" i="218"/>
  <c r="CC27" i="218" s="1"/>
  <c r="BF27" i="218"/>
  <c r="AW27" i="218"/>
  <c r="CA27" i="218" s="1"/>
  <c r="AM27" i="218"/>
  <c r="AD27" i="218"/>
  <c r="U27" i="218"/>
  <c r="BY27" i="218" s="1"/>
  <c r="DJ26" i="218"/>
  <c r="DI26" i="218"/>
  <c r="DL26" i="218" s="1"/>
  <c r="DH26" i="218"/>
  <c r="DK26" i="218" s="1"/>
  <c r="BX26" i="218"/>
  <c r="CD26" i="218" s="1"/>
  <c r="DN26" i="218" s="1"/>
  <c r="BO26" i="218"/>
  <c r="CC26" i="218" s="1"/>
  <c r="BF26" i="218"/>
  <c r="AW26" i="218"/>
  <c r="CA26" i="218" s="1"/>
  <c r="AM26" i="218"/>
  <c r="AD26" i="218"/>
  <c r="U26" i="218"/>
  <c r="BY26" i="218" s="1"/>
  <c r="DJ25" i="218"/>
  <c r="DI25" i="218"/>
  <c r="DL25" i="218" s="1"/>
  <c r="DH25" i="218"/>
  <c r="DK25" i="218" s="1"/>
  <c r="BX25" i="218"/>
  <c r="CD25" i="218" s="1"/>
  <c r="DN25" i="218" s="1"/>
  <c r="BO25" i="218"/>
  <c r="CC25" i="218" s="1"/>
  <c r="BF25" i="218"/>
  <c r="AW25" i="218"/>
  <c r="CA25" i="218" s="1"/>
  <c r="AM25" i="218"/>
  <c r="AD25" i="218"/>
  <c r="U25" i="218"/>
  <c r="BY25" i="218" s="1"/>
  <c r="DJ24" i="218"/>
  <c r="DI24" i="218"/>
  <c r="DL24" i="218" s="1"/>
  <c r="DH24" i="218"/>
  <c r="DK24" i="218" s="1"/>
  <c r="BX24" i="218"/>
  <c r="CD24" i="218" s="1"/>
  <c r="DN24" i="218" s="1"/>
  <c r="BO24" i="218"/>
  <c r="CC24" i="218" s="1"/>
  <c r="BF24" i="218"/>
  <c r="CB24" i="218" s="1"/>
  <c r="AW24" i="218"/>
  <c r="CA24" i="218" s="1"/>
  <c r="AM24" i="218"/>
  <c r="AD24" i="218"/>
  <c r="U24" i="218"/>
  <c r="BY24" i="218" s="1"/>
  <c r="DJ23" i="218"/>
  <c r="DI23" i="218"/>
  <c r="DL23" i="218" s="1"/>
  <c r="DH23" i="218"/>
  <c r="DK23" i="218" s="1"/>
  <c r="BX23" i="218"/>
  <c r="CD23" i="218" s="1"/>
  <c r="DN23" i="218" s="1"/>
  <c r="BO23" i="218"/>
  <c r="CC23" i="218" s="1"/>
  <c r="BF23" i="218"/>
  <c r="CB23" i="218" s="1"/>
  <c r="AW23" i="218"/>
  <c r="CA23" i="218" s="1"/>
  <c r="AM23" i="218"/>
  <c r="AD23" i="218"/>
  <c r="U23" i="218"/>
  <c r="BY23" i="218" s="1"/>
  <c r="DJ22" i="218"/>
  <c r="DI22" i="218"/>
  <c r="DL22" i="218" s="1"/>
  <c r="DH22" i="218"/>
  <c r="DK22" i="218" s="1"/>
  <c r="BX22" i="218"/>
  <c r="CD22" i="218" s="1"/>
  <c r="DN22" i="218" s="1"/>
  <c r="BO22" i="218"/>
  <c r="CC22" i="218" s="1"/>
  <c r="BF22" i="218"/>
  <c r="AW22" i="218"/>
  <c r="CA22" i="218" s="1"/>
  <c r="AM22" i="218"/>
  <c r="AD22" i="218"/>
  <c r="U22" i="218"/>
  <c r="BY22" i="218" s="1"/>
  <c r="DJ21" i="218"/>
  <c r="DI21" i="218"/>
  <c r="DL21" i="218" s="1"/>
  <c r="DH21" i="218"/>
  <c r="DK21" i="218" s="1"/>
  <c r="BX21" i="218"/>
  <c r="CD21" i="218" s="1"/>
  <c r="DN21" i="218" s="1"/>
  <c r="BO21" i="218"/>
  <c r="CC21" i="218" s="1"/>
  <c r="BF21" i="218"/>
  <c r="AW21" i="218"/>
  <c r="CA21" i="218" s="1"/>
  <c r="AM21" i="218"/>
  <c r="AD21" i="218"/>
  <c r="U21" i="218"/>
  <c r="BY21" i="218" s="1"/>
  <c r="DJ20" i="218"/>
  <c r="DI20" i="218"/>
  <c r="DL20" i="218" s="1"/>
  <c r="DH20" i="218"/>
  <c r="DK20" i="218" s="1"/>
  <c r="BX20" i="218"/>
  <c r="CD20" i="218" s="1"/>
  <c r="DN20" i="218" s="1"/>
  <c r="BO20" i="218"/>
  <c r="CC20" i="218" s="1"/>
  <c r="BF20" i="218"/>
  <c r="AW20" i="218"/>
  <c r="CA20" i="218" s="1"/>
  <c r="AM20" i="218"/>
  <c r="AD20" i="218"/>
  <c r="U20" i="218"/>
  <c r="BY20" i="218" s="1"/>
  <c r="DJ19" i="218"/>
  <c r="DI19" i="218"/>
  <c r="DL19" i="218" s="1"/>
  <c r="DH19" i="218"/>
  <c r="DK19" i="218" s="1"/>
  <c r="BX19" i="218"/>
  <c r="CD19" i="218" s="1"/>
  <c r="DN19" i="218" s="1"/>
  <c r="BO19" i="218"/>
  <c r="CC19" i="218" s="1"/>
  <c r="BF19" i="218"/>
  <c r="AW19" i="218"/>
  <c r="CA19" i="218" s="1"/>
  <c r="AM19" i="218"/>
  <c r="AD19" i="218"/>
  <c r="U19" i="218"/>
  <c r="BY19" i="218" s="1"/>
  <c r="DJ18" i="218"/>
  <c r="DI18" i="218"/>
  <c r="DL18" i="218" s="1"/>
  <c r="DH18" i="218"/>
  <c r="DK18" i="218" s="1"/>
  <c r="BX18" i="218"/>
  <c r="CD18" i="218" s="1"/>
  <c r="DN18" i="218" s="1"/>
  <c r="BO18" i="218"/>
  <c r="CC18" i="218" s="1"/>
  <c r="BF18" i="218"/>
  <c r="AW18" i="218"/>
  <c r="CA18" i="218" s="1"/>
  <c r="AM18" i="218"/>
  <c r="AD18" i="218"/>
  <c r="U18" i="218"/>
  <c r="BY18" i="218" s="1"/>
  <c r="DJ17" i="218"/>
  <c r="DI17" i="218"/>
  <c r="DH17" i="218"/>
  <c r="DK17" i="218" s="1"/>
  <c r="BX17" i="218"/>
  <c r="CD17" i="218" s="1"/>
  <c r="DN17" i="218" s="1"/>
  <c r="BO17" i="218"/>
  <c r="CC17" i="218" s="1"/>
  <c r="BF17" i="218"/>
  <c r="AW17" i="218"/>
  <c r="CA17" i="218" s="1"/>
  <c r="AM17" i="218"/>
  <c r="AD17" i="218"/>
  <c r="U17" i="218"/>
  <c r="BY17" i="218" s="1"/>
  <c r="DJ16" i="218"/>
  <c r="DI16" i="218"/>
  <c r="DL16" i="218" s="1"/>
  <c r="DH16" i="218"/>
  <c r="DK16" i="218" s="1"/>
  <c r="BX16" i="218"/>
  <c r="CD16" i="218" s="1"/>
  <c r="DN16" i="218" s="1"/>
  <c r="BO16" i="218"/>
  <c r="CC16" i="218" s="1"/>
  <c r="BF16" i="218"/>
  <c r="AW16" i="218"/>
  <c r="CA16" i="218" s="1"/>
  <c r="AM16" i="218"/>
  <c r="AD16" i="218"/>
  <c r="U16" i="218"/>
  <c r="BY16" i="218" s="1"/>
  <c r="DJ15" i="218"/>
  <c r="DI15" i="218"/>
  <c r="DL15" i="218" s="1"/>
  <c r="DH15" i="218"/>
  <c r="DK15" i="218" s="1"/>
  <c r="BX15" i="218"/>
  <c r="CD15" i="218" s="1"/>
  <c r="DN15" i="218" s="1"/>
  <c r="BO15" i="218"/>
  <c r="CC15" i="218" s="1"/>
  <c r="BF15" i="218"/>
  <c r="AW15" i="218"/>
  <c r="CA15" i="218" s="1"/>
  <c r="AM15" i="218"/>
  <c r="AD15" i="218"/>
  <c r="U15" i="218"/>
  <c r="BY15" i="218" s="1"/>
  <c r="DJ14" i="218"/>
  <c r="DI14" i="218"/>
  <c r="DL14" i="218" s="1"/>
  <c r="DH14" i="218"/>
  <c r="DK14" i="218" s="1"/>
  <c r="BX14" i="218"/>
  <c r="CD14" i="218" s="1"/>
  <c r="DN14" i="218" s="1"/>
  <c r="BO14" i="218"/>
  <c r="CC14" i="218" s="1"/>
  <c r="BF14" i="218"/>
  <c r="AW14" i="218"/>
  <c r="CA14" i="218" s="1"/>
  <c r="AM14" i="218"/>
  <c r="AD14" i="218"/>
  <c r="U14" i="218"/>
  <c r="BY14" i="218" s="1"/>
  <c r="DJ13" i="218"/>
  <c r="DI13" i="218"/>
  <c r="DH13" i="218"/>
  <c r="DK13" i="218" s="1"/>
  <c r="BX13" i="218"/>
  <c r="CD13" i="218" s="1"/>
  <c r="DN13" i="218" s="1"/>
  <c r="BO13" i="218"/>
  <c r="CC13" i="218" s="1"/>
  <c r="BF13" i="218"/>
  <c r="AW13" i="218"/>
  <c r="CA13" i="218" s="1"/>
  <c r="AM13" i="218"/>
  <c r="AD13" i="218"/>
  <c r="U13" i="218"/>
  <c r="BY13" i="218" s="1"/>
  <c r="DJ12" i="218"/>
  <c r="DI12" i="218"/>
  <c r="DL12" i="218" s="1"/>
  <c r="DH12" i="218"/>
  <c r="DK12" i="218" s="1"/>
  <c r="BX12" i="218"/>
  <c r="CD12" i="218" s="1"/>
  <c r="DN12" i="218" s="1"/>
  <c r="BO12" i="218"/>
  <c r="CC12" i="218" s="1"/>
  <c r="BF12" i="218"/>
  <c r="AW12" i="218"/>
  <c r="CA12" i="218" s="1"/>
  <c r="AM12" i="218"/>
  <c r="AD12" i="218"/>
  <c r="U12" i="218"/>
  <c r="BY12" i="218" s="1"/>
  <c r="DJ11" i="218"/>
  <c r="DI11" i="218"/>
  <c r="DL11" i="218" s="1"/>
  <c r="DH11" i="218"/>
  <c r="DK11" i="218" s="1"/>
  <c r="BX11" i="218"/>
  <c r="CD11" i="218" s="1"/>
  <c r="DN11" i="218" s="1"/>
  <c r="BO11" i="218"/>
  <c r="CC11" i="218" s="1"/>
  <c r="BF11" i="218"/>
  <c r="AW11" i="218"/>
  <c r="CA11" i="218" s="1"/>
  <c r="AM11" i="218"/>
  <c r="AD11" i="218"/>
  <c r="U11" i="218"/>
  <c r="BY11" i="218" s="1"/>
  <c r="DJ10" i="218"/>
  <c r="DI10" i="218"/>
  <c r="DL10" i="218" s="1"/>
  <c r="DH10" i="218"/>
  <c r="DK10" i="218" s="1"/>
  <c r="BX10" i="218"/>
  <c r="CD10" i="218" s="1"/>
  <c r="DN10" i="218" s="1"/>
  <c r="BO10" i="218"/>
  <c r="CC10" i="218" s="1"/>
  <c r="BF10" i="218"/>
  <c r="AW10" i="218"/>
  <c r="CA10" i="218" s="1"/>
  <c r="AM10" i="218"/>
  <c r="AD10" i="218"/>
  <c r="U10" i="218"/>
  <c r="BY10" i="218" s="1"/>
  <c r="DJ9" i="218"/>
  <c r="DI9" i="218"/>
  <c r="DH9" i="218"/>
  <c r="BX9" i="218"/>
  <c r="CD9" i="218" s="1"/>
  <c r="BO9" i="218"/>
  <c r="BF9" i="218"/>
  <c r="AW9" i="218"/>
  <c r="AM9" i="218"/>
  <c r="AD9" i="218"/>
  <c r="U9" i="218"/>
  <c r="F5" i="218"/>
  <c r="EC140" i="217"/>
  <c r="EC115" i="217"/>
  <c r="EC103" i="217"/>
  <c r="EC94" i="217"/>
  <c r="V183" i="217"/>
  <c r="V184" i="217" s="1"/>
  <c r="U183" i="217"/>
  <c r="X182" i="217"/>
  <c r="W182" i="217"/>
  <c r="X181" i="217"/>
  <c r="W181" i="217"/>
  <c r="X180" i="217"/>
  <c r="W180" i="217"/>
  <c r="X179" i="217"/>
  <c r="W179" i="217"/>
  <c r="X178" i="217"/>
  <c r="W178" i="217"/>
  <c r="J177" i="217"/>
  <c r="J178" i="217" s="1"/>
  <c r="V174" i="217"/>
  <c r="U174" i="217"/>
  <c r="X173" i="217"/>
  <c r="W173" i="217"/>
  <c r="X172" i="217"/>
  <c r="W172" i="217"/>
  <c r="X171" i="217"/>
  <c r="W171" i="217"/>
  <c r="X170" i="217"/>
  <c r="W170" i="217"/>
  <c r="X169" i="217"/>
  <c r="W169" i="217"/>
  <c r="J168" i="217"/>
  <c r="J169" i="217" s="1"/>
  <c r="V166" i="217"/>
  <c r="U166" i="217"/>
  <c r="X165" i="217"/>
  <c r="W165" i="217"/>
  <c r="X164" i="217"/>
  <c r="W164" i="217"/>
  <c r="X163" i="217"/>
  <c r="W163" i="217"/>
  <c r="X162" i="217"/>
  <c r="W162" i="217"/>
  <c r="X161" i="217"/>
  <c r="W161" i="217"/>
  <c r="J160" i="217"/>
  <c r="J161" i="217" s="1"/>
  <c r="V158" i="217"/>
  <c r="U158" i="217"/>
  <c r="X157" i="217"/>
  <c r="W157" i="217"/>
  <c r="X156" i="217"/>
  <c r="W156" i="217"/>
  <c r="X155" i="217"/>
  <c r="W155" i="217"/>
  <c r="X154" i="217"/>
  <c r="W154" i="217"/>
  <c r="X153" i="217"/>
  <c r="W153" i="217"/>
  <c r="J152" i="217"/>
  <c r="J153" i="217" s="1"/>
  <c r="V150" i="217"/>
  <c r="U150" i="217"/>
  <c r="X149" i="217"/>
  <c r="W149" i="217"/>
  <c r="X148" i="217"/>
  <c r="W148" i="217"/>
  <c r="X147" i="217"/>
  <c r="W147" i="217"/>
  <c r="X146" i="217"/>
  <c r="W146" i="217"/>
  <c r="X145" i="217"/>
  <c r="W145" i="217"/>
  <c r="J144" i="217"/>
  <c r="J145" i="217" s="1"/>
  <c r="EE140" i="217"/>
  <c r="EB140" i="217"/>
  <c r="EA140" i="217"/>
  <c r="DZ140" i="217"/>
  <c r="DY140" i="217"/>
  <c r="DX140" i="217"/>
  <c r="DW140" i="217"/>
  <c r="DV140" i="217"/>
  <c r="DU140" i="217"/>
  <c r="DT140" i="217"/>
  <c r="DS140" i="217"/>
  <c r="DR140" i="217"/>
  <c r="DQ140" i="217"/>
  <c r="DP140" i="217"/>
  <c r="DF140" i="217"/>
  <c r="DE140" i="217"/>
  <c r="DD140" i="217"/>
  <c r="DB140" i="217"/>
  <c r="DA140" i="217"/>
  <c r="CZ140" i="217"/>
  <c r="CX140" i="217"/>
  <c r="CW140" i="217"/>
  <c r="CV140" i="217"/>
  <c r="CT140" i="217"/>
  <c r="CS140" i="217"/>
  <c r="CR140" i="217"/>
  <c r="CP140" i="217"/>
  <c r="CO140" i="217"/>
  <c r="CN140" i="217"/>
  <c r="CL140" i="217"/>
  <c r="CK140" i="217"/>
  <c r="CJ140" i="217"/>
  <c r="CI140" i="217"/>
  <c r="CH140" i="217"/>
  <c r="CG140" i="217"/>
  <c r="CF140" i="217"/>
  <c r="CC140" i="217"/>
  <c r="CB140" i="217"/>
  <c r="CA140" i="217"/>
  <c r="BW140" i="217"/>
  <c r="BV140" i="217"/>
  <c r="BU140" i="217"/>
  <c r="BT140" i="217"/>
  <c r="BS140" i="217"/>
  <c r="BR140" i="217"/>
  <c r="BQ140" i="217"/>
  <c r="BP140" i="217"/>
  <c r="BO140" i="217"/>
  <c r="BN140" i="217"/>
  <c r="BM140" i="217"/>
  <c r="BL140" i="217"/>
  <c r="BK140" i="217"/>
  <c r="BJ140" i="217"/>
  <c r="BI140" i="217"/>
  <c r="BH140" i="217"/>
  <c r="BG140" i="217"/>
  <c r="BF140" i="217"/>
  <c r="BE140" i="217"/>
  <c r="BD140" i="217"/>
  <c r="BC140" i="217"/>
  <c r="BB140" i="217"/>
  <c r="BA140" i="217"/>
  <c r="AZ140" i="217"/>
  <c r="AY140" i="217"/>
  <c r="AX140" i="217"/>
  <c r="AV140" i="217"/>
  <c r="AU140" i="217"/>
  <c r="AT140" i="217"/>
  <c r="AS140" i="217"/>
  <c r="AR140" i="217"/>
  <c r="AQ140" i="217"/>
  <c r="AP140" i="217"/>
  <c r="AO140" i="217"/>
  <c r="AL140" i="217"/>
  <c r="AK140" i="217"/>
  <c r="AJ140" i="217"/>
  <c r="AI140" i="217"/>
  <c r="AH140" i="217"/>
  <c r="AG140" i="217"/>
  <c r="AF140" i="217"/>
  <c r="AE140" i="217"/>
  <c r="AC140" i="217"/>
  <c r="AB140" i="217"/>
  <c r="AA140" i="217"/>
  <c r="Z140" i="217"/>
  <c r="Y140" i="217"/>
  <c r="X140" i="217"/>
  <c r="W140" i="217"/>
  <c r="V140" i="217"/>
  <c r="T140" i="217"/>
  <c r="S140" i="217"/>
  <c r="R140" i="217"/>
  <c r="Q140" i="217"/>
  <c r="P140" i="217"/>
  <c r="O140" i="217"/>
  <c r="N140" i="217"/>
  <c r="M140" i="217"/>
  <c r="DI140" i="217"/>
  <c r="DH140" i="217"/>
  <c r="DK141" i="217" s="1"/>
  <c r="U140" i="217"/>
  <c r="EE115" i="217"/>
  <c r="EB115" i="217"/>
  <c r="EA115" i="217"/>
  <c r="DZ115" i="217"/>
  <c r="DY115" i="217"/>
  <c r="DX115" i="217"/>
  <c r="DW115" i="217"/>
  <c r="DV115" i="217"/>
  <c r="DU115" i="217"/>
  <c r="DT115" i="217"/>
  <c r="DS115" i="217"/>
  <c r="DR115" i="217"/>
  <c r="DQ115" i="217"/>
  <c r="DP115" i="217"/>
  <c r="DF115" i="217"/>
  <c r="DE115" i="217"/>
  <c r="DD115" i="217"/>
  <c r="DB115" i="217"/>
  <c r="DA115" i="217"/>
  <c r="CZ115" i="217"/>
  <c r="CX115" i="217"/>
  <c r="CW115" i="217"/>
  <c r="CV115" i="217"/>
  <c r="CT115" i="217"/>
  <c r="CS115" i="217"/>
  <c r="CR115" i="217"/>
  <c r="CP115" i="217"/>
  <c r="CO115" i="217"/>
  <c r="CN115" i="217"/>
  <c r="CL115" i="217"/>
  <c r="CK115" i="217"/>
  <c r="CJ115" i="217"/>
  <c r="CI115" i="217"/>
  <c r="CH115" i="217"/>
  <c r="CG115" i="217"/>
  <c r="CF115" i="217"/>
  <c r="CB115" i="217"/>
  <c r="BW115" i="217"/>
  <c r="BV115" i="217"/>
  <c r="BU115" i="217"/>
  <c r="BT115" i="217"/>
  <c r="BS115" i="217"/>
  <c r="BR115" i="217"/>
  <c r="BQ115" i="217"/>
  <c r="BP115" i="217"/>
  <c r="BN115" i="217"/>
  <c r="BM115" i="217"/>
  <c r="BL115" i="217"/>
  <c r="BK115" i="217"/>
  <c r="BJ115" i="217"/>
  <c r="BI115" i="217"/>
  <c r="BH115" i="217"/>
  <c r="BG115" i="217"/>
  <c r="BF115" i="217"/>
  <c r="BE115" i="217"/>
  <c r="BD115" i="217"/>
  <c r="BC115" i="217"/>
  <c r="BB115" i="217"/>
  <c r="BA115" i="217"/>
  <c r="AZ115" i="217"/>
  <c r="AY115" i="217"/>
  <c r="AX115" i="217"/>
  <c r="AV115" i="217"/>
  <c r="AU115" i="217"/>
  <c r="AT115" i="217"/>
  <c r="AS115" i="217"/>
  <c r="AR115" i="217"/>
  <c r="AQ115" i="217"/>
  <c r="AP115" i="217"/>
  <c r="AO115" i="217"/>
  <c r="AL115" i="217"/>
  <c r="AK115" i="217"/>
  <c r="AJ115" i="217"/>
  <c r="AI115" i="217"/>
  <c r="AH115" i="217"/>
  <c r="AG115" i="217"/>
  <c r="AF115" i="217"/>
  <c r="AE115" i="217"/>
  <c r="AC115" i="217"/>
  <c r="AB115" i="217"/>
  <c r="AA115" i="217"/>
  <c r="Z115" i="217"/>
  <c r="Y115" i="217"/>
  <c r="X115" i="217"/>
  <c r="W115" i="217"/>
  <c r="V115" i="217"/>
  <c r="T115" i="217"/>
  <c r="S115" i="217"/>
  <c r="R115" i="217"/>
  <c r="Q115" i="217"/>
  <c r="P115" i="217"/>
  <c r="O115" i="217"/>
  <c r="N115" i="217"/>
  <c r="M115" i="217"/>
  <c r="DJ114" i="217"/>
  <c r="DM114" i="217" s="1"/>
  <c r="DI114" i="217"/>
  <c r="DL114" i="217" s="1"/>
  <c r="DH114" i="217"/>
  <c r="DK114" i="217" s="1"/>
  <c r="BX114" i="217"/>
  <c r="CD114" i="217" s="1"/>
  <c r="BO114" i="217"/>
  <c r="CC114" i="217" s="1"/>
  <c r="AW114" i="217"/>
  <c r="CA114" i="217" s="1"/>
  <c r="AM114" i="217"/>
  <c r="AD114" i="217"/>
  <c r="U114" i="217"/>
  <c r="BY114" i="217" s="1"/>
  <c r="DJ113" i="217"/>
  <c r="DI113" i="217"/>
  <c r="DH113" i="217"/>
  <c r="DK113" i="217" s="1"/>
  <c r="BZ113" i="217"/>
  <c r="BX113" i="217"/>
  <c r="CD113" i="217" s="1"/>
  <c r="DN113" i="217" s="1"/>
  <c r="BO113" i="217"/>
  <c r="CC113" i="217" s="1"/>
  <c r="AW113" i="217"/>
  <c r="CA113" i="217" s="1"/>
  <c r="AM113" i="217"/>
  <c r="AD113" i="217"/>
  <c r="U113" i="217"/>
  <c r="BY113" i="217" s="1"/>
  <c r="DJ112" i="217"/>
  <c r="DI112" i="217"/>
  <c r="DL112" i="217" s="1"/>
  <c r="DH112" i="217"/>
  <c r="DK112" i="217" s="1"/>
  <c r="BX112" i="217"/>
  <c r="CD112" i="217" s="1"/>
  <c r="DN112" i="217" s="1"/>
  <c r="BO112" i="217"/>
  <c r="CC112" i="217" s="1"/>
  <c r="AW112" i="217"/>
  <c r="CA112" i="217" s="1"/>
  <c r="AM112" i="217"/>
  <c r="AD112" i="217"/>
  <c r="U112" i="217"/>
  <c r="BY112" i="217" s="1"/>
  <c r="DJ111" i="217"/>
  <c r="DI111" i="217"/>
  <c r="DL111" i="217" s="1"/>
  <c r="DH111" i="217"/>
  <c r="DK111" i="217" s="1"/>
  <c r="BX111" i="217"/>
  <c r="CD111" i="217" s="1"/>
  <c r="DN111" i="217" s="1"/>
  <c r="BO111" i="217"/>
  <c r="CC111" i="217" s="1"/>
  <c r="AW111" i="217"/>
  <c r="CA111" i="217" s="1"/>
  <c r="AM111" i="217"/>
  <c r="AD111" i="217"/>
  <c r="U111" i="217"/>
  <c r="BY111" i="217" s="1"/>
  <c r="DJ110" i="217"/>
  <c r="DI110" i="217"/>
  <c r="DL110" i="217" s="1"/>
  <c r="DH110" i="217"/>
  <c r="BX110" i="217"/>
  <c r="BO110" i="217"/>
  <c r="AW110" i="217"/>
  <c r="AM110" i="217"/>
  <c r="AD110" i="217"/>
  <c r="U110" i="217"/>
  <c r="BY110" i="217" s="1"/>
  <c r="EE103" i="217"/>
  <c r="EB103" i="217"/>
  <c r="EA103" i="217"/>
  <c r="DZ103" i="217"/>
  <c r="DY103" i="217"/>
  <c r="DX103" i="217"/>
  <c r="DW103" i="217"/>
  <c r="DV103" i="217"/>
  <c r="DU103" i="217"/>
  <c r="DT103" i="217"/>
  <c r="DS103" i="217"/>
  <c r="DR103" i="217"/>
  <c r="DQ103" i="217"/>
  <c r="DP103" i="217"/>
  <c r="DF103" i="217"/>
  <c r="DE103" i="217"/>
  <c r="DD103" i="217"/>
  <c r="DB103" i="217"/>
  <c r="DA103" i="217"/>
  <c r="CZ103" i="217"/>
  <c r="CX103" i="217"/>
  <c r="CW103" i="217"/>
  <c r="CV103" i="217"/>
  <c r="CT103" i="217"/>
  <c r="CS103" i="217"/>
  <c r="CR103" i="217"/>
  <c r="CP103" i="217"/>
  <c r="CO103" i="217"/>
  <c r="CN103" i="217"/>
  <c r="CL103" i="217"/>
  <c r="CK103" i="217"/>
  <c r="CJ103" i="217"/>
  <c r="CI103" i="217"/>
  <c r="CH103" i="217"/>
  <c r="CG103" i="217"/>
  <c r="CF103" i="217"/>
  <c r="CC103" i="217"/>
  <c r="CB103" i="217"/>
  <c r="BW103" i="217"/>
  <c r="BV103" i="217"/>
  <c r="BU103" i="217"/>
  <c r="BT103" i="217"/>
  <c r="BS103" i="217"/>
  <c r="BR103" i="217"/>
  <c r="BQ103" i="217"/>
  <c r="BP103" i="217"/>
  <c r="BN103" i="217"/>
  <c r="BM103" i="217"/>
  <c r="BL103" i="217"/>
  <c r="BK103" i="217"/>
  <c r="BJ103" i="217"/>
  <c r="BI103" i="217"/>
  <c r="BH103" i="217"/>
  <c r="BG103" i="217"/>
  <c r="BF103" i="217"/>
  <c r="BE103" i="217"/>
  <c r="BD103" i="217"/>
  <c r="BC103" i="217"/>
  <c r="BB103" i="217"/>
  <c r="BA103" i="217"/>
  <c r="AZ103" i="217"/>
  <c r="AY103" i="217"/>
  <c r="AX103" i="217"/>
  <c r="AV103" i="217"/>
  <c r="AU103" i="217"/>
  <c r="AT103" i="217"/>
  <c r="AS103" i="217"/>
  <c r="AR103" i="217"/>
  <c r="AQ103" i="217"/>
  <c r="AP103" i="217"/>
  <c r="AO103" i="217"/>
  <c r="AL103" i="217"/>
  <c r="AK103" i="217"/>
  <c r="AJ103" i="217"/>
  <c r="AI103" i="217"/>
  <c r="AH103" i="217"/>
  <c r="AG103" i="217"/>
  <c r="AF103" i="217"/>
  <c r="AE103" i="217"/>
  <c r="AC103" i="217"/>
  <c r="AB103" i="217"/>
  <c r="AA103" i="217"/>
  <c r="Z103" i="217"/>
  <c r="Y103" i="217"/>
  <c r="X103" i="217"/>
  <c r="W103" i="217"/>
  <c r="V103" i="217"/>
  <c r="T103" i="217"/>
  <c r="S103" i="217"/>
  <c r="R103" i="217"/>
  <c r="Q103" i="217"/>
  <c r="P103" i="217"/>
  <c r="O103" i="217"/>
  <c r="N103" i="217"/>
  <c r="M103" i="217"/>
  <c r="DJ102" i="217"/>
  <c r="DI102" i="217"/>
  <c r="DL102" i="217" s="1"/>
  <c r="DH102" i="217"/>
  <c r="DK102" i="217" s="1"/>
  <c r="BX102" i="217"/>
  <c r="CA103" i="217" s="1"/>
  <c r="BO102" i="217"/>
  <c r="AW102" i="217"/>
  <c r="AM102" i="217"/>
  <c r="AD102" i="217"/>
  <c r="U102" i="217"/>
  <c r="BZ102" i="217" s="1"/>
  <c r="DJ101" i="217"/>
  <c r="DI101" i="217"/>
  <c r="DI103" i="217" s="1"/>
  <c r="DH101" i="217"/>
  <c r="BX101" i="217"/>
  <c r="CD101" i="217" s="1"/>
  <c r="DN101" i="217" s="1"/>
  <c r="BO101" i="217"/>
  <c r="AW101" i="217"/>
  <c r="AM101" i="217"/>
  <c r="AD101" i="217"/>
  <c r="U101" i="217"/>
  <c r="U103" i="217" s="1"/>
  <c r="EE94" i="217"/>
  <c r="EB94" i="217"/>
  <c r="EA94" i="217"/>
  <c r="DZ94" i="217"/>
  <c r="DY94" i="217"/>
  <c r="DX94" i="217"/>
  <c r="DW94" i="217"/>
  <c r="DV94" i="217"/>
  <c r="DU94" i="217"/>
  <c r="DT94" i="217"/>
  <c r="DS94" i="217"/>
  <c r="DR94" i="217"/>
  <c r="DQ94" i="217"/>
  <c r="DP94" i="217"/>
  <c r="DF94" i="217"/>
  <c r="DE94" i="217"/>
  <c r="DD94" i="217"/>
  <c r="DB94" i="217"/>
  <c r="DA94" i="217"/>
  <c r="CZ94" i="217"/>
  <c r="CX94" i="217"/>
  <c r="CW94" i="217"/>
  <c r="CV94" i="217"/>
  <c r="CT94" i="217"/>
  <c r="CS94" i="217"/>
  <c r="CR94" i="217"/>
  <c r="CP94" i="217"/>
  <c r="CO94" i="217"/>
  <c r="CN94" i="217"/>
  <c r="CL94" i="217"/>
  <c r="CK94" i="217"/>
  <c r="CJ94" i="217"/>
  <c r="CI94" i="217"/>
  <c r="CH94" i="217"/>
  <c r="CG94" i="217"/>
  <c r="CF94" i="217"/>
  <c r="BW94" i="217"/>
  <c r="BV94" i="217"/>
  <c r="BU94" i="217"/>
  <c r="BT94" i="217"/>
  <c r="BS94" i="217"/>
  <c r="BR94" i="217"/>
  <c r="BP94" i="217"/>
  <c r="BN94" i="217"/>
  <c r="BM94" i="217"/>
  <c r="BL94" i="217"/>
  <c r="BK94" i="217"/>
  <c r="BJ94" i="217"/>
  <c r="BI94" i="217"/>
  <c r="BH94" i="217"/>
  <c r="BG94" i="217"/>
  <c r="BE94" i="217"/>
  <c r="BD94" i="217"/>
  <c r="BC94" i="217"/>
  <c r="BB94" i="217"/>
  <c r="BA94" i="217"/>
  <c r="AZ94" i="217"/>
  <c r="AY94" i="217"/>
  <c r="AX94" i="217"/>
  <c r="AV94" i="217"/>
  <c r="AU94" i="217"/>
  <c r="AT94" i="217"/>
  <c r="AS94" i="217"/>
  <c r="AR94" i="217"/>
  <c r="AQ94" i="217"/>
  <c r="AP94" i="217"/>
  <c r="AO94" i="217"/>
  <c r="AL94" i="217"/>
  <c r="AK94" i="217"/>
  <c r="AJ94" i="217"/>
  <c r="AI94" i="217"/>
  <c r="AH94" i="217"/>
  <c r="AG94" i="217"/>
  <c r="AF94" i="217"/>
  <c r="AE94" i="217"/>
  <c r="AC94" i="217"/>
  <c r="AB94" i="217"/>
  <c r="AA94" i="217"/>
  <c r="Z94" i="217"/>
  <c r="Y94" i="217"/>
  <c r="X94" i="217"/>
  <c r="W94" i="217"/>
  <c r="V94" i="217"/>
  <c r="T94" i="217"/>
  <c r="S94" i="217"/>
  <c r="R94" i="217"/>
  <c r="Q94" i="217"/>
  <c r="P94" i="217"/>
  <c r="O94" i="217"/>
  <c r="N94" i="217"/>
  <c r="M94" i="217"/>
  <c r="DJ93" i="217"/>
  <c r="DI93" i="217"/>
  <c r="DL93" i="217" s="1"/>
  <c r="DH93" i="217"/>
  <c r="DK93" i="217" s="1"/>
  <c r="BX93" i="217"/>
  <c r="CD93" i="217" s="1"/>
  <c r="DN93" i="217" s="1"/>
  <c r="BO93" i="217"/>
  <c r="BF93" i="217"/>
  <c r="AW93" i="217"/>
  <c r="CA93" i="217" s="1"/>
  <c r="AM93" i="217"/>
  <c r="AD93" i="217"/>
  <c r="U93" i="217"/>
  <c r="BY93" i="217" s="1"/>
  <c r="DJ92" i="217"/>
  <c r="DI92" i="217"/>
  <c r="DL92" i="217" s="1"/>
  <c r="DH92" i="217"/>
  <c r="DK92" i="217" s="1"/>
  <c r="BX92" i="217"/>
  <c r="CD92" i="217" s="1"/>
  <c r="DN92" i="217" s="1"/>
  <c r="BO92" i="217"/>
  <c r="BF92" i="217"/>
  <c r="AW92" i="217"/>
  <c r="CA92" i="217" s="1"/>
  <c r="AM92" i="217"/>
  <c r="AD92" i="217"/>
  <c r="U92" i="217"/>
  <c r="BY92" i="217" s="1"/>
  <c r="DJ89" i="217"/>
  <c r="DI89" i="217"/>
  <c r="DL89" i="217" s="1"/>
  <c r="DH89" i="217"/>
  <c r="DK89" i="217" s="1"/>
  <c r="BX89" i="217"/>
  <c r="CD89" i="217" s="1"/>
  <c r="DN89" i="217" s="1"/>
  <c r="BO89" i="217"/>
  <c r="BF89" i="217"/>
  <c r="AW89" i="217"/>
  <c r="CA89" i="217" s="1"/>
  <c r="AM89" i="217"/>
  <c r="AD89" i="217"/>
  <c r="U89" i="217"/>
  <c r="BY89" i="217" s="1"/>
  <c r="DJ88" i="217"/>
  <c r="DI88" i="217"/>
  <c r="DH88" i="217"/>
  <c r="DK88" i="217" s="1"/>
  <c r="BX88" i="217"/>
  <c r="CD88" i="217" s="1"/>
  <c r="DN88" i="217" s="1"/>
  <c r="BO88" i="217"/>
  <c r="BF88" i="217"/>
  <c r="AW88" i="217"/>
  <c r="CA88" i="217" s="1"/>
  <c r="AM88" i="217"/>
  <c r="AD88" i="217"/>
  <c r="U88" i="217"/>
  <c r="BY88" i="217" s="1"/>
  <c r="DJ87" i="217"/>
  <c r="DI87" i="217"/>
  <c r="DL87" i="217" s="1"/>
  <c r="DH87" i="217"/>
  <c r="DK87" i="217" s="1"/>
  <c r="BX87" i="217"/>
  <c r="CD87" i="217" s="1"/>
  <c r="DN87" i="217" s="1"/>
  <c r="BO87" i="217"/>
  <c r="CC87" i="217" s="1"/>
  <c r="BF87" i="217"/>
  <c r="CB87" i="217" s="1"/>
  <c r="AW87" i="217"/>
  <c r="CA87" i="217" s="1"/>
  <c r="AM87" i="217"/>
  <c r="AD87" i="217"/>
  <c r="U87" i="217"/>
  <c r="BY87" i="217" s="1"/>
  <c r="DJ86" i="217"/>
  <c r="DI86" i="217"/>
  <c r="DH86" i="217"/>
  <c r="DK86" i="217" s="1"/>
  <c r="BX86" i="217"/>
  <c r="CD86" i="217" s="1"/>
  <c r="DN86" i="217" s="1"/>
  <c r="BO86" i="217"/>
  <c r="CC86" i="217" s="1"/>
  <c r="BF86" i="217"/>
  <c r="CB86" i="217" s="1"/>
  <c r="AW86" i="217"/>
  <c r="CA86" i="217" s="1"/>
  <c r="AM86" i="217"/>
  <c r="AD86" i="217"/>
  <c r="U86" i="217"/>
  <c r="BY86" i="217" s="1"/>
  <c r="DJ85" i="217"/>
  <c r="DI85" i="217"/>
  <c r="DL85" i="217" s="1"/>
  <c r="DH85" i="217"/>
  <c r="DK85" i="217" s="1"/>
  <c r="BX85" i="217"/>
  <c r="CD85" i="217" s="1"/>
  <c r="DN85" i="217" s="1"/>
  <c r="BO85" i="217"/>
  <c r="CC85" i="217" s="1"/>
  <c r="BF85" i="217"/>
  <c r="CB85" i="217" s="1"/>
  <c r="AW85" i="217"/>
  <c r="CA85" i="217" s="1"/>
  <c r="AM85" i="217"/>
  <c r="AD85" i="217"/>
  <c r="U85" i="217"/>
  <c r="BY85" i="217" s="1"/>
  <c r="DJ84" i="217"/>
  <c r="DI84" i="217"/>
  <c r="DH84" i="217"/>
  <c r="DK84" i="217" s="1"/>
  <c r="BX84" i="217"/>
  <c r="CD84" i="217" s="1"/>
  <c r="DN84" i="217" s="1"/>
  <c r="BO84" i="217"/>
  <c r="CC84" i="217" s="1"/>
  <c r="BF84" i="217"/>
  <c r="CB84" i="217" s="1"/>
  <c r="AW84" i="217"/>
  <c r="CA84" i="217" s="1"/>
  <c r="AM84" i="217"/>
  <c r="AD84" i="217"/>
  <c r="U84" i="217"/>
  <c r="BY84" i="217" s="1"/>
  <c r="DJ83" i="217"/>
  <c r="DI83" i="217"/>
  <c r="DL83" i="217" s="1"/>
  <c r="DH83" i="217"/>
  <c r="DK83" i="217" s="1"/>
  <c r="BX83" i="217"/>
  <c r="CD83" i="217" s="1"/>
  <c r="DN83" i="217" s="1"/>
  <c r="BO83" i="217"/>
  <c r="CC83" i="217" s="1"/>
  <c r="BF83" i="217"/>
  <c r="CB83" i="217" s="1"/>
  <c r="AW83" i="217"/>
  <c r="CA83" i="217" s="1"/>
  <c r="AM83" i="217"/>
  <c r="AD83" i="217"/>
  <c r="U83" i="217"/>
  <c r="BY83" i="217" s="1"/>
  <c r="DJ82" i="217"/>
  <c r="DI82" i="217"/>
  <c r="DL82" i="217" s="1"/>
  <c r="DH82" i="217"/>
  <c r="DK82" i="217" s="1"/>
  <c r="BX82" i="217"/>
  <c r="CD82" i="217" s="1"/>
  <c r="DN82" i="217" s="1"/>
  <c r="BO82" i="217"/>
  <c r="BF82" i="217"/>
  <c r="AW82" i="217"/>
  <c r="CA82" i="217" s="1"/>
  <c r="AM82" i="217"/>
  <c r="AD82" i="217"/>
  <c r="U82" i="217"/>
  <c r="BY82" i="217" s="1"/>
  <c r="DJ81" i="217"/>
  <c r="DI81" i="217"/>
  <c r="DL81" i="217" s="1"/>
  <c r="DH81" i="217"/>
  <c r="DK81" i="217" s="1"/>
  <c r="BX81" i="217"/>
  <c r="CD81" i="217" s="1"/>
  <c r="DN81" i="217" s="1"/>
  <c r="BO81" i="217"/>
  <c r="BF81" i="217"/>
  <c r="AW81" i="217"/>
  <c r="CA81" i="217" s="1"/>
  <c r="AM81" i="217"/>
  <c r="AD81" i="217"/>
  <c r="U81" i="217"/>
  <c r="BY81" i="217" s="1"/>
  <c r="DJ80" i="217"/>
  <c r="DI80" i="217"/>
  <c r="DH80" i="217"/>
  <c r="DK80" i="217" s="1"/>
  <c r="BX80" i="217"/>
  <c r="CD80" i="217" s="1"/>
  <c r="DN80" i="217" s="1"/>
  <c r="BO80" i="217"/>
  <c r="BF80" i="217"/>
  <c r="AW80" i="217"/>
  <c r="CA80" i="217" s="1"/>
  <c r="AM80" i="217"/>
  <c r="AD80" i="217"/>
  <c r="U80" i="217"/>
  <c r="BY80" i="217" s="1"/>
  <c r="DJ79" i="217"/>
  <c r="DI79" i="217"/>
  <c r="DL79" i="217" s="1"/>
  <c r="DH79" i="217"/>
  <c r="DK79" i="217" s="1"/>
  <c r="BX79" i="217"/>
  <c r="CD79" i="217" s="1"/>
  <c r="DN79" i="217" s="1"/>
  <c r="BO79" i="217"/>
  <c r="BF79" i="217"/>
  <c r="AW79" i="217"/>
  <c r="CA79" i="217" s="1"/>
  <c r="AM79" i="217"/>
  <c r="AD79" i="217"/>
  <c r="U79" i="217"/>
  <c r="BY79" i="217" s="1"/>
  <c r="DJ78" i="217"/>
  <c r="DI78" i="217"/>
  <c r="DH78" i="217"/>
  <c r="DK78" i="217" s="1"/>
  <c r="BX78" i="217"/>
  <c r="CD78" i="217" s="1"/>
  <c r="DN78" i="217" s="1"/>
  <c r="BO78" i="217"/>
  <c r="BF78" i="217"/>
  <c r="AW78" i="217"/>
  <c r="CA78" i="217" s="1"/>
  <c r="AM78" i="217"/>
  <c r="AD78" i="217"/>
  <c r="U78" i="217"/>
  <c r="BY78" i="217" s="1"/>
  <c r="DJ77" i="217"/>
  <c r="DI77" i="217"/>
  <c r="DL77" i="217" s="1"/>
  <c r="DH77" i="217"/>
  <c r="DK77" i="217" s="1"/>
  <c r="BX77" i="217"/>
  <c r="CD77" i="217" s="1"/>
  <c r="DN77" i="217" s="1"/>
  <c r="BO77" i="217"/>
  <c r="BF77" i="217"/>
  <c r="AW77" i="217"/>
  <c r="CA77" i="217" s="1"/>
  <c r="AM77" i="217"/>
  <c r="AD77" i="217"/>
  <c r="U77" i="217"/>
  <c r="BY77" i="217" s="1"/>
  <c r="DJ76" i="217"/>
  <c r="DI76" i="217"/>
  <c r="DL76" i="217" s="1"/>
  <c r="DH76" i="217"/>
  <c r="DK76" i="217" s="1"/>
  <c r="BX76" i="217"/>
  <c r="CD76" i="217" s="1"/>
  <c r="DN76" i="217" s="1"/>
  <c r="BO76" i="217"/>
  <c r="BF76" i="217"/>
  <c r="AW76" i="217"/>
  <c r="CA76" i="217" s="1"/>
  <c r="AM76" i="217"/>
  <c r="AD76" i="217"/>
  <c r="U76" i="217"/>
  <c r="BY76" i="217" s="1"/>
  <c r="DJ75" i="217"/>
  <c r="DI75" i="217"/>
  <c r="DL75" i="217" s="1"/>
  <c r="DH75" i="217"/>
  <c r="DK75" i="217" s="1"/>
  <c r="BX75" i="217"/>
  <c r="CD75" i="217" s="1"/>
  <c r="DN75" i="217" s="1"/>
  <c r="BO75" i="217"/>
  <c r="BF75" i="217"/>
  <c r="AW75" i="217"/>
  <c r="CA75" i="217" s="1"/>
  <c r="AM75" i="217"/>
  <c r="AD75" i="217"/>
  <c r="U75" i="217"/>
  <c r="BY75" i="217" s="1"/>
  <c r="DJ74" i="217"/>
  <c r="DI74" i="217"/>
  <c r="DH74" i="217"/>
  <c r="DK74" i="217" s="1"/>
  <c r="BX74" i="217"/>
  <c r="CD74" i="217" s="1"/>
  <c r="DN74" i="217" s="1"/>
  <c r="BO74" i="217"/>
  <c r="BF74" i="217"/>
  <c r="AW74" i="217"/>
  <c r="CA74" i="217" s="1"/>
  <c r="AM74" i="217"/>
  <c r="AD74" i="217"/>
  <c r="U74" i="217"/>
  <c r="BY74" i="217" s="1"/>
  <c r="DJ73" i="217"/>
  <c r="DI73" i="217"/>
  <c r="DL73" i="217" s="1"/>
  <c r="DH73" i="217"/>
  <c r="DK73" i="217" s="1"/>
  <c r="BX73" i="217"/>
  <c r="CD73" i="217" s="1"/>
  <c r="DN73" i="217" s="1"/>
  <c r="BO73" i="217"/>
  <c r="BF73" i="217"/>
  <c r="AW73" i="217"/>
  <c r="CA73" i="217" s="1"/>
  <c r="AM73" i="217"/>
  <c r="AD73" i="217"/>
  <c r="U73" i="217"/>
  <c r="BY73" i="217" s="1"/>
  <c r="DJ72" i="217"/>
  <c r="DI72" i="217"/>
  <c r="DL72" i="217" s="1"/>
  <c r="DH72" i="217"/>
  <c r="DK72" i="217" s="1"/>
  <c r="BX72" i="217"/>
  <c r="CD72" i="217" s="1"/>
  <c r="DN72" i="217" s="1"/>
  <c r="BO72" i="217"/>
  <c r="BF72" i="217"/>
  <c r="AW72" i="217"/>
  <c r="CA72" i="217" s="1"/>
  <c r="AM72" i="217"/>
  <c r="AD72" i="217"/>
  <c r="U72" i="217"/>
  <c r="BY72" i="217" s="1"/>
  <c r="DJ71" i="217"/>
  <c r="DI71" i="217"/>
  <c r="DL71" i="217" s="1"/>
  <c r="DH71" i="217"/>
  <c r="DK71" i="217" s="1"/>
  <c r="BX71" i="217"/>
  <c r="CD71" i="217" s="1"/>
  <c r="DN71" i="217" s="1"/>
  <c r="BO71" i="217"/>
  <c r="BF71" i="217"/>
  <c r="AW71" i="217"/>
  <c r="CA71" i="217" s="1"/>
  <c r="AM71" i="217"/>
  <c r="AD71" i="217"/>
  <c r="U71" i="217"/>
  <c r="BY71" i="217" s="1"/>
  <c r="DJ70" i="217"/>
  <c r="DI70" i="217"/>
  <c r="DH70" i="217"/>
  <c r="DK70" i="217" s="1"/>
  <c r="BX70" i="217"/>
  <c r="CD70" i="217" s="1"/>
  <c r="DN70" i="217" s="1"/>
  <c r="BO70" i="217"/>
  <c r="BF70" i="217"/>
  <c r="AW70" i="217"/>
  <c r="CA70" i="217" s="1"/>
  <c r="AM70" i="217"/>
  <c r="AD70" i="217"/>
  <c r="U70" i="217"/>
  <c r="BY70" i="217" s="1"/>
  <c r="DJ69" i="217"/>
  <c r="DI69" i="217"/>
  <c r="DL69" i="217" s="1"/>
  <c r="DH69" i="217"/>
  <c r="DK69" i="217" s="1"/>
  <c r="BX69" i="217"/>
  <c r="CD69" i="217" s="1"/>
  <c r="DN69" i="217" s="1"/>
  <c r="BO69" i="217"/>
  <c r="BF69" i="217"/>
  <c r="AW69" i="217"/>
  <c r="CA69" i="217" s="1"/>
  <c r="AM69" i="217"/>
  <c r="AD69" i="217"/>
  <c r="U69" i="217"/>
  <c r="BY69" i="217" s="1"/>
  <c r="DJ68" i="217"/>
  <c r="DI68" i="217"/>
  <c r="DL68" i="217" s="1"/>
  <c r="DH68" i="217"/>
  <c r="DK68" i="217" s="1"/>
  <c r="BX68" i="217"/>
  <c r="CD68" i="217" s="1"/>
  <c r="DN68" i="217" s="1"/>
  <c r="BO68" i="217"/>
  <c r="BF68" i="217"/>
  <c r="AW68" i="217"/>
  <c r="CA68" i="217" s="1"/>
  <c r="AM68" i="217"/>
  <c r="AD68" i="217"/>
  <c r="U68" i="217"/>
  <c r="BY68" i="217" s="1"/>
  <c r="DJ67" i="217"/>
  <c r="DI67" i="217"/>
  <c r="DL67" i="217" s="1"/>
  <c r="DH67" i="217"/>
  <c r="DK67" i="217" s="1"/>
  <c r="BX67" i="217"/>
  <c r="CD67" i="217" s="1"/>
  <c r="DN67" i="217" s="1"/>
  <c r="BO67" i="217"/>
  <c r="BF67" i="217"/>
  <c r="AW67" i="217"/>
  <c r="CA67" i="217" s="1"/>
  <c r="AM67" i="217"/>
  <c r="AD67" i="217"/>
  <c r="U67" i="217"/>
  <c r="BY67" i="217" s="1"/>
  <c r="DJ66" i="217"/>
  <c r="DI66" i="217"/>
  <c r="DL66" i="217" s="1"/>
  <c r="DH66" i="217"/>
  <c r="DK66" i="217" s="1"/>
  <c r="BX66" i="217"/>
  <c r="CD66" i="217" s="1"/>
  <c r="DN66" i="217" s="1"/>
  <c r="BO66" i="217"/>
  <c r="BF66" i="217"/>
  <c r="AW66" i="217"/>
  <c r="CA66" i="217" s="1"/>
  <c r="AM66" i="217"/>
  <c r="AD66" i="217"/>
  <c r="U66" i="217"/>
  <c r="BY66" i="217" s="1"/>
  <c r="DJ65" i="217"/>
  <c r="DI65" i="217"/>
  <c r="DL65" i="217" s="1"/>
  <c r="DH65" i="217"/>
  <c r="DK65" i="217" s="1"/>
  <c r="BX65" i="217"/>
  <c r="CD65" i="217" s="1"/>
  <c r="DN65" i="217" s="1"/>
  <c r="BO65" i="217"/>
  <c r="BF65" i="217"/>
  <c r="AW65" i="217"/>
  <c r="CA65" i="217" s="1"/>
  <c r="AM65" i="217"/>
  <c r="AD65" i="217"/>
  <c r="U65" i="217"/>
  <c r="BY65" i="217" s="1"/>
  <c r="DJ64" i="217"/>
  <c r="DI64" i="217"/>
  <c r="DL64" i="217" s="1"/>
  <c r="DH64" i="217"/>
  <c r="DK64" i="217" s="1"/>
  <c r="BX64" i="217"/>
  <c r="CD64" i="217" s="1"/>
  <c r="DN64" i="217" s="1"/>
  <c r="BO64" i="217"/>
  <c r="BF64" i="217"/>
  <c r="AW64" i="217"/>
  <c r="CA64" i="217" s="1"/>
  <c r="AM64" i="217"/>
  <c r="AD64" i="217"/>
  <c r="U64" i="217"/>
  <c r="BY64" i="217" s="1"/>
  <c r="DJ63" i="217"/>
  <c r="DI63" i="217"/>
  <c r="DL63" i="217" s="1"/>
  <c r="DH63" i="217"/>
  <c r="DK63" i="217" s="1"/>
  <c r="BX63" i="217"/>
  <c r="CD63" i="217" s="1"/>
  <c r="DN63" i="217" s="1"/>
  <c r="BO63" i="217"/>
  <c r="BF63" i="217"/>
  <c r="AW63" i="217"/>
  <c r="CA63" i="217" s="1"/>
  <c r="AM63" i="217"/>
  <c r="AD63" i="217"/>
  <c r="U63" i="217"/>
  <c r="BY63" i="217" s="1"/>
  <c r="DJ62" i="217"/>
  <c r="DI62" i="217"/>
  <c r="DL62" i="217" s="1"/>
  <c r="DH62" i="217"/>
  <c r="DK62" i="217" s="1"/>
  <c r="BX62" i="217"/>
  <c r="CD62" i="217" s="1"/>
  <c r="DN62" i="217" s="1"/>
  <c r="BO62" i="217"/>
  <c r="BF62" i="217"/>
  <c r="AW62" i="217"/>
  <c r="CA62" i="217" s="1"/>
  <c r="AM62" i="217"/>
  <c r="AD62" i="217"/>
  <c r="U62" i="217"/>
  <c r="BY62" i="217" s="1"/>
  <c r="DJ61" i="217"/>
  <c r="DI61" i="217"/>
  <c r="DL61" i="217" s="1"/>
  <c r="DH61" i="217"/>
  <c r="DK61" i="217" s="1"/>
  <c r="BX61" i="217"/>
  <c r="CD61" i="217" s="1"/>
  <c r="DN61" i="217" s="1"/>
  <c r="BO61" i="217"/>
  <c r="BF61" i="217"/>
  <c r="AW61" i="217"/>
  <c r="CA61" i="217" s="1"/>
  <c r="AM61" i="217"/>
  <c r="AD61" i="217"/>
  <c r="U61" i="217"/>
  <c r="BY61" i="217" s="1"/>
  <c r="DJ60" i="217"/>
  <c r="DI60" i="217"/>
  <c r="DL60" i="217" s="1"/>
  <c r="DH60" i="217"/>
  <c r="DK60" i="217" s="1"/>
  <c r="BX60" i="217"/>
  <c r="CD60" i="217" s="1"/>
  <c r="DN60" i="217" s="1"/>
  <c r="BO60" i="217"/>
  <c r="BF60" i="217"/>
  <c r="AW60" i="217"/>
  <c r="CA60" i="217" s="1"/>
  <c r="AM60" i="217"/>
  <c r="AD60" i="217"/>
  <c r="U60" i="217"/>
  <c r="BY60" i="217" s="1"/>
  <c r="DJ59" i="217"/>
  <c r="DI59" i="217"/>
  <c r="DL59" i="217" s="1"/>
  <c r="DH59" i="217"/>
  <c r="DK59" i="217" s="1"/>
  <c r="BX59" i="217"/>
  <c r="CD59" i="217" s="1"/>
  <c r="DN59" i="217" s="1"/>
  <c r="BO59" i="217"/>
  <c r="BF59" i="217"/>
  <c r="AW59" i="217"/>
  <c r="CA59" i="217" s="1"/>
  <c r="AM59" i="217"/>
  <c r="AD59" i="217"/>
  <c r="U59" i="217"/>
  <c r="BY59" i="217" s="1"/>
  <c r="DJ58" i="217"/>
  <c r="DI58" i="217"/>
  <c r="DH58" i="217"/>
  <c r="DK58" i="217" s="1"/>
  <c r="BX58" i="217"/>
  <c r="CD58" i="217" s="1"/>
  <c r="DN58" i="217" s="1"/>
  <c r="BO58" i="217"/>
  <c r="BF58" i="217"/>
  <c r="AW58" i="217"/>
  <c r="CA58" i="217" s="1"/>
  <c r="AM58" i="217"/>
  <c r="AD58" i="217"/>
  <c r="U58" i="217"/>
  <c r="BY58" i="217" s="1"/>
  <c r="DJ57" i="217"/>
  <c r="DI57" i="217"/>
  <c r="DL57" i="217" s="1"/>
  <c r="DH57" i="217"/>
  <c r="DK57" i="217" s="1"/>
  <c r="BX57" i="217"/>
  <c r="CD57" i="217" s="1"/>
  <c r="DN57" i="217" s="1"/>
  <c r="BO57" i="217"/>
  <c r="BF57" i="217"/>
  <c r="AW57" i="217"/>
  <c r="CA57" i="217" s="1"/>
  <c r="AM57" i="217"/>
  <c r="AD57" i="217"/>
  <c r="U57" i="217"/>
  <c r="BY57" i="217" s="1"/>
  <c r="DJ56" i="217"/>
  <c r="DI56" i="217"/>
  <c r="DL56" i="217" s="1"/>
  <c r="DH56" i="217"/>
  <c r="DK56" i="217" s="1"/>
  <c r="BX56" i="217"/>
  <c r="CD56" i="217" s="1"/>
  <c r="DN56" i="217" s="1"/>
  <c r="BO56" i="217"/>
  <c r="BF56" i="217"/>
  <c r="AW56" i="217"/>
  <c r="CA56" i="217" s="1"/>
  <c r="AM56" i="217"/>
  <c r="AD56" i="217"/>
  <c r="U56" i="217"/>
  <c r="BY56" i="217" s="1"/>
  <c r="DJ55" i="217"/>
  <c r="DI55" i="217"/>
  <c r="DL55" i="217" s="1"/>
  <c r="DH55" i="217"/>
  <c r="DK55" i="217" s="1"/>
  <c r="BX55" i="217"/>
  <c r="CD55" i="217" s="1"/>
  <c r="DN55" i="217" s="1"/>
  <c r="BO55" i="217"/>
  <c r="BF55" i="217"/>
  <c r="AW55" i="217"/>
  <c r="CA55" i="217" s="1"/>
  <c r="AM55" i="217"/>
  <c r="AD55" i="217"/>
  <c r="U55" i="217"/>
  <c r="BY55" i="217" s="1"/>
  <c r="DJ54" i="217"/>
  <c r="DI54" i="217"/>
  <c r="DL54" i="217" s="1"/>
  <c r="DH54" i="217"/>
  <c r="DK54" i="217" s="1"/>
  <c r="BX54" i="217"/>
  <c r="CD54" i="217" s="1"/>
  <c r="DN54" i="217" s="1"/>
  <c r="BO54" i="217"/>
  <c r="BF54" i="217"/>
  <c r="AW54" i="217"/>
  <c r="CA54" i="217" s="1"/>
  <c r="AM54" i="217"/>
  <c r="AD54" i="217"/>
  <c r="U54" i="217"/>
  <c r="BY54" i="217" s="1"/>
  <c r="DJ53" i="217"/>
  <c r="DI53" i="217"/>
  <c r="DL53" i="217" s="1"/>
  <c r="DH53" i="217"/>
  <c r="DK53" i="217" s="1"/>
  <c r="BX53" i="217"/>
  <c r="CD53" i="217" s="1"/>
  <c r="DN53" i="217" s="1"/>
  <c r="BO53" i="217"/>
  <c r="BF53" i="217"/>
  <c r="AW53" i="217"/>
  <c r="CA53" i="217" s="1"/>
  <c r="AM53" i="217"/>
  <c r="AD53" i="217"/>
  <c r="U53" i="217"/>
  <c r="BY53" i="217" s="1"/>
  <c r="DJ52" i="217"/>
  <c r="DI52" i="217"/>
  <c r="DL52" i="217" s="1"/>
  <c r="DH52" i="217"/>
  <c r="DK52" i="217" s="1"/>
  <c r="BX52" i="217"/>
  <c r="CD52" i="217" s="1"/>
  <c r="DN52" i="217" s="1"/>
  <c r="BO52" i="217"/>
  <c r="BF52" i="217"/>
  <c r="AW52" i="217"/>
  <c r="CA52" i="217" s="1"/>
  <c r="AM52" i="217"/>
  <c r="AD52" i="217"/>
  <c r="U52" i="217"/>
  <c r="BY52" i="217" s="1"/>
  <c r="DJ51" i="217"/>
  <c r="DI51" i="217"/>
  <c r="DH51" i="217"/>
  <c r="DK51" i="217" s="1"/>
  <c r="BX51" i="217"/>
  <c r="CD51" i="217" s="1"/>
  <c r="DN51" i="217" s="1"/>
  <c r="BO51" i="217"/>
  <c r="BF51" i="217"/>
  <c r="AW51" i="217"/>
  <c r="CA51" i="217" s="1"/>
  <c r="AM51" i="217"/>
  <c r="AD51" i="217"/>
  <c r="U51" i="217"/>
  <c r="BY51" i="217" s="1"/>
  <c r="DJ50" i="217"/>
  <c r="DI50" i="217"/>
  <c r="DH50" i="217"/>
  <c r="DK50" i="217" s="1"/>
  <c r="BX50" i="217"/>
  <c r="CD50" i="217" s="1"/>
  <c r="DN50" i="217" s="1"/>
  <c r="BO50" i="217"/>
  <c r="BF50" i="217"/>
  <c r="AW50" i="217"/>
  <c r="CA50" i="217" s="1"/>
  <c r="AM50" i="217"/>
  <c r="AD50" i="217"/>
  <c r="U50" i="217"/>
  <c r="BY50" i="217" s="1"/>
  <c r="DJ49" i="217"/>
  <c r="DI49" i="217"/>
  <c r="DL49" i="217" s="1"/>
  <c r="DH49" i="217"/>
  <c r="DK49" i="217" s="1"/>
  <c r="BX49" i="217"/>
  <c r="CD49" i="217" s="1"/>
  <c r="DN49" i="217" s="1"/>
  <c r="BO49" i="217"/>
  <c r="BF49" i="217"/>
  <c r="AW49" i="217"/>
  <c r="CA49" i="217" s="1"/>
  <c r="AM49" i="217"/>
  <c r="AD49" i="217"/>
  <c r="U49" i="217"/>
  <c r="BY49" i="217" s="1"/>
  <c r="DJ48" i="217"/>
  <c r="DI48" i="217"/>
  <c r="DL48" i="217" s="1"/>
  <c r="DH48" i="217"/>
  <c r="DK48" i="217" s="1"/>
  <c r="BX48" i="217"/>
  <c r="CD48" i="217" s="1"/>
  <c r="DN48" i="217" s="1"/>
  <c r="BO48" i="217"/>
  <c r="BF48" i="217"/>
  <c r="AW48" i="217"/>
  <c r="CA48" i="217" s="1"/>
  <c r="AM48" i="217"/>
  <c r="AD48" i="217"/>
  <c r="U48" i="217"/>
  <c r="BY48" i="217" s="1"/>
  <c r="DJ47" i="217"/>
  <c r="DI47" i="217"/>
  <c r="DL47" i="217" s="1"/>
  <c r="DH47" i="217"/>
  <c r="DK47" i="217" s="1"/>
  <c r="BX47" i="217"/>
  <c r="CD47" i="217" s="1"/>
  <c r="DN47" i="217" s="1"/>
  <c r="BO47" i="217"/>
  <c r="BF47" i="217"/>
  <c r="AW47" i="217"/>
  <c r="CA47" i="217" s="1"/>
  <c r="AM47" i="217"/>
  <c r="AD47" i="217"/>
  <c r="U47" i="217"/>
  <c r="BY47" i="217" s="1"/>
  <c r="DJ46" i="217"/>
  <c r="DI46" i="217"/>
  <c r="DH46" i="217"/>
  <c r="DK46" i="217" s="1"/>
  <c r="BX46" i="217"/>
  <c r="CD46" i="217" s="1"/>
  <c r="DN46" i="217" s="1"/>
  <c r="BO46" i="217"/>
  <c r="BF46" i="217"/>
  <c r="AW46" i="217"/>
  <c r="CA46" i="217" s="1"/>
  <c r="AM46" i="217"/>
  <c r="AD46" i="217"/>
  <c r="U46" i="217"/>
  <c r="BY46" i="217" s="1"/>
  <c r="DJ45" i="217"/>
  <c r="DI45" i="217"/>
  <c r="DL45" i="217" s="1"/>
  <c r="DH45" i="217"/>
  <c r="DK45" i="217" s="1"/>
  <c r="BX45" i="217"/>
  <c r="CD45" i="217" s="1"/>
  <c r="DN45" i="217" s="1"/>
  <c r="BO45" i="217"/>
  <c r="BF45" i="217"/>
  <c r="AW45" i="217"/>
  <c r="CA45" i="217" s="1"/>
  <c r="AM45" i="217"/>
  <c r="AD45" i="217"/>
  <c r="U45" i="217"/>
  <c r="BY45" i="217" s="1"/>
  <c r="DJ44" i="217"/>
  <c r="DI44" i="217"/>
  <c r="DL44" i="217" s="1"/>
  <c r="DH44" i="217"/>
  <c r="DK44" i="217" s="1"/>
  <c r="BX44" i="217"/>
  <c r="CD44" i="217" s="1"/>
  <c r="DN44" i="217" s="1"/>
  <c r="BO44" i="217"/>
  <c r="BF44" i="217"/>
  <c r="AW44" i="217"/>
  <c r="CA44" i="217" s="1"/>
  <c r="AM44" i="217"/>
  <c r="AD44" i="217"/>
  <c r="U44" i="217"/>
  <c r="BY44" i="217" s="1"/>
  <c r="DJ43" i="217"/>
  <c r="DI43" i="217"/>
  <c r="DH43" i="217"/>
  <c r="DK43" i="217" s="1"/>
  <c r="BX43" i="217"/>
  <c r="CD43" i="217" s="1"/>
  <c r="DN43" i="217" s="1"/>
  <c r="BO43" i="217"/>
  <c r="BF43" i="217"/>
  <c r="AW43" i="217"/>
  <c r="CA43" i="217" s="1"/>
  <c r="AM43" i="217"/>
  <c r="AD43" i="217"/>
  <c r="U43" i="217"/>
  <c r="BY43" i="217" s="1"/>
  <c r="DJ42" i="217"/>
  <c r="DI42" i="217"/>
  <c r="DH42" i="217"/>
  <c r="DK42" i="217" s="1"/>
  <c r="BX42" i="217"/>
  <c r="CD42" i="217" s="1"/>
  <c r="DN42" i="217" s="1"/>
  <c r="BO42" i="217"/>
  <c r="BF42" i="217"/>
  <c r="AW42" i="217"/>
  <c r="CA42" i="217" s="1"/>
  <c r="AM42" i="217"/>
  <c r="AD42" i="217"/>
  <c r="U42" i="217"/>
  <c r="BY42" i="217" s="1"/>
  <c r="DJ41" i="217"/>
  <c r="DI41" i="217"/>
  <c r="DL41" i="217" s="1"/>
  <c r="DH41" i="217"/>
  <c r="DK41" i="217" s="1"/>
  <c r="BX41" i="217"/>
  <c r="CD41" i="217" s="1"/>
  <c r="DN41" i="217" s="1"/>
  <c r="BO41" i="217"/>
  <c r="BF41" i="217"/>
  <c r="AW41" i="217"/>
  <c r="CA41" i="217" s="1"/>
  <c r="AM41" i="217"/>
  <c r="AD41" i="217"/>
  <c r="U41" i="217"/>
  <c r="BY41" i="217" s="1"/>
  <c r="DJ40" i="217"/>
  <c r="DI40" i="217"/>
  <c r="DL40" i="217" s="1"/>
  <c r="DH40" i="217"/>
  <c r="DK40" i="217" s="1"/>
  <c r="BX40" i="217"/>
  <c r="CD40" i="217" s="1"/>
  <c r="DN40" i="217" s="1"/>
  <c r="BO40" i="217"/>
  <c r="BF40" i="217"/>
  <c r="AW40" i="217"/>
  <c r="CA40" i="217" s="1"/>
  <c r="AM40" i="217"/>
  <c r="AD40" i="217"/>
  <c r="U40" i="217"/>
  <c r="BY40" i="217" s="1"/>
  <c r="DJ39" i="217"/>
  <c r="DI39" i="217"/>
  <c r="DL39" i="217" s="1"/>
  <c r="DH39" i="217"/>
  <c r="DK39" i="217" s="1"/>
  <c r="BX39" i="217"/>
  <c r="CD39" i="217" s="1"/>
  <c r="DN39" i="217" s="1"/>
  <c r="BO39" i="217"/>
  <c r="BF39" i="217"/>
  <c r="AW39" i="217"/>
  <c r="CA39" i="217" s="1"/>
  <c r="AM39" i="217"/>
  <c r="AD39" i="217"/>
  <c r="U39" i="217"/>
  <c r="BY39" i="217" s="1"/>
  <c r="DJ38" i="217"/>
  <c r="DI38" i="217"/>
  <c r="DL38" i="217" s="1"/>
  <c r="DH38" i="217"/>
  <c r="DK38" i="217" s="1"/>
  <c r="BX38" i="217"/>
  <c r="CD38" i="217" s="1"/>
  <c r="DN38" i="217" s="1"/>
  <c r="BO38" i="217"/>
  <c r="BF38" i="217"/>
  <c r="AW38" i="217"/>
  <c r="CA38" i="217" s="1"/>
  <c r="AM38" i="217"/>
  <c r="AD38" i="217"/>
  <c r="U38" i="217"/>
  <c r="BY38" i="217" s="1"/>
  <c r="DJ37" i="217"/>
  <c r="DI37" i="217"/>
  <c r="DL37" i="217" s="1"/>
  <c r="DH37" i="217"/>
  <c r="DK37" i="217" s="1"/>
  <c r="BX37" i="217"/>
  <c r="CD37" i="217" s="1"/>
  <c r="DN37" i="217" s="1"/>
  <c r="BO37" i="217"/>
  <c r="CC37" i="217" s="1"/>
  <c r="BF37" i="217"/>
  <c r="AW37" i="217"/>
  <c r="CA37" i="217" s="1"/>
  <c r="AM37" i="217"/>
  <c r="AD37" i="217"/>
  <c r="U37" i="217"/>
  <c r="BY37" i="217" s="1"/>
  <c r="DJ36" i="217"/>
  <c r="DI36" i="217"/>
  <c r="DL36" i="217" s="1"/>
  <c r="DH36" i="217"/>
  <c r="DK36" i="217" s="1"/>
  <c r="BX36" i="217"/>
  <c r="CD36" i="217" s="1"/>
  <c r="DN36" i="217" s="1"/>
  <c r="BO36" i="217"/>
  <c r="CC36" i="217" s="1"/>
  <c r="BF36" i="217"/>
  <c r="AW36" i="217"/>
  <c r="CA36" i="217" s="1"/>
  <c r="AM36" i="217"/>
  <c r="AD36" i="217"/>
  <c r="U36" i="217"/>
  <c r="BY36" i="217" s="1"/>
  <c r="DJ35" i="217"/>
  <c r="DI35" i="217"/>
  <c r="DL35" i="217" s="1"/>
  <c r="DH35" i="217"/>
  <c r="DK35" i="217" s="1"/>
  <c r="BX35" i="217"/>
  <c r="CD35" i="217" s="1"/>
  <c r="DN35" i="217" s="1"/>
  <c r="BO35" i="217"/>
  <c r="CC35" i="217" s="1"/>
  <c r="BF35" i="217"/>
  <c r="AW35" i="217"/>
  <c r="CA35" i="217" s="1"/>
  <c r="AM35" i="217"/>
  <c r="AD35" i="217"/>
  <c r="U35" i="217"/>
  <c r="BY35" i="217" s="1"/>
  <c r="DJ34" i="217"/>
  <c r="DI34" i="217"/>
  <c r="DH34" i="217"/>
  <c r="DK34" i="217" s="1"/>
  <c r="BX34" i="217"/>
  <c r="CD34" i="217" s="1"/>
  <c r="DN34" i="217" s="1"/>
  <c r="BO34" i="217"/>
  <c r="CC34" i="217" s="1"/>
  <c r="BF34" i="217"/>
  <c r="AW34" i="217"/>
  <c r="CA34" i="217" s="1"/>
  <c r="AM34" i="217"/>
  <c r="AD34" i="217"/>
  <c r="U34" i="217"/>
  <c r="BY34" i="217" s="1"/>
  <c r="DJ33" i="217"/>
  <c r="DI33" i="217"/>
  <c r="DL33" i="217" s="1"/>
  <c r="DH33" i="217"/>
  <c r="DK33" i="217" s="1"/>
  <c r="BX33" i="217"/>
  <c r="CD33" i="217" s="1"/>
  <c r="DN33" i="217" s="1"/>
  <c r="BO33" i="217"/>
  <c r="CC33" i="217" s="1"/>
  <c r="BF33" i="217"/>
  <c r="AW33" i="217"/>
  <c r="CA33" i="217" s="1"/>
  <c r="AM33" i="217"/>
  <c r="AD33" i="217"/>
  <c r="U33" i="217"/>
  <c r="BY33" i="217" s="1"/>
  <c r="DJ32" i="217"/>
  <c r="DI32" i="217"/>
  <c r="DL32" i="217" s="1"/>
  <c r="DH32" i="217"/>
  <c r="DK32" i="217" s="1"/>
  <c r="BX32" i="217"/>
  <c r="CD32" i="217" s="1"/>
  <c r="DN32" i="217" s="1"/>
  <c r="BO32" i="217"/>
  <c r="CC32" i="217" s="1"/>
  <c r="BF32" i="217"/>
  <c r="AW32" i="217"/>
  <c r="CA32" i="217" s="1"/>
  <c r="AM32" i="217"/>
  <c r="AD32" i="217"/>
  <c r="U32" i="217"/>
  <c r="BY32" i="217" s="1"/>
  <c r="DJ31" i="217"/>
  <c r="DI31" i="217"/>
  <c r="DL31" i="217" s="1"/>
  <c r="DH31" i="217"/>
  <c r="DK31" i="217" s="1"/>
  <c r="BX31" i="217"/>
  <c r="CD31" i="217" s="1"/>
  <c r="DN31" i="217" s="1"/>
  <c r="BO31" i="217"/>
  <c r="CC31" i="217" s="1"/>
  <c r="BF31" i="217"/>
  <c r="AW31" i="217"/>
  <c r="CA31" i="217" s="1"/>
  <c r="AM31" i="217"/>
  <c r="AD31" i="217"/>
  <c r="U31" i="217"/>
  <c r="BY31" i="217" s="1"/>
  <c r="DJ30" i="217"/>
  <c r="DI30" i="217"/>
  <c r="DL30" i="217" s="1"/>
  <c r="DH30" i="217"/>
  <c r="DK30" i="217" s="1"/>
  <c r="BX30" i="217"/>
  <c r="CD30" i="217" s="1"/>
  <c r="DN30" i="217" s="1"/>
  <c r="BO30" i="217"/>
  <c r="CC30" i="217" s="1"/>
  <c r="BF30" i="217"/>
  <c r="AW30" i="217"/>
  <c r="CA30" i="217" s="1"/>
  <c r="AM30" i="217"/>
  <c r="AD30" i="217"/>
  <c r="U30" i="217"/>
  <c r="BY30" i="217" s="1"/>
  <c r="DJ29" i="217"/>
  <c r="DI29" i="217"/>
  <c r="DL29" i="217" s="1"/>
  <c r="DH29" i="217"/>
  <c r="DK29" i="217" s="1"/>
  <c r="BX29" i="217"/>
  <c r="CD29" i="217" s="1"/>
  <c r="DN29" i="217" s="1"/>
  <c r="BO29" i="217"/>
  <c r="CC29" i="217" s="1"/>
  <c r="BF29" i="217"/>
  <c r="AW29" i="217"/>
  <c r="CA29" i="217" s="1"/>
  <c r="AM29" i="217"/>
  <c r="AD29" i="217"/>
  <c r="U29" i="217"/>
  <c r="BY29" i="217" s="1"/>
  <c r="DJ28" i="217"/>
  <c r="DI28" i="217"/>
  <c r="DL28" i="217" s="1"/>
  <c r="DH28" i="217"/>
  <c r="DK28" i="217" s="1"/>
  <c r="BX28" i="217"/>
  <c r="CD28" i="217" s="1"/>
  <c r="DN28" i="217" s="1"/>
  <c r="BO28" i="217"/>
  <c r="CC28" i="217" s="1"/>
  <c r="BF28" i="217"/>
  <c r="AW28" i="217"/>
  <c r="CA28" i="217" s="1"/>
  <c r="AM28" i="217"/>
  <c r="AD28" i="217"/>
  <c r="U28" i="217"/>
  <c r="BY28" i="217" s="1"/>
  <c r="DJ27" i="217"/>
  <c r="DI27" i="217"/>
  <c r="DL27" i="217" s="1"/>
  <c r="DH27" i="217"/>
  <c r="DK27" i="217" s="1"/>
  <c r="BX27" i="217"/>
  <c r="CD27" i="217" s="1"/>
  <c r="DN27" i="217" s="1"/>
  <c r="BO27" i="217"/>
  <c r="CC27" i="217" s="1"/>
  <c r="BF27" i="217"/>
  <c r="AW27" i="217"/>
  <c r="CA27" i="217" s="1"/>
  <c r="AM27" i="217"/>
  <c r="AD27" i="217"/>
  <c r="U27" i="217"/>
  <c r="BY27" i="217" s="1"/>
  <c r="DJ26" i="217"/>
  <c r="DI26" i="217"/>
  <c r="DL26" i="217" s="1"/>
  <c r="DH26" i="217"/>
  <c r="DK26" i="217" s="1"/>
  <c r="BX26" i="217"/>
  <c r="CD26" i="217" s="1"/>
  <c r="DN26" i="217" s="1"/>
  <c r="BO26" i="217"/>
  <c r="CC26" i="217" s="1"/>
  <c r="BF26" i="217"/>
  <c r="AW26" i="217"/>
  <c r="CA26" i="217" s="1"/>
  <c r="AM26" i="217"/>
  <c r="AD26" i="217"/>
  <c r="U26" i="217"/>
  <c r="BY26" i="217" s="1"/>
  <c r="DJ25" i="217"/>
  <c r="DI25" i="217"/>
  <c r="DL25" i="217" s="1"/>
  <c r="DH25" i="217"/>
  <c r="DK25" i="217" s="1"/>
  <c r="BX25" i="217"/>
  <c r="CD25" i="217" s="1"/>
  <c r="DN25" i="217" s="1"/>
  <c r="BO25" i="217"/>
  <c r="CC25" i="217" s="1"/>
  <c r="BF25" i="217"/>
  <c r="AW25" i="217"/>
  <c r="CA25" i="217" s="1"/>
  <c r="AM25" i="217"/>
  <c r="AD25" i="217"/>
  <c r="U25" i="217"/>
  <c r="BY25" i="217" s="1"/>
  <c r="DJ24" i="217"/>
  <c r="DI24" i="217"/>
  <c r="DL24" i="217" s="1"/>
  <c r="DH24" i="217"/>
  <c r="DK24" i="217" s="1"/>
  <c r="BX24" i="217"/>
  <c r="CD24" i="217" s="1"/>
  <c r="DN24" i="217" s="1"/>
  <c r="BO24" i="217"/>
  <c r="CC24" i="217" s="1"/>
  <c r="BF24" i="217"/>
  <c r="CB24" i="217" s="1"/>
  <c r="AW24" i="217"/>
  <c r="CA24" i="217" s="1"/>
  <c r="AM24" i="217"/>
  <c r="AD24" i="217"/>
  <c r="U24" i="217"/>
  <c r="BY24" i="217" s="1"/>
  <c r="DJ23" i="217"/>
  <c r="DI23" i="217"/>
  <c r="DL23" i="217" s="1"/>
  <c r="DH23" i="217"/>
  <c r="DK23" i="217" s="1"/>
  <c r="BX23" i="217"/>
  <c r="CD23" i="217" s="1"/>
  <c r="DN23" i="217" s="1"/>
  <c r="BO23" i="217"/>
  <c r="CC23" i="217" s="1"/>
  <c r="BF23" i="217"/>
  <c r="CB23" i="217" s="1"/>
  <c r="AW23" i="217"/>
  <c r="CA23" i="217" s="1"/>
  <c r="AM23" i="217"/>
  <c r="AD23" i="217"/>
  <c r="U23" i="217"/>
  <c r="BY23" i="217" s="1"/>
  <c r="DJ22" i="217"/>
  <c r="DI22" i="217"/>
  <c r="DL22" i="217" s="1"/>
  <c r="DH22" i="217"/>
  <c r="DK22" i="217" s="1"/>
  <c r="BX22" i="217"/>
  <c r="CD22" i="217" s="1"/>
  <c r="DN22" i="217" s="1"/>
  <c r="BO22" i="217"/>
  <c r="CC22" i="217" s="1"/>
  <c r="BF22" i="217"/>
  <c r="AW22" i="217"/>
  <c r="CA22" i="217" s="1"/>
  <c r="AM22" i="217"/>
  <c r="AD22" i="217"/>
  <c r="U22" i="217"/>
  <c r="BY22" i="217" s="1"/>
  <c r="DJ21" i="217"/>
  <c r="DI21" i="217"/>
  <c r="DL21" i="217" s="1"/>
  <c r="DH21" i="217"/>
  <c r="DK21" i="217" s="1"/>
  <c r="BX21" i="217"/>
  <c r="CD21" i="217" s="1"/>
  <c r="DN21" i="217" s="1"/>
  <c r="BO21" i="217"/>
  <c r="CC21" i="217" s="1"/>
  <c r="BF21" i="217"/>
  <c r="AW21" i="217"/>
  <c r="CA21" i="217" s="1"/>
  <c r="AM21" i="217"/>
  <c r="AD21" i="217"/>
  <c r="U21" i="217"/>
  <c r="BY21" i="217" s="1"/>
  <c r="DJ20" i="217"/>
  <c r="DI20" i="217"/>
  <c r="DL20" i="217" s="1"/>
  <c r="DH20" i="217"/>
  <c r="DK20" i="217" s="1"/>
  <c r="BX20" i="217"/>
  <c r="CD20" i="217" s="1"/>
  <c r="DN20" i="217" s="1"/>
  <c r="BO20" i="217"/>
  <c r="CC20" i="217" s="1"/>
  <c r="BF20" i="217"/>
  <c r="AW20" i="217"/>
  <c r="CA20" i="217" s="1"/>
  <c r="AM20" i="217"/>
  <c r="AD20" i="217"/>
  <c r="U20" i="217"/>
  <c r="BY20" i="217" s="1"/>
  <c r="DJ19" i="217"/>
  <c r="DI19" i="217"/>
  <c r="DL19" i="217" s="1"/>
  <c r="DH19" i="217"/>
  <c r="DK19" i="217" s="1"/>
  <c r="BX19" i="217"/>
  <c r="CD19" i="217" s="1"/>
  <c r="DN19" i="217" s="1"/>
  <c r="BO19" i="217"/>
  <c r="CC19" i="217" s="1"/>
  <c r="BF19" i="217"/>
  <c r="AW19" i="217"/>
  <c r="CA19" i="217" s="1"/>
  <c r="AM19" i="217"/>
  <c r="AD19" i="217"/>
  <c r="U19" i="217"/>
  <c r="BY19" i="217" s="1"/>
  <c r="DJ18" i="217"/>
  <c r="DI18" i="217"/>
  <c r="DL18" i="217" s="1"/>
  <c r="DH18" i="217"/>
  <c r="DK18" i="217" s="1"/>
  <c r="BX18" i="217"/>
  <c r="CD18" i="217" s="1"/>
  <c r="DN18" i="217" s="1"/>
  <c r="BO18" i="217"/>
  <c r="CC18" i="217" s="1"/>
  <c r="BF18" i="217"/>
  <c r="AW18" i="217"/>
  <c r="CA18" i="217" s="1"/>
  <c r="AM18" i="217"/>
  <c r="AD18" i="217"/>
  <c r="U18" i="217"/>
  <c r="BY18" i="217" s="1"/>
  <c r="DJ17" i="217"/>
  <c r="DI17" i="217"/>
  <c r="DL17" i="217" s="1"/>
  <c r="DH17" i="217"/>
  <c r="DK17" i="217" s="1"/>
  <c r="BX17" i="217"/>
  <c r="CD17" i="217" s="1"/>
  <c r="DN17" i="217" s="1"/>
  <c r="BO17" i="217"/>
  <c r="CC17" i="217" s="1"/>
  <c r="BF17" i="217"/>
  <c r="CA17" i="217"/>
  <c r="AM17" i="217"/>
  <c r="AD17" i="217"/>
  <c r="U17" i="217"/>
  <c r="BY17" i="217" s="1"/>
  <c r="DJ16" i="217"/>
  <c r="DI16" i="217"/>
  <c r="DL16" i="217" s="1"/>
  <c r="DH16" i="217"/>
  <c r="DK16" i="217" s="1"/>
  <c r="CD16" i="217"/>
  <c r="DN16" i="217" s="1"/>
  <c r="BX16" i="217"/>
  <c r="BO16" i="217"/>
  <c r="CC16" i="217" s="1"/>
  <c r="BF16" i="217"/>
  <c r="CA16" i="217"/>
  <c r="AM16" i="217"/>
  <c r="AD16" i="217"/>
  <c r="U16" i="217"/>
  <c r="BY16" i="217" s="1"/>
  <c r="DJ15" i="217"/>
  <c r="DI15" i="217"/>
  <c r="DL15" i="217" s="1"/>
  <c r="DH15" i="217"/>
  <c r="DK15" i="217" s="1"/>
  <c r="BX15" i="217"/>
  <c r="CD15" i="217" s="1"/>
  <c r="DN15" i="217" s="1"/>
  <c r="BO15" i="217"/>
  <c r="CC15" i="217" s="1"/>
  <c r="BF15" i="217"/>
  <c r="AW15" i="217"/>
  <c r="CA15" i="217" s="1"/>
  <c r="AM15" i="217"/>
  <c r="AD15" i="217"/>
  <c r="U15" i="217"/>
  <c r="BY15" i="217" s="1"/>
  <c r="DJ14" i="217"/>
  <c r="DI14" i="217"/>
  <c r="DL14" i="217" s="1"/>
  <c r="DH14" i="217"/>
  <c r="DK14" i="217" s="1"/>
  <c r="BX14" i="217"/>
  <c r="CD14" i="217" s="1"/>
  <c r="DN14" i="217" s="1"/>
  <c r="BO14" i="217"/>
  <c r="CC14" i="217" s="1"/>
  <c r="BF14" i="217"/>
  <c r="AW14" i="217"/>
  <c r="CA14" i="217" s="1"/>
  <c r="AM14" i="217"/>
  <c r="AD14" i="217"/>
  <c r="U14" i="217"/>
  <c r="BY14" i="217" s="1"/>
  <c r="DJ13" i="217"/>
  <c r="DI13" i="217"/>
  <c r="DL13" i="217" s="1"/>
  <c r="DH13" i="217"/>
  <c r="DK13" i="217" s="1"/>
  <c r="BX13" i="217"/>
  <c r="CD13" i="217" s="1"/>
  <c r="DN13" i="217" s="1"/>
  <c r="BO13" i="217"/>
  <c r="CC13" i="217" s="1"/>
  <c r="BF13" i="217"/>
  <c r="AW13" i="217"/>
  <c r="CA13" i="217" s="1"/>
  <c r="AM13" i="217"/>
  <c r="AD13" i="217"/>
  <c r="AN13" i="217" s="1"/>
  <c r="BZ13" i="217" s="1"/>
  <c r="U13" i="217"/>
  <c r="BY13" i="217" s="1"/>
  <c r="DJ12" i="217"/>
  <c r="DI12" i="217"/>
  <c r="DL12" i="217" s="1"/>
  <c r="DH12" i="217"/>
  <c r="DK12" i="217" s="1"/>
  <c r="BX12" i="217"/>
  <c r="CD12" i="217" s="1"/>
  <c r="DN12" i="217" s="1"/>
  <c r="BO12" i="217"/>
  <c r="CC12" i="217" s="1"/>
  <c r="BF12" i="217"/>
  <c r="AW12" i="217"/>
  <c r="CA12" i="217" s="1"/>
  <c r="AM12" i="217"/>
  <c r="AD12" i="217"/>
  <c r="U12" i="217"/>
  <c r="BY12" i="217" s="1"/>
  <c r="DJ11" i="217"/>
  <c r="DI11" i="217"/>
  <c r="DL11" i="217" s="1"/>
  <c r="DH11" i="217"/>
  <c r="DK11" i="217" s="1"/>
  <c r="BX11" i="217"/>
  <c r="CD11" i="217" s="1"/>
  <c r="DN11" i="217" s="1"/>
  <c r="BO11" i="217"/>
  <c r="CC11" i="217" s="1"/>
  <c r="BF11" i="217"/>
  <c r="AW11" i="217"/>
  <c r="CA11" i="217" s="1"/>
  <c r="AM11" i="217"/>
  <c r="AD11" i="217"/>
  <c r="U11" i="217"/>
  <c r="BY11" i="217" s="1"/>
  <c r="DJ10" i="217"/>
  <c r="DI10" i="217"/>
  <c r="DL10" i="217" s="1"/>
  <c r="DH10" i="217"/>
  <c r="DK10" i="217" s="1"/>
  <c r="BX10" i="217"/>
  <c r="CD10" i="217" s="1"/>
  <c r="DN10" i="217" s="1"/>
  <c r="BO10" i="217"/>
  <c r="CC10" i="217" s="1"/>
  <c r="BF10" i="217"/>
  <c r="AW10" i="217"/>
  <c r="CA10" i="217" s="1"/>
  <c r="AM10" i="217"/>
  <c r="AD10" i="217"/>
  <c r="U10" i="217"/>
  <c r="BY10" i="217" s="1"/>
  <c r="DJ9" i="217"/>
  <c r="DI9" i="217"/>
  <c r="DH9" i="217"/>
  <c r="BX9" i="217"/>
  <c r="BO9" i="217"/>
  <c r="BF9" i="217"/>
  <c r="AW9" i="217"/>
  <c r="CA9" i="217" s="1"/>
  <c r="AM9" i="217"/>
  <c r="AD9" i="217"/>
  <c r="U9" i="217"/>
  <c r="F5" i="217"/>
  <c r="EC140" i="216"/>
  <c r="EC132" i="216"/>
  <c r="EC115" i="216"/>
  <c r="EC103" i="216"/>
  <c r="EC94" i="216"/>
  <c r="V189" i="216"/>
  <c r="V190" i="216" s="1"/>
  <c r="U189" i="216"/>
  <c r="X188" i="216"/>
  <c r="W188" i="216"/>
  <c r="X187" i="216"/>
  <c r="W187" i="216"/>
  <c r="W186" i="216"/>
  <c r="W185" i="216"/>
  <c r="W184" i="216"/>
  <c r="J183" i="216"/>
  <c r="J184" i="216" s="1"/>
  <c r="V180" i="216"/>
  <c r="U180" i="216"/>
  <c r="X179" i="216"/>
  <c r="W179" i="216"/>
  <c r="X178" i="216"/>
  <c r="W178" i="216"/>
  <c r="X177" i="216"/>
  <c r="W177" i="216"/>
  <c r="X176" i="216"/>
  <c r="W176" i="216"/>
  <c r="X175" i="216"/>
  <c r="W175" i="216"/>
  <c r="J174" i="216"/>
  <c r="J175" i="216" s="1"/>
  <c r="V172" i="216"/>
  <c r="U172" i="216"/>
  <c r="W171" i="216"/>
  <c r="W169" i="216"/>
  <c r="W167" i="216"/>
  <c r="W166" i="216"/>
  <c r="W165" i="216"/>
  <c r="J164" i="216"/>
  <c r="J165" i="216" s="1"/>
  <c r="V162" i="216"/>
  <c r="U162" i="216"/>
  <c r="X161" i="216"/>
  <c r="W161" i="216"/>
  <c r="X160" i="216"/>
  <c r="W160" i="216"/>
  <c r="X159" i="216"/>
  <c r="W159" i="216"/>
  <c r="X158" i="216"/>
  <c r="W158" i="216"/>
  <c r="X157" i="216"/>
  <c r="W157" i="216"/>
  <c r="J156" i="216"/>
  <c r="J157" i="216" s="1"/>
  <c r="V154" i="216"/>
  <c r="U154" i="216"/>
  <c r="W153" i="216"/>
  <c r="W151" i="216"/>
  <c r="W150" i="216"/>
  <c r="W149" i="216"/>
  <c r="W145" i="216"/>
  <c r="J144" i="216"/>
  <c r="J145" i="216" s="1"/>
  <c r="EE140" i="216"/>
  <c r="EB140" i="216"/>
  <c r="EA140" i="216"/>
  <c r="DZ140" i="216"/>
  <c r="DY140" i="216"/>
  <c r="DX140" i="216"/>
  <c r="DW140" i="216"/>
  <c r="DV140" i="216"/>
  <c r="DU140" i="216"/>
  <c r="DT140" i="216"/>
  <c r="DS140" i="216"/>
  <c r="DR140" i="216"/>
  <c r="DQ140" i="216"/>
  <c r="DP140" i="216"/>
  <c r="DF140" i="216"/>
  <c r="DE140" i="216"/>
  <c r="DD140" i="216"/>
  <c r="DB140" i="216"/>
  <c r="DA140" i="216"/>
  <c r="CZ140" i="216"/>
  <c r="CX140" i="216"/>
  <c r="CW140" i="216"/>
  <c r="CV140" i="216"/>
  <c r="CT140" i="216"/>
  <c r="CS140" i="216"/>
  <c r="CR140" i="216"/>
  <c r="CP140" i="216"/>
  <c r="CO140" i="216"/>
  <c r="CN140" i="216"/>
  <c r="CL140" i="216"/>
  <c r="CK140" i="216"/>
  <c r="CJ140" i="216"/>
  <c r="CI140" i="216"/>
  <c r="CH140" i="216"/>
  <c r="CG140" i="216"/>
  <c r="CF140" i="216"/>
  <c r="CC140" i="216"/>
  <c r="CB140" i="216"/>
  <c r="CA140" i="216"/>
  <c r="BW140" i="216"/>
  <c r="BV140" i="216"/>
  <c r="BU140" i="216"/>
  <c r="BT140" i="216"/>
  <c r="BS140" i="216"/>
  <c r="BR140" i="216"/>
  <c r="BQ140" i="216"/>
  <c r="BP140" i="216"/>
  <c r="BO140" i="216"/>
  <c r="BN140" i="216"/>
  <c r="BM140" i="216"/>
  <c r="BL140" i="216"/>
  <c r="BK140" i="216"/>
  <c r="BJ140" i="216"/>
  <c r="BI140" i="216"/>
  <c r="BH140" i="216"/>
  <c r="BG140" i="216"/>
  <c r="BF140" i="216"/>
  <c r="BE140" i="216"/>
  <c r="BD140" i="216"/>
  <c r="BC140" i="216"/>
  <c r="BB140" i="216"/>
  <c r="BA140" i="216"/>
  <c r="AZ140" i="216"/>
  <c r="AY140" i="216"/>
  <c r="AX140" i="216"/>
  <c r="AV140" i="216"/>
  <c r="AU140" i="216"/>
  <c r="AT140" i="216"/>
  <c r="AS140" i="216"/>
  <c r="AR140" i="216"/>
  <c r="AQ140" i="216"/>
  <c r="AP140" i="216"/>
  <c r="AO140" i="216"/>
  <c r="AL140" i="216"/>
  <c r="AK140" i="216"/>
  <c r="AJ140" i="216"/>
  <c r="AI140" i="216"/>
  <c r="AH140" i="216"/>
  <c r="AG140" i="216"/>
  <c r="AF140" i="216"/>
  <c r="AE140" i="216"/>
  <c r="AC140" i="216"/>
  <c r="AB140" i="216"/>
  <c r="AA140" i="216"/>
  <c r="Z140" i="216"/>
  <c r="Y140" i="216"/>
  <c r="X140" i="216"/>
  <c r="W140" i="216"/>
  <c r="V140" i="216"/>
  <c r="T140" i="216"/>
  <c r="S140" i="216"/>
  <c r="R140" i="216"/>
  <c r="Q140" i="216"/>
  <c r="P140" i="216"/>
  <c r="O140" i="216"/>
  <c r="N140" i="216"/>
  <c r="M140" i="216"/>
  <c r="DJ139" i="216"/>
  <c r="DI139" i="216"/>
  <c r="DL139" i="216" s="1"/>
  <c r="DH139" i="216"/>
  <c r="DK139" i="216" s="1"/>
  <c r="BX139" i="216"/>
  <c r="CD139" i="216" s="1"/>
  <c r="DN139" i="216" s="1"/>
  <c r="AW139" i="216"/>
  <c r="AM139" i="216"/>
  <c r="AD139" i="216"/>
  <c r="U139" i="216"/>
  <c r="BY139" i="216" s="1"/>
  <c r="DJ137" i="216"/>
  <c r="DI137" i="216"/>
  <c r="DH137" i="216"/>
  <c r="BX137" i="216"/>
  <c r="BX140" i="216" s="1"/>
  <c r="AW137" i="216"/>
  <c r="AW140" i="216" s="1"/>
  <c r="AM137" i="216"/>
  <c r="AD137" i="216"/>
  <c r="U137" i="216"/>
  <c r="BY137" i="216" s="1"/>
  <c r="EE132" i="216"/>
  <c r="EB132" i="216"/>
  <c r="EA132" i="216"/>
  <c r="DZ132" i="216"/>
  <c r="DY132" i="216"/>
  <c r="DX132" i="216"/>
  <c r="DW132" i="216"/>
  <c r="DV132" i="216"/>
  <c r="DU132" i="216"/>
  <c r="DT132" i="216"/>
  <c r="DS132" i="216"/>
  <c r="DR132" i="216"/>
  <c r="DQ132" i="216"/>
  <c r="DP132" i="216"/>
  <c r="DF132" i="216"/>
  <c r="DE132" i="216"/>
  <c r="DD132" i="216"/>
  <c r="DB132" i="216"/>
  <c r="DA132" i="216"/>
  <c r="CZ132" i="216"/>
  <c r="CX132" i="216"/>
  <c r="CW132" i="216"/>
  <c r="CV132" i="216"/>
  <c r="CT132" i="216"/>
  <c r="CS132" i="216"/>
  <c r="CR132" i="216"/>
  <c r="CP132" i="216"/>
  <c r="CO132" i="216"/>
  <c r="CN132" i="216"/>
  <c r="CL132" i="216"/>
  <c r="CK132" i="216"/>
  <c r="CJ132" i="216"/>
  <c r="CI132" i="216"/>
  <c r="CH132" i="216"/>
  <c r="CG132" i="216"/>
  <c r="CF132" i="216"/>
  <c r="BW132" i="216"/>
  <c r="BV132" i="216"/>
  <c r="BU132" i="216"/>
  <c r="BT132" i="216"/>
  <c r="BS132" i="216"/>
  <c r="BR132" i="216"/>
  <c r="BQ132" i="216"/>
  <c r="BP132" i="216"/>
  <c r="BN132" i="216"/>
  <c r="BM132" i="216"/>
  <c r="BL132" i="216"/>
  <c r="BK132" i="216"/>
  <c r="BJ132" i="216"/>
  <c r="BI132" i="216"/>
  <c r="BH132" i="216"/>
  <c r="BG132" i="216"/>
  <c r="BE132" i="216"/>
  <c r="BD132" i="216"/>
  <c r="BC132" i="216"/>
  <c r="BB132" i="216"/>
  <c r="BA132" i="216"/>
  <c r="AZ132" i="216"/>
  <c r="AY132" i="216"/>
  <c r="AX132" i="216"/>
  <c r="AV132" i="216"/>
  <c r="AU132" i="216"/>
  <c r="AT132" i="216"/>
  <c r="AS132" i="216"/>
  <c r="AR132" i="216"/>
  <c r="AQ132" i="216"/>
  <c r="AP132" i="216"/>
  <c r="AO132" i="216"/>
  <c r="AL132" i="216"/>
  <c r="AK132" i="216"/>
  <c r="AJ132" i="216"/>
  <c r="AI132" i="216"/>
  <c r="AH132" i="216"/>
  <c r="AG132" i="216"/>
  <c r="AF132" i="216"/>
  <c r="AE132" i="216"/>
  <c r="AC132" i="216"/>
  <c r="AB132" i="216"/>
  <c r="AA132" i="216"/>
  <c r="Z132" i="216"/>
  <c r="Y132" i="216"/>
  <c r="X132" i="216"/>
  <c r="W132" i="216"/>
  <c r="V132" i="216"/>
  <c r="T132" i="216"/>
  <c r="S132" i="216"/>
  <c r="R132" i="216"/>
  <c r="Q132" i="216"/>
  <c r="P132" i="216"/>
  <c r="O132" i="216"/>
  <c r="N132" i="216"/>
  <c r="M132" i="216"/>
  <c r="DJ131" i="216"/>
  <c r="DI131" i="216"/>
  <c r="DL131" i="216" s="1"/>
  <c r="DH131" i="216"/>
  <c r="DK131" i="216" s="1"/>
  <c r="BX131" i="216"/>
  <c r="BO131" i="216"/>
  <c r="CC131" i="216" s="1"/>
  <c r="BF131" i="216"/>
  <c r="AW131" i="216"/>
  <c r="CB131" i="216" s="1"/>
  <c r="AM131" i="216"/>
  <c r="AN131" i="216" s="1"/>
  <c r="CA131" i="216" s="1"/>
  <c r="AD131" i="216"/>
  <c r="BZ131" i="216" s="1"/>
  <c r="U131" i="216"/>
  <c r="BY131" i="216" s="1"/>
  <c r="DJ130" i="216"/>
  <c r="DI130" i="216"/>
  <c r="DL130" i="216" s="1"/>
  <c r="DH130" i="216"/>
  <c r="DK130" i="216" s="1"/>
  <c r="BX130" i="216"/>
  <c r="BO130" i="216"/>
  <c r="CC130" i="216" s="1"/>
  <c r="BF130" i="216"/>
  <c r="AW130" i="216"/>
  <c r="CB130" i="216" s="1"/>
  <c r="AM130" i="216"/>
  <c r="AN130" i="216" s="1"/>
  <c r="CA130" i="216" s="1"/>
  <c r="AD130" i="216"/>
  <c r="BZ130" i="216" s="1"/>
  <c r="U130" i="216"/>
  <c r="BY130" i="216" s="1"/>
  <c r="DJ129" i="216"/>
  <c r="DI129" i="216"/>
  <c r="DL129" i="216" s="1"/>
  <c r="DH129" i="216"/>
  <c r="DK129" i="216" s="1"/>
  <c r="BX129" i="216"/>
  <c r="BO129" i="216"/>
  <c r="CC129" i="216" s="1"/>
  <c r="BF129" i="216"/>
  <c r="AW129" i="216"/>
  <c r="CB129" i="216" s="1"/>
  <c r="AM129" i="216"/>
  <c r="AN129" i="216" s="1"/>
  <c r="CA129" i="216" s="1"/>
  <c r="AD129" i="216"/>
  <c r="BZ129" i="216" s="1"/>
  <c r="U129" i="216"/>
  <c r="BY129" i="216" s="1"/>
  <c r="DJ128" i="216"/>
  <c r="DI128" i="216"/>
  <c r="DL128" i="216" s="1"/>
  <c r="DH128" i="216"/>
  <c r="DK128" i="216" s="1"/>
  <c r="BX128" i="216"/>
  <c r="BO128" i="216"/>
  <c r="CC128" i="216" s="1"/>
  <c r="BF128" i="216"/>
  <c r="AW128" i="216"/>
  <c r="CB128" i="216" s="1"/>
  <c r="AM128" i="216"/>
  <c r="AN128" i="216" s="1"/>
  <c r="CA128" i="216" s="1"/>
  <c r="AD128" i="216"/>
  <c r="BZ128" i="216" s="1"/>
  <c r="U128" i="216"/>
  <c r="BY128" i="216" s="1"/>
  <c r="DJ127" i="216"/>
  <c r="DI127" i="216"/>
  <c r="DL127" i="216" s="1"/>
  <c r="DH127" i="216"/>
  <c r="DK127" i="216" s="1"/>
  <c r="BX127" i="216"/>
  <c r="BO127" i="216"/>
  <c r="CC127" i="216" s="1"/>
  <c r="BF127" i="216"/>
  <c r="AW127" i="216"/>
  <c r="CB127" i="216" s="1"/>
  <c r="AM127" i="216"/>
  <c r="AN127" i="216" s="1"/>
  <c r="CA127" i="216" s="1"/>
  <c r="AD127" i="216"/>
  <c r="BZ127" i="216" s="1"/>
  <c r="U127" i="216"/>
  <c r="BY127" i="216" s="1"/>
  <c r="DJ126" i="216"/>
  <c r="DI126" i="216"/>
  <c r="DL126" i="216" s="1"/>
  <c r="DH126" i="216"/>
  <c r="DK126" i="216" s="1"/>
  <c r="BX126" i="216"/>
  <c r="BO126" i="216"/>
  <c r="CC126" i="216" s="1"/>
  <c r="BF126" i="216"/>
  <c r="AW126" i="216"/>
  <c r="CB126" i="216" s="1"/>
  <c r="AM126" i="216"/>
  <c r="AN126" i="216" s="1"/>
  <c r="CA126" i="216" s="1"/>
  <c r="AD126" i="216"/>
  <c r="BZ126" i="216" s="1"/>
  <c r="U126" i="216"/>
  <c r="BY126" i="216" s="1"/>
  <c r="DJ125" i="216"/>
  <c r="DI125" i="216"/>
  <c r="DL125" i="216" s="1"/>
  <c r="DH125" i="216"/>
  <c r="DK125" i="216" s="1"/>
  <c r="BX125" i="216"/>
  <c r="BO125" i="216"/>
  <c r="CC125" i="216" s="1"/>
  <c r="BF125" i="216"/>
  <c r="AW125" i="216"/>
  <c r="CB125" i="216" s="1"/>
  <c r="AM125" i="216"/>
  <c r="AN125" i="216" s="1"/>
  <c r="CA125" i="216" s="1"/>
  <c r="AD125" i="216"/>
  <c r="BZ125" i="216" s="1"/>
  <c r="U125" i="216"/>
  <c r="BY125" i="216" s="1"/>
  <c r="DJ124" i="216"/>
  <c r="DI124" i="216"/>
  <c r="DL124" i="216" s="1"/>
  <c r="DH124" i="216"/>
  <c r="DK124" i="216" s="1"/>
  <c r="BX124" i="216"/>
  <c r="BO124" i="216"/>
  <c r="CC124" i="216" s="1"/>
  <c r="BF124" i="216"/>
  <c r="AW124" i="216"/>
  <c r="CB124" i="216" s="1"/>
  <c r="AM124" i="216"/>
  <c r="AN124" i="216" s="1"/>
  <c r="CA124" i="216" s="1"/>
  <c r="AD124" i="216"/>
  <c r="BZ124" i="216" s="1"/>
  <c r="U124" i="216"/>
  <c r="BY124" i="216" s="1"/>
  <c r="DJ123" i="216"/>
  <c r="DI123" i="216"/>
  <c r="DL123" i="216" s="1"/>
  <c r="DH123" i="216"/>
  <c r="DK123" i="216" s="1"/>
  <c r="BX123" i="216"/>
  <c r="BO123" i="216"/>
  <c r="CC123" i="216" s="1"/>
  <c r="BF123" i="216"/>
  <c r="AW123" i="216"/>
  <c r="CB123" i="216" s="1"/>
  <c r="AM123" i="216"/>
  <c r="AN123" i="216" s="1"/>
  <c r="CA123" i="216" s="1"/>
  <c r="AD123" i="216"/>
  <c r="BZ123" i="216" s="1"/>
  <c r="U123" i="216"/>
  <c r="BY123" i="216" s="1"/>
  <c r="DJ122" i="216"/>
  <c r="DI122" i="216"/>
  <c r="DL122" i="216" s="1"/>
  <c r="DH122" i="216"/>
  <c r="DK122" i="216" s="1"/>
  <c r="BX122" i="216"/>
  <c r="BO122" i="216"/>
  <c r="CC122" i="216" s="1"/>
  <c r="BF122" i="216"/>
  <c r="AW122" i="216"/>
  <c r="CB122" i="216" s="1"/>
  <c r="AM122" i="216"/>
  <c r="AN122" i="216" s="1"/>
  <c r="CA122" i="216" s="1"/>
  <c r="AD122" i="216"/>
  <c r="BZ122" i="216" s="1"/>
  <c r="U122" i="216"/>
  <c r="BY122" i="216" s="1"/>
  <c r="DJ121" i="216"/>
  <c r="DI121" i="216"/>
  <c r="DH121" i="216"/>
  <c r="DK121" i="216" s="1"/>
  <c r="BX121" i="216"/>
  <c r="BO121" i="216"/>
  <c r="CC121" i="216" s="1"/>
  <c r="BF121" i="216"/>
  <c r="AW121" i="216"/>
  <c r="CB121" i="216" s="1"/>
  <c r="AM121" i="216"/>
  <c r="AN121" i="216" s="1"/>
  <c r="CA121" i="216" s="1"/>
  <c r="AD121" i="216"/>
  <c r="BZ121" i="216" s="1"/>
  <c r="U121" i="216"/>
  <c r="BY121" i="216" s="1"/>
  <c r="DJ120" i="216"/>
  <c r="DI120" i="216"/>
  <c r="DH120" i="216"/>
  <c r="DK120" i="216" s="1"/>
  <c r="BX120" i="216"/>
  <c r="CD120" i="216" s="1"/>
  <c r="BO120" i="216"/>
  <c r="CC120" i="216" s="1"/>
  <c r="BF120" i="216"/>
  <c r="AW120" i="216"/>
  <c r="CB120" i="216" s="1"/>
  <c r="AM120" i="216"/>
  <c r="AN120" i="216" s="1"/>
  <c r="CA120" i="216" s="1"/>
  <c r="AD120" i="216"/>
  <c r="BZ120" i="216" s="1"/>
  <c r="U120" i="216"/>
  <c r="BY120" i="216" s="1"/>
  <c r="EE115" i="216"/>
  <c r="EB115" i="216"/>
  <c r="EA115" i="216"/>
  <c r="DZ115" i="216"/>
  <c r="DY115" i="216"/>
  <c r="DX115" i="216"/>
  <c r="DW115" i="216"/>
  <c r="DV115" i="216"/>
  <c r="DU115" i="216"/>
  <c r="DT115" i="216"/>
  <c r="DS115" i="216"/>
  <c r="DR115" i="216"/>
  <c r="DQ115" i="216"/>
  <c r="DP115" i="216"/>
  <c r="DF115" i="216"/>
  <c r="DE115" i="216"/>
  <c r="DD115" i="216"/>
  <c r="DB115" i="216"/>
  <c r="DA115" i="216"/>
  <c r="CZ115" i="216"/>
  <c r="CX115" i="216"/>
  <c r="CW115" i="216"/>
  <c r="CV115" i="216"/>
  <c r="CT115" i="216"/>
  <c r="CS115" i="216"/>
  <c r="CR115" i="216"/>
  <c r="CP115" i="216"/>
  <c r="CO115" i="216"/>
  <c r="CN115" i="216"/>
  <c r="CL115" i="216"/>
  <c r="CK115" i="216"/>
  <c r="CJ115" i="216"/>
  <c r="CI115" i="216"/>
  <c r="CH115" i="216"/>
  <c r="CG115" i="216"/>
  <c r="CF115" i="216"/>
  <c r="CB115" i="216"/>
  <c r="BW115" i="216"/>
  <c r="BV115" i="216"/>
  <c r="BU115" i="216"/>
  <c r="BT115" i="216"/>
  <c r="BS115" i="216"/>
  <c r="BR115" i="216"/>
  <c r="BQ115" i="216"/>
  <c r="BP115" i="216"/>
  <c r="BN115" i="216"/>
  <c r="BM115" i="216"/>
  <c r="BL115" i="216"/>
  <c r="BK115" i="216"/>
  <c r="BJ115" i="216"/>
  <c r="BI115" i="216"/>
  <c r="BH115" i="216"/>
  <c r="BG115" i="216"/>
  <c r="BF115" i="216"/>
  <c r="BE115" i="216"/>
  <c r="BD115" i="216"/>
  <c r="BC115" i="216"/>
  <c r="BB115" i="216"/>
  <c r="BA115" i="216"/>
  <c r="AZ115" i="216"/>
  <c r="AY115" i="216"/>
  <c r="AX115" i="216"/>
  <c r="AV115" i="216"/>
  <c r="AU115" i="216"/>
  <c r="AT115" i="216"/>
  <c r="AS115" i="216"/>
  <c r="AR115" i="216"/>
  <c r="AQ115" i="216"/>
  <c r="AP115" i="216"/>
  <c r="AO115" i="216"/>
  <c r="AL115" i="216"/>
  <c r="AK115" i="216"/>
  <c r="AJ115" i="216"/>
  <c r="AI115" i="216"/>
  <c r="AH115" i="216"/>
  <c r="AG115" i="216"/>
  <c r="AF115" i="216"/>
  <c r="AE115" i="216"/>
  <c r="AC115" i="216"/>
  <c r="AB115" i="216"/>
  <c r="AA115" i="216"/>
  <c r="Z115" i="216"/>
  <c r="Y115" i="216"/>
  <c r="X115" i="216"/>
  <c r="W115" i="216"/>
  <c r="V115" i="216"/>
  <c r="T115" i="216"/>
  <c r="S115" i="216"/>
  <c r="R115" i="216"/>
  <c r="Q115" i="216"/>
  <c r="P115" i="216"/>
  <c r="O115" i="216"/>
  <c r="N115" i="216"/>
  <c r="M115" i="216"/>
  <c r="DJ114" i="216"/>
  <c r="DI114" i="216"/>
  <c r="DL114" i="216" s="1"/>
  <c r="DH114" i="216"/>
  <c r="DK114" i="216" s="1"/>
  <c r="BX114" i="216"/>
  <c r="CD114" i="216" s="1"/>
  <c r="DN114" i="216" s="1"/>
  <c r="BO114" i="216"/>
  <c r="CC114" i="216" s="1"/>
  <c r="AW114" i="216"/>
  <c r="CA114" i="216" s="1"/>
  <c r="AM114" i="216"/>
  <c r="AD114" i="216"/>
  <c r="U114" i="216"/>
  <c r="BY114" i="216" s="1"/>
  <c r="DJ113" i="216"/>
  <c r="DI113" i="216"/>
  <c r="DL113" i="216" s="1"/>
  <c r="DH113" i="216"/>
  <c r="DK113" i="216" s="1"/>
  <c r="BZ113" i="216"/>
  <c r="BX113" i="216"/>
  <c r="CD113" i="216" s="1"/>
  <c r="DN113" i="216" s="1"/>
  <c r="BO113" i="216"/>
  <c r="CC113" i="216" s="1"/>
  <c r="AW113" i="216"/>
  <c r="CA113" i="216" s="1"/>
  <c r="AM113" i="216"/>
  <c r="AD113" i="216"/>
  <c r="U113" i="216"/>
  <c r="BY113" i="216" s="1"/>
  <c r="DJ112" i="216"/>
  <c r="DI112" i="216"/>
  <c r="DL112" i="216" s="1"/>
  <c r="DH112" i="216"/>
  <c r="DK112" i="216" s="1"/>
  <c r="BX112" i="216"/>
  <c r="CD112" i="216" s="1"/>
  <c r="DN112" i="216" s="1"/>
  <c r="BO112" i="216"/>
  <c r="CC112" i="216" s="1"/>
  <c r="AW112" i="216"/>
  <c r="CA112" i="216" s="1"/>
  <c r="AM112" i="216"/>
  <c r="AD112" i="216"/>
  <c r="U112" i="216"/>
  <c r="BY112" i="216" s="1"/>
  <c r="DJ111" i="216"/>
  <c r="DI111" i="216"/>
  <c r="DL111" i="216" s="1"/>
  <c r="DH111" i="216"/>
  <c r="DK111" i="216" s="1"/>
  <c r="BX111" i="216"/>
  <c r="CD111" i="216" s="1"/>
  <c r="DN111" i="216" s="1"/>
  <c r="BO111" i="216"/>
  <c r="CC111" i="216" s="1"/>
  <c r="AW111" i="216"/>
  <c r="CA111" i="216" s="1"/>
  <c r="AM111" i="216"/>
  <c r="AD111" i="216"/>
  <c r="U111" i="216"/>
  <c r="BY111" i="216" s="1"/>
  <c r="DJ110" i="216"/>
  <c r="DI110" i="216"/>
  <c r="DL110" i="216" s="1"/>
  <c r="DH110" i="216"/>
  <c r="DK110" i="216" s="1"/>
  <c r="BX110" i="216"/>
  <c r="BO110" i="216"/>
  <c r="AW110" i="216"/>
  <c r="CA110" i="216" s="1"/>
  <c r="AM110" i="216"/>
  <c r="AD110" i="216"/>
  <c r="U110" i="216"/>
  <c r="BY110" i="216" s="1"/>
  <c r="EE103" i="216"/>
  <c r="EB103" i="216"/>
  <c r="EA103" i="216"/>
  <c r="DZ103" i="216"/>
  <c r="DY103" i="216"/>
  <c r="DX103" i="216"/>
  <c r="DW103" i="216"/>
  <c r="DV103" i="216"/>
  <c r="DU103" i="216"/>
  <c r="DT103" i="216"/>
  <c r="DS103" i="216"/>
  <c r="DR103" i="216"/>
  <c r="DQ103" i="216"/>
  <c r="DP103" i="216"/>
  <c r="DF103" i="216"/>
  <c r="DE103" i="216"/>
  <c r="DD103" i="216"/>
  <c r="DB103" i="216"/>
  <c r="DA103" i="216"/>
  <c r="CZ103" i="216"/>
  <c r="CX103" i="216"/>
  <c r="CW103" i="216"/>
  <c r="CV103" i="216"/>
  <c r="CT103" i="216"/>
  <c r="CS103" i="216"/>
  <c r="CR103" i="216"/>
  <c r="CP103" i="216"/>
  <c r="CO103" i="216"/>
  <c r="CN103" i="216"/>
  <c r="CL103" i="216"/>
  <c r="CK103" i="216"/>
  <c r="CJ103" i="216"/>
  <c r="CI103" i="216"/>
  <c r="CH103" i="216"/>
  <c r="CG103" i="216"/>
  <c r="CF103" i="216"/>
  <c r="CC103" i="216"/>
  <c r="CB103" i="216"/>
  <c r="BW103" i="216"/>
  <c r="BV103" i="216"/>
  <c r="BU103" i="216"/>
  <c r="BT103" i="216"/>
  <c r="BS103" i="216"/>
  <c r="BR103" i="216"/>
  <c r="BQ103" i="216"/>
  <c r="BP103" i="216"/>
  <c r="BN103" i="216"/>
  <c r="BM103" i="216"/>
  <c r="BL103" i="216"/>
  <c r="BK103" i="216"/>
  <c r="BJ103" i="216"/>
  <c r="BI103" i="216"/>
  <c r="BH103" i="216"/>
  <c r="BG103" i="216"/>
  <c r="BF103" i="216"/>
  <c r="BE103" i="216"/>
  <c r="BD103" i="216"/>
  <c r="BC103" i="216"/>
  <c r="BB103" i="216"/>
  <c r="BA103" i="216"/>
  <c r="AZ103" i="216"/>
  <c r="AY103" i="216"/>
  <c r="AX103" i="216"/>
  <c r="AV103" i="216"/>
  <c r="AU103" i="216"/>
  <c r="AT103" i="216"/>
  <c r="AS103" i="216"/>
  <c r="AR103" i="216"/>
  <c r="AQ103" i="216"/>
  <c r="AP103" i="216"/>
  <c r="AO103" i="216"/>
  <c r="AL103" i="216"/>
  <c r="AK103" i="216"/>
  <c r="AJ103" i="216"/>
  <c r="AI103" i="216"/>
  <c r="AH103" i="216"/>
  <c r="AG103" i="216"/>
  <c r="AF103" i="216"/>
  <c r="AE103" i="216"/>
  <c r="AC103" i="216"/>
  <c r="AB103" i="216"/>
  <c r="AA103" i="216"/>
  <c r="Z103" i="216"/>
  <c r="Y103" i="216"/>
  <c r="X103" i="216"/>
  <c r="W103" i="216"/>
  <c r="V103" i="216"/>
  <c r="T103" i="216"/>
  <c r="S103" i="216"/>
  <c r="R103" i="216"/>
  <c r="Q103" i="216"/>
  <c r="P103" i="216"/>
  <c r="O103" i="216"/>
  <c r="N103" i="216"/>
  <c r="M103" i="216"/>
  <c r="DJ102" i="216"/>
  <c r="DI102" i="216"/>
  <c r="DL102" i="216" s="1"/>
  <c r="DH102" i="216"/>
  <c r="DK102" i="216" s="1"/>
  <c r="BX102" i="216"/>
  <c r="CD102" i="216" s="1"/>
  <c r="DN102" i="216" s="1"/>
  <c r="BO102" i="216"/>
  <c r="AW102" i="216"/>
  <c r="AM102" i="216"/>
  <c r="AD102" i="216"/>
  <c r="U102" i="216"/>
  <c r="BZ102" i="216" s="1"/>
  <c r="DJ101" i="216"/>
  <c r="DI101" i="216"/>
  <c r="DH101" i="216"/>
  <c r="BX101" i="216"/>
  <c r="BO101" i="216"/>
  <c r="AW101" i="216"/>
  <c r="AM101" i="216"/>
  <c r="AD101" i="216"/>
  <c r="U101" i="216"/>
  <c r="BY101" i="216" s="1"/>
  <c r="EE94" i="216"/>
  <c r="EB94" i="216"/>
  <c r="EA94" i="216"/>
  <c r="DZ94" i="216"/>
  <c r="DY94" i="216"/>
  <c r="DX94" i="216"/>
  <c r="DW94" i="216"/>
  <c r="DV94" i="216"/>
  <c r="DU94" i="216"/>
  <c r="DT94" i="216"/>
  <c r="DS94" i="216"/>
  <c r="DR94" i="216"/>
  <c r="DQ94" i="216"/>
  <c r="DP94" i="216"/>
  <c r="DF94" i="216"/>
  <c r="DE94" i="216"/>
  <c r="DD94" i="216"/>
  <c r="DB94" i="216"/>
  <c r="DA94" i="216"/>
  <c r="CZ94" i="216"/>
  <c r="CX94" i="216"/>
  <c r="CW94" i="216"/>
  <c r="CV94" i="216"/>
  <c r="CT94" i="216"/>
  <c r="CS94" i="216"/>
  <c r="CR94" i="216"/>
  <c r="CP94" i="216"/>
  <c r="CO94" i="216"/>
  <c r="CN94" i="216"/>
  <c r="CL94" i="216"/>
  <c r="CK94" i="216"/>
  <c r="CJ94" i="216"/>
  <c r="CI94" i="216"/>
  <c r="CH94" i="216"/>
  <c r="CG94" i="216"/>
  <c r="CF94" i="216"/>
  <c r="BP94" i="216"/>
  <c r="BN94" i="216"/>
  <c r="BM94" i="216"/>
  <c r="BL94" i="216"/>
  <c r="BK94" i="216"/>
  <c r="BJ94" i="216"/>
  <c r="BI94" i="216"/>
  <c r="BH94" i="216"/>
  <c r="BG94" i="216"/>
  <c r="BE94" i="216"/>
  <c r="BD94" i="216"/>
  <c r="BC94" i="216"/>
  <c r="BB94" i="216"/>
  <c r="BA94" i="216"/>
  <c r="AZ94" i="216"/>
  <c r="AY94" i="216"/>
  <c r="AX94" i="216"/>
  <c r="AV94" i="216"/>
  <c r="AU94" i="216"/>
  <c r="AT94" i="216"/>
  <c r="AS94" i="216"/>
  <c r="AR94" i="216"/>
  <c r="AQ94" i="216"/>
  <c r="AP94" i="216"/>
  <c r="AO94" i="216"/>
  <c r="AL94" i="216"/>
  <c r="AK94" i="216"/>
  <c r="AJ94" i="216"/>
  <c r="AI94" i="216"/>
  <c r="AH94" i="216"/>
  <c r="AG94" i="216"/>
  <c r="AF94" i="216"/>
  <c r="AE94" i="216"/>
  <c r="AC94" i="216"/>
  <c r="AB94" i="216"/>
  <c r="AA94" i="216"/>
  <c r="Z94" i="216"/>
  <c r="Y94" i="216"/>
  <c r="X94" i="216"/>
  <c r="W94" i="216"/>
  <c r="V94" i="216"/>
  <c r="T94" i="216"/>
  <c r="S94" i="216"/>
  <c r="R94" i="216"/>
  <c r="Q94" i="216"/>
  <c r="P94" i="216"/>
  <c r="O94" i="216"/>
  <c r="N94" i="216"/>
  <c r="DJ93" i="216"/>
  <c r="DI93" i="216"/>
  <c r="DL93" i="216" s="1"/>
  <c r="DH93" i="216"/>
  <c r="DK93" i="216" s="1"/>
  <c r="BX93" i="216"/>
  <c r="CD93" i="216" s="1"/>
  <c r="DN93" i="216" s="1"/>
  <c r="BO93" i="216"/>
  <c r="BF93" i="216"/>
  <c r="AW93" i="216"/>
  <c r="CA93" i="216" s="1"/>
  <c r="AM93" i="216"/>
  <c r="AD93" i="216"/>
  <c r="U93" i="216"/>
  <c r="BY93" i="216" s="1"/>
  <c r="DJ92" i="216"/>
  <c r="DI92" i="216"/>
  <c r="DL92" i="216" s="1"/>
  <c r="DH92" i="216"/>
  <c r="DK92" i="216" s="1"/>
  <c r="BX92" i="216"/>
  <c r="CD92" i="216" s="1"/>
  <c r="DN92" i="216" s="1"/>
  <c r="BO92" i="216"/>
  <c r="BF92" i="216"/>
  <c r="AW92" i="216"/>
  <c r="CA92" i="216" s="1"/>
  <c r="AM92" i="216"/>
  <c r="AD92" i="216"/>
  <c r="U92" i="216"/>
  <c r="BY92" i="216" s="1"/>
  <c r="DJ89" i="216"/>
  <c r="DI89" i="216"/>
  <c r="DL89" i="216" s="1"/>
  <c r="DH89" i="216"/>
  <c r="DK89" i="216" s="1"/>
  <c r="BX89" i="216"/>
  <c r="CD89" i="216" s="1"/>
  <c r="DN89" i="216" s="1"/>
  <c r="BO89" i="216"/>
  <c r="BF89" i="216"/>
  <c r="AW89" i="216"/>
  <c r="CA89" i="216" s="1"/>
  <c r="AM89" i="216"/>
  <c r="AD89" i="216"/>
  <c r="U89" i="216"/>
  <c r="BY89" i="216" s="1"/>
  <c r="DJ88" i="216"/>
  <c r="DI88" i="216"/>
  <c r="DL88" i="216" s="1"/>
  <c r="DH88" i="216"/>
  <c r="DK88" i="216" s="1"/>
  <c r="BX88" i="216"/>
  <c r="CD88" i="216" s="1"/>
  <c r="DN88" i="216" s="1"/>
  <c r="BO88" i="216"/>
  <c r="BF88" i="216"/>
  <c r="AW88" i="216"/>
  <c r="CA88" i="216" s="1"/>
  <c r="AM88" i="216"/>
  <c r="AD88" i="216"/>
  <c r="U88" i="216"/>
  <c r="BY88" i="216" s="1"/>
  <c r="DJ87" i="216"/>
  <c r="DI87" i="216"/>
  <c r="DL87" i="216" s="1"/>
  <c r="DH87" i="216"/>
  <c r="DK87" i="216" s="1"/>
  <c r="BX87" i="216"/>
  <c r="CD87" i="216" s="1"/>
  <c r="DN87" i="216" s="1"/>
  <c r="BO87" i="216"/>
  <c r="CC87" i="216" s="1"/>
  <c r="BF87" i="216"/>
  <c r="CB87" i="216" s="1"/>
  <c r="AW87" i="216"/>
  <c r="CA87" i="216" s="1"/>
  <c r="AM87" i="216"/>
  <c r="AD87" i="216"/>
  <c r="U87" i="216"/>
  <c r="BY87" i="216" s="1"/>
  <c r="DJ86" i="216"/>
  <c r="DI86" i="216"/>
  <c r="DL86" i="216" s="1"/>
  <c r="DH86" i="216"/>
  <c r="DK86" i="216" s="1"/>
  <c r="BX86" i="216"/>
  <c r="CD86" i="216" s="1"/>
  <c r="DN86" i="216" s="1"/>
  <c r="BO86" i="216"/>
  <c r="CC86" i="216" s="1"/>
  <c r="BF86" i="216"/>
  <c r="CB86" i="216" s="1"/>
  <c r="AW86" i="216"/>
  <c r="CA86" i="216" s="1"/>
  <c r="AM86" i="216"/>
  <c r="AD86" i="216"/>
  <c r="U86" i="216"/>
  <c r="BY86" i="216" s="1"/>
  <c r="DJ85" i="216"/>
  <c r="DI85" i="216"/>
  <c r="DL85" i="216" s="1"/>
  <c r="DH85" i="216"/>
  <c r="DK85" i="216" s="1"/>
  <c r="BX85" i="216"/>
  <c r="CD85" i="216" s="1"/>
  <c r="DN85" i="216" s="1"/>
  <c r="BO85" i="216"/>
  <c r="CC85" i="216" s="1"/>
  <c r="BF85" i="216"/>
  <c r="CB85" i="216" s="1"/>
  <c r="AW85" i="216"/>
  <c r="CA85" i="216" s="1"/>
  <c r="AM85" i="216"/>
  <c r="AD85" i="216"/>
  <c r="U85" i="216"/>
  <c r="BY85" i="216" s="1"/>
  <c r="DJ84" i="216"/>
  <c r="DI84" i="216"/>
  <c r="DL84" i="216" s="1"/>
  <c r="DH84" i="216"/>
  <c r="DK84" i="216" s="1"/>
  <c r="BX84" i="216"/>
  <c r="CD84" i="216" s="1"/>
  <c r="DN84" i="216" s="1"/>
  <c r="BO84" i="216"/>
  <c r="CC84" i="216" s="1"/>
  <c r="BF84" i="216"/>
  <c r="CB84" i="216" s="1"/>
  <c r="AW84" i="216"/>
  <c r="CA84" i="216" s="1"/>
  <c r="AM84" i="216"/>
  <c r="AD84" i="216"/>
  <c r="U84" i="216"/>
  <c r="BY84" i="216" s="1"/>
  <c r="DJ83" i="216"/>
  <c r="DI83" i="216"/>
  <c r="DL83" i="216" s="1"/>
  <c r="DH83" i="216"/>
  <c r="DK83" i="216" s="1"/>
  <c r="BX83" i="216"/>
  <c r="CD83" i="216" s="1"/>
  <c r="DN83" i="216" s="1"/>
  <c r="BO83" i="216"/>
  <c r="CC83" i="216" s="1"/>
  <c r="BF83" i="216"/>
  <c r="CB83" i="216" s="1"/>
  <c r="AW83" i="216"/>
  <c r="CA83" i="216" s="1"/>
  <c r="AM83" i="216"/>
  <c r="AD83" i="216"/>
  <c r="U83" i="216"/>
  <c r="BY83" i="216" s="1"/>
  <c r="DJ82" i="216"/>
  <c r="DI82" i="216"/>
  <c r="DL82" i="216" s="1"/>
  <c r="DH82" i="216"/>
  <c r="DK82" i="216" s="1"/>
  <c r="BX82" i="216"/>
  <c r="CD82" i="216" s="1"/>
  <c r="DN82" i="216" s="1"/>
  <c r="BO82" i="216"/>
  <c r="BF82" i="216"/>
  <c r="AW82" i="216"/>
  <c r="CA82" i="216" s="1"/>
  <c r="AM82" i="216"/>
  <c r="AD82" i="216"/>
  <c r="U82" i="216"/>
  <c r="BY82" i="216" s="1"/>
  <c r="DJ81" i="216"/>
  <c r="DI81" i="216"/>
  <c r="DL81" i="216" s="1"/>
  <c r="DH81" i="216"/>
  <c r="DK81" i="216" s="1"/>
  <c r="BX81" i="216"/>
  <c r="CD81" i="216" s="1"/>
  <c r="DN81" i="216" s="1"/>
  <c r="BO81" i="216"/>
  <c r="BF81" i="216"/>
  <c r="AW81" i="216"/>
  <c r="CA81" i="216" s="1"/>
  <c r="AM81" i="216"/>
  <c r="AD81" i="216"/>
  <c r="U81" i="216"/>
  <c r="BY81" i="216" s="1"/>
  <c r="DJ80" i="216"/>
  <c r="DI80" i="216"/>
  <c r="DL80" i="216" s="1"/>
  <c r="DH80" i="216"/>
  <c r="DK80" i="216" s="1"/>
  <c r="BX80" i="216"/>
  <c r="CD80" i="216" s="1"/>
  <c r="DN80" i="216" s="1"/>
  <c r="BO80" i="216"/>
  <c r="BF80" i="216"/>
  <c r="AW80" i="216"/>
  <c r="CA80" i="216" s="1"/>
  <c r="AM80" i="216"/>
  <c r="AD80" i="216"/>
  <c r="U80" i="216"/>
  <c r="BY80" i="216" s="1"/>
  <c r="DJ79" i="216"/>
  <c r="DI79" i="216"/>
  <c r="DL79" i="216" s="1"/>
  <c r="DH79" i="216"/>
  <c r="DK79" i="216" s="1"/>
  <c r="BX79" i="216"/>
  <c r="CD79" i="216" s="1"/>
  <c r="DN79" i="216" s="1"/>
  <c r="BO79" i="216"/>
  <c r="BF79" i="216"/>
  <c r="AW79" i="216"/>
  <c r="CA79" i="216" s="1"/>
  <c r="AM79" i="216"/>
  <c r="AD79" i="216"/>
  <c r="U79" i="216"/>
  <c r="BY79" i="216" s="1"/>
  <c r="DJ78" i="216"/>
  <c r="DI78" i="216"/>
  <c r="DL78" i="216" s="1"/>
  <c r="DH78" i="216"/>
  <c r="DK78" i="216" s="1"/>
  <c r="BX78" i="216"/>
  <c r="CD78" i="216" s="1"/>
  <c r="DN78" i="216" s="1"/>
  <c r="BO78" i="216"/>
  <c r="BF78" i="216"/>
  <c r="AW78" i="216"/>
  <c r="CA78" i="216" s="1"/>
  <c r="AM78" i="216"/>
  <c r="AD78" i="216"/>
  <c r="U78" i="216"/>
  <c r="BY78" i="216" s="1"/>
  <c r="DJ77" i="216"/>
  <c r="DI77" i="216"/>
  <c r="DL77" i="216" s="1"/>
  <c r="DH77" i="216"/>
  <c r="DK77" i="216" s="1"/>
  <c r="BX77" i="216"/>
  <c r="CD77" i="216" s="1"/>
  <c r="DN77" i="216" s="1"/>
  <c r="BO77" i="216"/>
  <c r="BF77" i="216"/>
  <c r="AW77" i="216"/>
  <c r="CA77" i="216" s="1"/>
  <c r="AM77" i="216"/>
  <c r="AD77" i="216"/>
  <c r="U77" i="216"/>
  <c r="BY77" i="216" s="1"/>
  <c r="DJ76" i="216"/>
  <c r="DI76" i="216"/>
  <c r="DL76" i="216" s="1"/>
  <c r="DH76" i="216"/>
  <c r="DK76" i="216" s="1"/>
  <c r="BX76" i="216"/>
  <c r="CD76" i="216" s="1"/>
  <c r="DN76" i="216" s="1"/>
  <c r="BO76" i="216"/>
  <c r="BF76" i="216"/>
  <c r="AW76" i="216"/>
  <c r="CA76" i="216" s="1"/>
  <c r="AM76" i="216"/>
  <c r="AD76" i="216"/>
  <c r="U76" i="216"/>
  <c r="BY76" i="216" s="1"/>
  <c r="DJ75" i="216"/>
  <c r="DI75" i="216"/>
  <c r="DL75" i="216" s="1"/>
  <c r="DH75" i="216"/>
  <c r="DK75" i="216" s="1"/>
  <c r="BX75" i="216"/>
  <c r="CD75" i="216" s="1"/>
  <c r="DN75" i="216" s="1"/>
  <c r="BO75" i="216"/>
  <c r="BF75" i="216"/>
  <c r="AW75" i="216"/>
  <c r="CA75" i="216" s="1"/>
  <c r="AM75" i="216"/>
  <c r="AD75" i="216"/>
  <c r="U75" i="216"/>
  <c r="BY75" i="216" s="1"/>
  <c r="DJ74" i="216"/>
  <c r="DI74" i="216"/>
  <c r="DL74" i="216" s="1"/>
  <c r="DH74" i="216"/>
  <c r="DK74" i="216" s="1"/>
  <c r="BX74" i="216"/>
  <c r="CD74" i="216" s="1"/>
  <c r="DN74" i="216" s="1"/>
  <c r="BO74" i="216"/>
  <c r="BF74" i="216"/>
  <c r="AW74" i="216"/>
  <c r="CA74" i="216" s="1"/>
  <c r="AM74" i="216"/>
  <c r="AD74" i="216"/>
  <c r="U74" i="216"/>
  <c r="BY74" i="216" s="1"/>
  <c r="DJ73" i="216"/>
  <c r="DI73" i="216"/>
  <c r="DL73" i="216" s="1"/>
  <c r="DH73" i="216"/>
  <c r="DK73" i="216" s="1"/>
  <c r="BX73" i="216"/>
  <c r="CD73" i="216" s="1"/>
  <c r="DN73" i="216" s="1"/>
  <c r="BO73" i="216"/>
  <c r="BF73" i="216"/>
  <c r="AW73" i="216"/>
  <c r="CA73" i="216" s="1"/>
  <c r="AM73" i="216"/>
  <c r="AD73" i="216"/>
  <c r="U73" i="216"/>
  <c r="BY73" i="216" s="1"/>
  <c r="DJ72" i="216"/>
  <c r="DI72" i="216"/>
  <c r="DL72" i="216" s="1"/>
  <c r="DH72" i="216"/>
  <c r="DK72" i="216" s="1"/>
  <c r="BX72" i="216"/>
  <c r="CD72" i="216" s="1"/>
  <c r="DN72" i="216" s="1"/>
  <c r="BO72" i="216"/>
  <c r="BF72" i="216"/>
  <c r="AW72" i="216"/>
  <c r="CA72" i="216" s="1"/>
  <c r="AM72" i="216"/>
  <c r="AD72" i="216"/>
  <c r="U72" i="216"/>
  <c r="BY72" i="216" s="1"/>
  <c r="DJ71" i="216"/>
  <c r="DI71" i="216"/>
  <c r="DH71" i="216"/>
  <c r="DK71" i="216" s="1"/>
  <c r="BX71" i="216"/>
  <c r="CD71" i="216" s="1"/>
  <c r="DN71" i="216" s="1"/>
  <c r="BO71" i="216"/>
  <c r="BF71" i="216"/>
  <c r="AW71" i="216"/>
  <c r="CA71" i="216" s="1"/>
  <c r="AM71" i="216"/>
  <c r="AD71" i="216"/>
  <c r="U71" i="216"/>
  <c r="BY71" i="216" s="1"/>
  <c r="DJ70" i="216"/>
  <c r="DI70" i="216"/>
  <c r="DL70" i="216" s="1"/>
  <c r="DH70" i="216"/>
  <c r="DK70" i="216" s="1"/>
  <c r="BX70" i="216"/>
  <c r="CD70" i="216" s="1"/>
  <c r="DN70" i="216" s="1"/>
  <c r="BO70" i="216"/>
  <c r="BF70" i="216"/>
  <c r="AW70" i="216"/>
  <c r="CA70" i="216" s="1"/>
  <c r="AM70" i="216"/>
  <c r="AD70" i="216"/>
  <c r="U70" i="216"/>
  <c r="BY70" i="216" s="1"/>
  <c r="DJ69" i="216"/>
  <c r="DI69" i="216"/>
  <c r="DL69" i="216" s="1"/>
  <c r="DH69" i="216"/>
  <c r="DK69" i="216" s="1"/>
  <c r="BX69" i="216"/>
  <c r="CD69" i="216" s="1"/>
  <c r="DN69" i="216" s="1"/>
  <c r="BO69" i="216"/>
  <c r="BF69" i="216"/>
  <c r="AW69" i="216"/>
  <c r="CA69" i="216" s="1"/>
  <c r="AM69" i="216"/>
  <c r="AD69" i="216"/>
  <c r="U69" i="216"/>
  <c r="BY69" i="216" s="1"/>
  <c r="DJ68" i="216"/>
  <c r="DI68" i="216"/>
  <c r="DL68" i="216" s="1"/>
  <c r="DH68" i="216"/>
  <c r="DK68" i="216" s="1"/>
  <c r="BX68" i="216"/>
  <c r="CD68" i="216" s="1"/>
  <c r="DN68" i="216" s="1"/>
  <c r="BO68" i="216"/>
  <c r="BF68" i="216"/>
  <c r="AW68" i="216"/>
  <c r="CA68" i="216" s="1"/>
  <c r="AM68" i="216"/>
  <c r="AD68" i="216"/>
  <c r="U68" i="216"/>
  <c r="BY68" i="216" s="1"/>
  <c r="DJ67" i="216"/>
  <c r="DI67" i="216"/>
  <c r="DL67" i="216" s="1"/>
  <c r="DH67" i="216"/>
  <c r="DK67" i="216" s="1"/>
  <c r="BX67" i="216"/>
  <c r="CD67" i="216" s="1"/>
  <c r="DN67" i="216" s="1"/>
  <c r="BO67" i="216"/>
  <c r="BF67" i="216"/>
  <c r="AW67" i="216"/>
  <c r="CA67" i="216" s="1"/>
  <c r="AM67" i="216"/>
  <c r="AD67" i="216"/>
  <c r="U67" i="216"/>
  <c r="BY67" i="216" s="1"/>
  <c r="DJ66" i="216"/>
  <c r="DI66" i="216"/>
  <c r="DL66" i="216" s="1"/>
  <c r="DH66" i="216"/>
  <c r="DK66" i="216" s="1"/>
  <c r="BX66" i="216"/>
  <c r="CD66" i="216" s="1"/>
  <c r="DN66" i="216" s="1"/>
  <c r="BO66" i="216"/>
  <c r="BF66" i="216"/>
  <c r="AW66" i="216"/>
  <c r="CA66" i="216" s="1"/>
  <c r="AM66" i="216"/>
  <c r="AD66" i="216"/>
  <c r="U66" i="216"/>
  <c r="BY66" i="216" s="1"/>
  <c r="DJ65" i="216"/>
  <c r="DI65" i="216"/>
  <c r="DL65" i="216" s="1"/>
  <c r="DH65" i="216"/>
  <c r="DK65" i="216" s="1"/>
  <c r="BX65" i="216"/>
  <c r="CD65" i="216" s="1"/>
  <c r="DN65" i="216" s="1"/>
  <c r="BO65" i="216"/>
  <c r="BF65" i="216"/>
  <c r="AW65" i="216"/>
  <c r="CA65" i="216" s="1"/>
  <c r="AM65" i="216"/>
  <c r="AD65" i="216"/>
  <c r="U65" i="216"/>
  <c r="BY65" i="216" s="1"/>
  <c r="DJ64" i="216"/>
  <c r="DI64" i="216"/>
  <c r="DL64" i="216" s="1"/>
  <c r="DH64" i="216"/>
  <c r="DK64" i="216" s="1"/>
  <c r="BX64" i="216"/>
  <c r="CD64" i="216" s="1"/>
  <c r="DN64" i="216" s="1"/>
  <c r="BO64" i="216"/>
  <c r="BF64" i="216"/>
  <c r="AW64" i="216"/>
  <c r="CA64" i="216" s="1"/>
  <c r="AM64" i="216"/>
  <c r="AD64" i="216"/>
  <c r="U64" i="216"/>
  <c r="BY64" i="216" s="1"/>
  <c r="DJ63" i="216"/>
  <c r="DI63" i="216"/>
  <c r="DL63" i="216" s="1"/>
  <c r="DH63" i="216"/>
  <c r="DK63" i="216" s="1"/>
  <c r="BX63" i="216"/>
  <c r="CD63" i="216" s="1"/>
  <c r="DN63" i="216" s="1"/>
  <c r="BO63" i="216"/>
  <c r="BF63" i="216"/>
  <c r="AW63" i="216"/>
  <c r="CA63" i="216" s="1"/>
  <c r="AM63" i="216"/>
  <c r="AD63" i="216"/>
  <c r="U63" i="216"/>
  <c r="BY63" i="216" s="1"/>
  <c r="DJ62" i="216"/>
  <c r="DI62" i="216"/>
  <c r="DL62" i="216" s="1"/>
  <c r="DH62" i="216"/>
  <c r="DK62" i="216" s="1"/>
  <c r="BX62" i="216"/>
  <c r="CD62" i="216" s="1"/>
  <c r="DN62" i="216" s="1"/>
  <c r="BO62" i="216"/>
  <c r="BF62" i="216"/>
  <c r="AW62" i="216"/>
  <c r="CA62" i="216" s="1"/>
  <c r="AM62" i="216"/>
  <c r="AD62" i="216"/>
  <c r="U62" i="216"/>
  <c r="BY62" i="216" s="1"/>
  <c r="DJ61" i="216"/>
  <c r="DI61" i="216"/>
  <c r="DL61" i="216" s="1"/>
  <c r="DH61" i="216"/>
  <c r="DK61" i="216" s="1"/>
  <c r="BX61" i="216"/>
  <c r="CD61" i="216" s="1"/>
  <c r="DN61" i="216" s="1"/>
  <c r="BO61" i="216"/>
  <c r="BF61" i="216"/>
  <c r="AW61" i="216"/>
  <c r="CA61" i="216" s="1"/>
  <c r="AM61" i="216"/>
  <c r="AD61" i="216"/>
  <c r="U61" i="216"/>
  <c r="BY61" i="216" s="1"/>
  <c r="DJ60" i="216"/>
  <c r="DI60" i="216"/>
  <c r="DL60" i="216" s="1"/>
  <c r="DH60" i="216"/>
  <c r="DK60" i="216" s="1"/>
  <c r="BX60" i="216"/>
  <c r="CD60" i="216" s="1"/>
  <c r="DN60" i="216" s="1"/>
  <c r="BO60" i="216"/>
  <c r="BF60" i="216"/>
  <c r="AW60" i="216"/>
  <c r="CA60" i="216" s="1"/>
  <c r="AM60" i="216"/>
  <c r="AD60" i="216"/>
  <c r="U60" i="216"/>
  <c r="BY60" i="216" s="1"/>
  <c r="DJ59" i="216"/>
  <c r="DI59" i="216"/>
  <c r="DL59" i="216" s="1"/>
  <c r="DH59" i="216"/>
  <c r="DK59" i="216" s="1"/>
  <c r="BX59" i="216"/>
  <c r="CD59" i="216" s="1"/>
  <c r="DN59" i="216" s="1"/>
  <c r="BO59" i="216"/>
  <c r="BF59" i="216"/>
  <c r="AW59" i="216"/>
  <c r="CA59" i="216" s="1"/>
  <c r="AM59" i="216"/>
  <c r="AD59" i="216"/>
  <c r="U59" i="216"/>
  <c r="BY59" i="216" s="1"/>
  <c r="DJ58" i="216"/>
  <c r="DI58" i="216"/>
  <c r="DH58" i="216"/>
  <c r="DK58" i="216" s="1"/>
  <c r="BX58" i="216"/>
  <c r="CD58" i="216" s="1"/>
  <c r="DN58" i="216" s="1"/>
  <c r="BO58" i="216"/>
  <c r="BF58" i="216"/>
  <c r="AW58" i="216"/>
  <c r="CA58" i="216" s="1"/>
  <c r="AM58" i="216"/>
  <c r="AD58" i="216"/>
  <c r="U58" i="216"/>
  <c r="BY58" i="216" s="1"/>
  <c r="DJ57" i="216"/>
  <c r="DI57" i="216"/>
  <c r="DL57" i="216" s="1"/>
  <c r="DH57" i="216"/>
  <c r="DK57" i="216" s="1"/>
  <c r="BX57" i="216"/>
  <c r="CD57" i="216" s="1"/>
  <c r="DN57" i="216" s="1"/>
  <c r="BO57" i="216"/>
  <c r="BF57" i="216"/>
  <c r="AW57" i="216"/>
  <c r="CA57" i="216" s="1"/>
  <c r="AM57" i="216"/>
  <c r="AD57" i="216"/>
  <c r="U57" i="216"/>
  <c r="BY57" i="216" s="1"/>
  <c r="DJ56" i="216"/>
  <c r="DI56" i="216"/>
  <c r="DL56" i="216" s="1"/>
  <c r="DH56" i="216"/>
  <c r="DK56" i="216" s="1"/>
  <c r="BX56" i="216"/>
  <c r="CD56" i="216" s="1"/>
  <c r="DN56" i="216" s="1"/>
  <c r="BO56" i="216"/>
  <c r="BF56" i="216"/>
  <c r="AW56" i="216"/>
  <c r="CA56" i="216" s="1"/>
  <c r="AM56" i="216"/>
  <c r="AD56" i="216"/>
  <c r="U56" i="216"/>
  <c r="BY56" i="216" s="1"/>
  <c r="DJ55" i="216"/>
  <c r="DI55" i="216"/>
  <c r="DL55" i="216" s="1"/>
  <c r="DH55" i="216"/>
  <c r="DK55" i="216" s="1"/>
  <c r="BX55" i="216"/>
  <c r="CD55" i="216" s="1"/>
  <c r="DN55" i="216" s="1"/>
  <c r="BO55" i="216"/>
  <c r="BF55" i="216"/>
  <c r="AW55" i="216"/>
  <c r="CA55" i="216" s="1"/>
  <c r="AM55" i="216"/>
  <c r="AD55" i="216"/>
  <c r="U55" i="216"/>
  <c r="BY55" i="216" s="1"/>
  <c r="DJ54" i="216"/>
  <c r="DI54" i="216"/>
  <c r="DL54" i="216" s="1"/>
  <c r="DH54" i="216"/>
  <c r="DK54" i="216" s="1"/>
  <c r="BX54" i="216"/>
  <c r="CD54" i="216" s="1"/>
  <c r="DN54" i="216" s="1"/>
  <c r="BO54" i="216"/>
  <c r="BF54" i="216"/>
  <c r="AW54" i="216"/>
  <c r="CA54" i="216" s="1"/>
  <c r="AM54" i="216"/>
  <c r="AD54" i="216"/>
  <c r="U54" i="216"/>
  <c r="BY54" i="216" s="1"/>
  <c r="DJ53" i="216"/>
  <c r="DI53" i="216"/>
  <c r="DH53" i="216"/>
  <c r="DK53" i="216" s="1"/>
  <c r="BX53" i="216"/>
  <c r="CD53" i="216" s="1"/>
  <c r="DN53" i="216" s="1"/>
  <c r="BO53" i="216"/>
  <c r="BF53" i="216"/>
  <c r="AW53" i="216"/>
  <c r="CA53" i="216" s="1"/>
  <c r="AM53" i="216"/>
  <c r="AD53" i="216"/>
  <c r="U53" i="216"/>
  <c r="BY53" i="216" s="1"/>
  <c r="DJ52" i="216"/>
  <c r="DI52" i="216"/>
  <c r="DL52" i="216" s="1"/>
  <c r="DH52" i="216"/>
  <c r="DK52" i="216" s="1"/>
  <c r="BX52" i="216"/>
  <c r="CD52" i="216" s="1"/>
  <c r="DN52" i="216" s="1"/>
  <c r="BO52" i="216"/>
  <c r="BF52" i="216"/>
  <c r="AW52" i="216"/>
  <c r="CA52" i="216" s="1"/>
  <c r="AM52" i="216"/>
  <c r="AD52" i="216"/>
  <c r="U52" i="216"/>
  <c r="BY52" i="216" s="1"/>
  <c r="DJ51" i="216"/>
  <c r="DI51" i="216"/>
  <c r="DL51" i="216" s="1"/>
  <c r="DH51" i="216"/>
  <c r="DK51" i="216" s="1"/>
  <c r="BX51" i="216"/>
  <c r="CD51" i="216" s="1"/>
  <c r="DN51" i="216" s="1"/>
  <c r="BO51" i="216"/>
  <c r="BF51" i="216"/>
  <c r="AW51" i="216"/>
  <c r="CA51" i="216" s="1"/>
  <c r="AM51" i="216"/>
  <c r="AD51" i="216"/>
  <c r="U51" i="216"/>
  <c r="BY51" i="216" s="1"/>
  <c r="DJ50" i="216"/>
  <c r="DI50" i="216"/>
  <c r="DL50" i="216" s="1"/>
  <c r="DH50" i="216"/>
  <c r="DK50" i="216" s="1"/>
  <c r="BX50" i="216"/>
  <c r="CD50" i="216" s="1"/>
  <c r="DN50" i="216" s="1"/>
  <c r="BO50" i="216"/>
  <c r="BF50" i="216"/>
  <c r="AW50" i="216"/>
  <c r="CA50" i="216" s="1"/>
  <c r="AM50" i="216"/>
  <c r="AD50" i="216"/>
  <c r="U50" i="216"/>
  <c r="BY50" i="216" s="1"/>
  <c r="DJ49" i="216"/>
  <c r="DI49" i="216"/>
  <c r="DL49" i="216" s="1"/>
  <c r="DH49" i="216"/>
  <c r="DK49" i="216" s="1"/>
  <c r="BX49" i="216"/>
  <c r="CD49" i="216" s="1"/>
  <c r="DN49" i="216" s="1"/>
  <c r="BO49" i="216"/>
  <c r="BF49" i="216"/>
  <c r="AW49" i="216"/>
  <c r="CA49" i="216" s="1"/>
  <c r="AM49" i="216"/>
  <c r="AD49" i="216"/>
  <c r="U49" i="216"/>
  <c r="BY49" i="216" s="1"/>
  <c r="DJ48" i="216"/>
  <c r="DI48" i="216"/>
  <c r="DL48" i="216" s="1"/>
  <c r="DH48" i="216"/>
  <c r="DK48" i="216" s="1"/>
  <c r="BX48" i="216"/>
  <c r="CD48" i="216" s="1"/>
  <c r="DN48" i="216" s="1"/>
  <c r="BO48" i="216"/>
  <c r="BF48" i="216"/>
  <c r="AW48" i="216"/>
  <c r="CA48" i="216" s="1"/>
  <c r="AM48" i="216"/>
  <c r="AD48" i="216"/>
  <c r="U48" i="216"/>
  <c r="BY48" i="216" s="1"/>
  <c r="DJ47" i="216"/>
  <c r="DI47" i="216"/>
  <c r="DL47" i="216" s="1"/>
  <c r="DH47" i="216"/>
  <c r="DK47" i="216" s="1"/>
  <c r="BX47" i="216"/>
  <c r="CD47" i="216" s="1"/>
  <c r="DN47" i="216" s="1"/>
  <c r="BO47" i="216"/>
  <c r="BF47" i="216"/>
  <c r="AW47" i="216"/>
  <c r="CA47" i="216" s="1"/>
  <c r="AM47" i="216"/>
  <c r="AD47" i="216"/>
  <c r="U47" i="216"/>
  <c r="BY47" i="216" s="1"/>
  <c r="DJ46" i="216"/>
  <c r="DI46" i="216"/>
  <c r="DL46" i="216" s="1"/>
  <c r="DH46" i="216"/>
  <c r="DK46" i="216" s="1"/>
  <c r="BX46" i="216"/>
  <c r="CD46" i="216" s="1"/>
  <c r="DN46" i="216" s="1"/>
  <c r="BO46" i="216"/>
  <c r="BF46" i="216"/>
  <c r="AW46" i="216"/>
  <c r="CA46" i="216" s="1"/>
  <c r="AM46" i="216"/>
  <c r="AD46" i="216"/>
  <c r="U46" i="216"/>
  <c r="BY46" i="216" s="1"/>
  <c r="DJ45" i="216"/>
  <c r="DI45" i="216"/>
  <c r="DL45" i="216" s="1"/>
  <c r="DH45" i="216"/>
  <c r="DK45" i="216" s="1"/>
  <c r="BX45" i="216"/>
  <c r="CD45" i="216" s="1"/>
  <c r="DN45" i="216" s="1"/>
  <c r="BO45" i="216"/>
  <c r="BF45" i="216"/>
  <c r="AW45" i="216"/>
  <c r="CA45" i="216" s="1"/>
  <c r="AM45" i="216"/>
  <c r="AD45" i="216"/>
  <c r="U45" i="216"/>
  <c r="BY45" i="216" s="1"/>
  <c r="DJ44" i="216"/>
  <c r="DI44" i="216"/>
  <c r="DL44" i="216" s="1"/>
  <c r="DH44" i="216"/>
  <c r="DK44" i="216" s="1"/>
  <c r="BX44" i="216"/>
  <c r="CD44" i="216" s="1"/>
  <c r="DN44" i="216" s="1"/>
  <c r="BO44" i="216"/>
  <c r="BF44" i="216"/>
  <c r="AW44" i="216"/>
  <c r="CA44" i="216" s="1"/>
  <c r="AM44" i="216"/>
  <c r="AD44" i="216"/>
  <c r="U44" i="216"/>
  <c r="BY44" i="216" s="1"/>
  <c r="DJ43" i="216"/>
  <c r="DI43" i="216"/>
  <c r="DL43" i="216" s="1"/>
  <c r="DH43" i="216"/>
  <c r="DK43" i="216" s="1"/>
  <c r="BX43" i="216"/>
  <c r="CD43" i="216" s="1"/>
  <c r="DN43" i="216" s="1"/>
  <c r="BO43" i="216"/>
  <c r="BF43" i="216"/>
  <c r="AW43" i="216"/>
  <c r="CA43" i="216" s="1"/>
  <c r="AM43" i="216"/>
  <c r="AD43" i="216"/>
  <c r="U43" i="216"/>
  <c r="BY43" i="216" s="1"/>
  <c r="DJ42" i="216"/>
  <c r="DI42" i="216"/>
  <c r="DL42" i="216" s="1"/>
  <c r="DH42" i="216"/>
  <c r="DK42" i="216" s="1"/>
  <c r="BX42" i="216"/>
  <c r="CD42" i="216" s="1"/>
  <c r="DN42" i="216" s="1"/>
  <c r="BO42" i="216"/>
  <c r="BF42" i="216"/>
  <c r="AW42" i="216"/>
  <c r="CA42" i="216" s="1"/>
  <c r="AM42" i="216"/>
  <c r="AD42" i="216"/>
  <c r="U42" i="216"/>
  <c r="BY42" i="216" s="1"/>
  <c r="DJ41" i="216"/>
  <c r="DI41" i="216"/>
  <c r="DL41" i="216" s="1"/>
  <c r="DH41" i="216"/>
  <c r="DK41" i="216" s="1"/>
  <c r="BX41" i="216"/>
  <c r="CD41" i="216" s="1"/>
  <c r="DN41" i="216" s="1"/>
  <c r="BO41" i="216"/>
  <c r="BF41" i="216"/>
  <c r="AW41" i="216"/>
  <c r="CA41" i="216" s="1"/>
  <c r="AM41" i="216"/>
  <c r="AD41" i="216"/>
  <c r="U41" i="216"/>
  <c r="BY41" i="216" s="1"/>
  <c r="DJ40" i="216"/>
  <c r="DI40" i="216"/>
  <c r="DL40" i="216" s="1"/>
  <c r="DH40" i="216"/>
  <c r="DK40" i="216" s="1"/>
  <c r="BX40" i="216"/>
  <c r="CD40" i="216" s="1"/>
  <c r="DN40" i="216" s="1"/>
  <c r="BO40" i="216"/>
  <c r="BF40" i="216"/>
  <c r="AW40" i="216"/>
  <c r="CA40" i="216" s="1"/>
  <c r="AM40" i="216"/>
  <c r="AD40" i="216"/>
  <c r="U40" i="216"/>
  <c r="BY40" i="216" s="1"/>
  <c r="DJ39" i="216"/>
  <c r="DI39" i="216"/>
  <c r="DL39" i="216" s="1"/>
  <c r="DH39" i="216"/>
  <c r="DK39" i="216" s="1"/>
  <c r="BX39" i="216"/>
  <c r="CD39" i="216" s="1"/>
  <c r="DN39" i="216" s="1"/>
  <c r="BO39" i="216"/>
  <c r="BF39" i="216"/>
  <c r="AW39" i="216"/>
  <c r="CA39" i="216" s="1"/>
  <c r="AM39" i="216"/>
  <c r="AD39" i="216"/>
  <c r="U39" i="216"/>
  <c r="BY39" i="216" s="1"/>
  <c r="DJ38" i="216"/>
  <c r="DI38" i="216"/>
  <c r="DL38" i="216" s="1"/>
  <c r="DH38" i="216"/>
  <c r="DK38" i="216" s="1"/>
  <c r="BX38" i="216"/>
  <c r="CD38" i="216" s="1"/>
  <c r="DN38" i="216" s="1"/>
  <c r="BO38" i="216"/>
  <c r="BF38" i="216"/>
  <c r="AW38" i="216"/>
  <c r="CA38" i="216" s="1"/>
  <c r="AM38" i="216"/>
  <c r="AD38" i="216"/>
  <c r="U38" i="216"/>
  <c r="BY38" i="216" s="1"/>
  <c r="DJ37" i="216"/>
  <c r="DI37" i="216"/>
  <c r="DL37" i="216" s="1"/>
  <c r="DH37" i="216"/>
  <c r="DK37" i="216" s="1"/>
  <c r="BX37" i="216"/>
  <c r="CD37" i="216" s="1"/>
  <c r="DN37" i="216" s="1"/>
  <c r="BO37" i="216"/>
  <c r="CC37" i="216" s="1"/>
  <c r="BF37" i="216"/>
  <c r="AW37" i="216"/>
  <c r="CA37" i="216" s="1"/>
  <c r="AM37" i="216"/>
  <c r="AD37" i="216"/>
  <c r="U37" i="216"/>
  <c r="BY37" i="216" s="1"/>
  <c r="DJ36" i="216"/>
  <c r="DI36" i="216"/>
  <c r="DL36" i="216" s="1"/>
  <c r="DH36" i="216"/>
  <c r="DK36" i="216" s="1"/>
  <c r="BX36" i="216"/>
  <c r="CD36" i="216" s="1"/>
  <c r="DN36" i="216" s="1"/>
  <c r="BO36" i="216"/>
  <c r="CC36" i="216" s="1"/>
  <c r="BF36" i="216"/>
  <c r="AW36" i="216"/>
  <c r="CA36" i="216" s="1"/>
  <c r="AM36" i="216"/>
  <c r="AD36" i="216"/>
  <c r="U36" i="216"/>
  <c r="BY36" i="216" s="1"/>
  <c r="DJ35" i="216"/>
  <c r="DI35" i="216"/>
  <c r="DL35" i="216" s="1"/>
  <c r="DH35" i="216"/>
  <c r="DK35" i="216" s="1"/>
  <c r="BX35" i="216"/>
  <c r="CD35" i="216" s="1"/>
  <c r="DN35" i="216" s="1"/>
  <c r="BO35" i="216"/>
  <c r="CC35" i="216" s="1"/>
  <c r="BF35" i="216"/>
  <c r="AW35" i="216"/>
  <c r="CA35" i="216" s="1"/>
  <c r="AM35" i="216"/>
  <c r="AD35" i="216"/>
  <c r="U35" i="216"/>
  <c r="BY35" i="216" s="1"/>
  <c r="DJ34" i="216"/>
  <c r="DI34" i="216"/>
  <c r="DL34" i="216" s="1"/>
  <c r="DH34" i="216"/>
  <c r="DK34" i="216" s="1"/>
  <c r="BX34" i="216"/>
  <c r="CD34" i="216" s="1"/>
  <c r="DN34" i="216" s="1"/>
  <c r="BO34" i="216"/>
  <c r="CC34" i="216" s="1"/>
  <c r="BF34" i="216"/>
  <c r="AW34" i="216"/>
  <c r="CA34" i="216" s="1"/>
  <c r="AM34" i="216"/>
  <c r="AD34" i="216"/>
  <c r="U34" i="216"/>
  <c r="BY34" i="216" s="1"/>
  <c r="DJ33" i="216"/>
  <c r="DI33" i="216"/>
  <c r="DH33" i="216"/>
  <c r="DK33" i="216" s="1"/>
  <c r="BX33" i="216"/>
  <c r="CD33" i="216" s="1"/>
  <c r="DN33" i="216" s="1"/>
  <c r="BO33" i="216"/>
  <c r="CC33" i="216" s="1"/>
  <c r="BF33" i="216"/>
  <c r="AW33" i="216"/>
  <c r="CA33" i="216" s="1"/>
  <c r="AM33" i="216"/>
  <c r="AD33" i="216"/>
  <c r="U33" i="216"/>
  <c r="BY33" i="216" s="1"/>
  <c r="DJ32" i="216"/>
  <c r="DI32" i="216"/>
  <c r="DL32" i="216" s="1"/>
  <c r="DH32" i="216"/>
  <c r="DK32" i="216" s="1"/>
  <c r="BX32" i="216"/>
  <c r="CD32" i="216" s="1"/>
  <c r="DN32" i="216" s="1"/>
  <c r="BO32" i="216"/>
  <c r="CC32" i="216" s="1"/>
  <c r="BF32" i="216"/>
  <c r="AW32" i="216"/>
  <c r="CA32" i="216" s="1"/>
  <c r="AM32" i="216"/>
  <c r="AD32" i="216"/>
  <c r="U32" i="216"/>
  <c r="BY32" i="216" s="1"/>
  <c r="DJ31" i="216"/>
  <c r="DI31" i="216"/>
  <c r="DL31" i="216" s="1"/>
  <c r="DH31" i="216"/>
  <c r="DK31" i="216" s="1"/>
  <c r="BX31" i="216"/>
  <c r="CD31" i="216" s="1"/>
  <c r="DN31" i="216" s="1"/>
  <c r="BO31" i="216"/>
  <c r="CC31" i="216" s="1"/>
  <c r="BF31" i="216"/>
  <c r="AW31" i="216"/>
  <c r="CA31" i="216" s="1"/>
  <c r="AM31" i="216"/>
  <c r="AD31" i="216"/>
  <c r="U31" i="216"/>
  <c r="BY31" i="216" s="1"/>
  <c r="DJ30" i="216"/>
  <c r="DI30" i="216"/>
  <c r="DL30" i="216" s="1"/>
  <c r="DH30" i="216"/>
  <c r="DK30" i="216" s="1"/>
  <c r="BX30" i="216"/>
  <c r="CD30" i="216" s="1"/>
  <c r="DN30" i="216" s="1"/>
  <c r="BO30" i="216"/>
  <c r="CC30" i="216" s="1"/>
  <c r="BF30" i="216"/>
  <c r="AW30" i="216"/>
  <c r="CA30" i="216" s="1"/>
  <c r="AM30" i="216"/>
  <c r="AD30" i="216"/>
  <c r="U30" i="216"/>
  <c r="BY30" i="216" s="1"/>
  <c r="DJ29" i="216"/>
  <c r="DI29" i="216"/>
  <c r="DH29" i="216"/>
  <c r="DK29" i="216" s="1"/>
  <c r="BX29" i="216"/>
  <c r="CD29" i="216" s="1"/>
  <c r="DN29" i="216" s="1"/>
  <c r="BO29" i="216"/>
  <c r="CC29" i="216" s="1"/>
  <c r="BF29" i="216"/>
  <c r="AW29" i="216"/>
  <c r="CA29" i="216" s="1"/>
  <c r="AM29" i="216"/>
  <c r="AD29" i="216"/>
  <c r="U29" i="216"/>
  <c r="BY29" i="216" s="1"/>
  <c r="DJ28" i="216"/>
  <c r="DI28" i="216"/>
  <c r="DL28" i="216" s="1"/>
  <c r="DH28" i="216"/>
  <c r="DK28" i="216" s="1"/>
  <c r="BX28" i="216"/>
  <c r="CD28" i="216" s="1"/>
  <c r="DN28" i="216" s="1"/>
  <c r="BO28" i="216"/>
  <c r="CC28" i="216" s="1"/>
  <c r="BF28" i="216"/>
  <c r="AW28" i="216"/>
  <c r="CA28" i="216" s="1"/>
  <c r="AM28" i="216"/>
  <c r="AD28" i="216"/>
  <c r="U28" i="216"/>
  <c r="BY28" i="216" s="1"/>
  <c r="DJ26" i="216"/>
  <c r="DI26" i="216"/>
  <c r="DL26" i="216" s="1"/>
  <c r="DH26" i="216"/>
  <c r="DK26" i="216" s="1"/>
  <c r="BX26" i="216"/>
  <c r="CD26" i="216" s="1"/>
  <c r="DN26" i="216" s="1"/>
  <c r="BO26" i="216"/>
  <c r="CC26" i="216" s="1"/>
  <c r="BF26" i="216"/>
  <c r="AW26" i="216"/>
  <c r="CA26" i="216" s="1"/>
  <c r="AM26" i="216"/>
  <c r="AD26" i="216"/>
  <c r="U26" i="216"/>
  <c r="BY26" i="216" s="1"/>
  <c r="DJ25" i="216"/>
  <c r="DI25" i="216"/>
  <c r="DH25" i="216"/>
  <c r="DK25" i="216" s="1"/>
  <c r="BX25" i="216"/>
  <c r="CD25" i="216" s="1"/>
  <c r="DN25" i="216" s="1"/>
  <c r="BO25" i="216"/>
  <c r="CC25" i="216" s="1"/>
  <c r="BF25" i="216"/>
  <c r="AW25" i="216"/>
  <c r="CA25" i="216" s="1"/>
  <c r="AM25" i="216"/>
  <c r="AD25" i="216"/>
  <c r="U25" i="216"/>
  <c r="BY25" i="216" s="1"/>
  <c r="DJ24" i="216"/>
  <c r="DI24" i="216"/>
  <c r="DL24" i="216" s="1"/>
  <c r="DH24" i="216"/>
  <c r="DK24" i="216" s="1"/>
  <c r="BX24" i="216"/>
  <c r="CD24" i="216" s="1"/>
  <c r="DN24" i="216" s="1"/>
  <c r="BO24" i="216"/>
  <c r="CC24" i="216" s="1"/>
  <c r="BF24" i="216"/>
  <c r="CB24" i="216" s="1"/>
  <c r="AW24" i="216"/>
  <c r="CA24" i="216" s="1"/>
  <c r="AM24" i="216"/>
  <c r="AD24" i="216"/>
  <c r="U24" i="216"/>
  <c r="BY24" i="216" s="1"/>
  <c r="DJ23" i="216"/>
  <c r="DI23" i="216"/>
  <c r="DL23" i="216" s="1"/>
  <c r="DH23" i="216"/>
  <c r="BX23" i="216"/>
  <c r="CD23" i="216" s="1"/>
  <c r="DN23" i="216" s="1"/>
  <c r="BO23" i="216"/>
  <c r="CC23" i="216" s="1"/>
  <c r="BF23" i="216"/>
  <c r="CB23" i="216" s="1"/>
  <c r="AW23" i="216"/>
  <c r="CA23" i="216" s="1"/>
  <c r="AM23" i="216"/>
  <c r="AD23" i="216"/>
  <c r="U23" i="216"/>
  <c r="BY23" i="216" s="1"/>
  <c r="DJ22" i="216"/>
  <c r="DI22" i="216"/>
  <c r="DL22" i="216" s="1"/>
  <c r="DH22" i="216"/>
  <c r="DK22" i="216" s="1"/>
  <c r="BX22" i="216"/>
  <c r="CD22" i="216" s="1"/>
  <c r="DN22" i="216" s="1"/>
  <c r="BO22" i="216"/>
  <c r="CC22" i="216" s="1"/>
  <c r="BF22" i="216"/>
  <c r="AW22" i="216"/>
  <c r="CA22" i="216" s="1"/>
  <c r="AM22" i="216"/>
  <c r="AD22" i="216"/>
  <c r="U22" i="216"/>
  <c r="BY22" i="216" s="1"/>
  <c r="DJ21" i="216"/>
  <c r="DI21" i="216"/>
  <c r="DL21" i="216" s="1"/>
  <c r="DH21" i="216"/>
  <c r="DK21" i="216" s="1"/>
  <c r="BX21" i="216"/>
  <c r="CD21" i="216" s="1"/>
  <c r="DN21" i="216" s="1"/>
  <c r="BO21" i="216"/>
  <c r="CC21" i="216" s="1"/>
  <c r="BF21" i="216"/>
  <c r="AW21" i="216"/>
  <c r="CA21" i="216" s="1"/>
  <c r="AM21" i="216"/>
  <c r="AD21" i="216"/>
  <c r="U21" i="216"/>
  <c r="BY21" i="216" s="1"/>
  <c r="DJ20" i="216"/>
  <c r="DI20" i="216"/>
  <c r="DL20" i="216" s="1"/>
  <c r="DH20" i="216"/>
  <c r="DK20" i="216" s="1"/>
  <c r="BX20" i="216"/>
  <c r="CD20" i="216" s="1"/>
  <c r="DN20" i="216" s="1"/>
  <c r="BO20" i="216"/>
  <c r="CC20" i="216" s="1"/>
  <c r="BF20" i="216"/>
  <c r="AW20" i="216"/>
  <c r="CA20" i="216" s="1"/>
  <c r="AM20" i="216"/>
  <c r="AD20" i="216"/>
  <c r="U20" i="216"/>
  <c r="BY20" i="216" s="1"/>
  <c r="DJ19" i="216"/>
  <c r="DI19" i="216"/>
  <c r="DL19" i="216" s="1"/>
  <c r="DH19" i="216"/>
  <c r="DK19" i="216" s="1"/>
  <c r="BX19" i="216"/>
  <c r="CD19" i="216" s="1"/>
  <c r="DN19" i="216" s="1"/>
  <c r="BO19" i="216"/>
  <c r="CC19" i="216" s="1"/>
  <c r="BF19" i="216"/>
  <c r="AW19" i="216"/>
  <c r="CA19" i="216" s="1"/>
  <c r="AM19" i="216"/>
  <c r="AD19" i="216"/>
  <c r="U19" i="216"/>
  <c r="BY19" i="216" s="1"/>
  <c r="DJ18" i="216"/>
  <c r="DI18" i="216"/>
  <c r="DL18" i="216" s="1"/>
  <c r="DH18" i="216"/>
  <c r="DK18" i="216" s="1"/>
  <c r="BX18" i="216"/>
  <c r="CD18" i="216" s="1"/>
  <c r="DN18" i="216" s="1"/>
  <c r="BO18" i="216"/>
  <c r="CC18" i="216" s="1"/>
  <c r="BF18" i="216"/>
  <c r="AW18" i="216"/>
  <c r="CA18" i="216" s="1"/>
  <c r="AM18" i="216"/>
  <c r="AD18" i="216"/>
  <c r="U18" i="216"/>
  <c r="BY18" i="216" s="1"/>
  <c r="DJ17" i="216"/>
  <c r="DI17" i="216"/>
  <c r="DL17" i="216" s="1"/>
  <c r="DH17" i="216"/>
  <c r="DK17" i="216" s="1"/>
  <c r="BX17" i="216"/>
  <c r="CD17" i="216" s="1"/>
  <c r="DN17" i="216" s="1"/>
  <c r="BO17" i="216"/>
  <c r="CC17" i="216" s="1"/>
  <c r="BF17" i="216"/>
  <c r="AW17" i="216"/>
  <c r="CA17" i="216" s="1"/>
  <c r="AM17" i="216"/>
  <c r="AD17" i="216"/>
  <c r="U17" i="216"/>
  <c r="BY17" i="216" s="1"/>
  <c r="DJ16" i="216"/>
  <c r="DI16" i="216"/>
  <c r="DL16" i="216" s="1"/>
  <c r="DH16" i="216"/>
  <c r="DK16" i="216" s="1"/>
  <c r="BX16" i="216"/>
  <c r="CD16" i="216" s="1"/>
  <c r="DN16" i="216" s="1"/>
  <c r="BO16" i="216"/>
  <c r="CC16" i="216" s="1"/>
  <c r="BF16" i="216"/>
  <c r="AW16" i="216"/>
  <c r="CA16" i="216" s="1"/>
  <c r="AM16" i="216"/>
  <c r="AD16" i="216"/>
  <c r="U16" i="216"/>
  <c r="BY16" i="216" s="1"/>
  <c r="DJ15" i="216"/>
  <c r="DI15" i="216"/>
  <c r="DL15" i="216" s="1"/>
  <c r="DH15" i="216"/>
  <c r="DK15" i="216" s="1"/>
  <c r="BX15" i="216"/>
  <c r="CD15" i="216" s="1"/>
  <c r="DN15" i="216" s="1"/>
  <c r="BO15" i="216"/>
  <c r="CC15" i="216" s="1"/>
  <c r="BF15" i="216"/>
  <c r="AW15" i="216"/>
  <c r="CA15" i="216" s="1"/>
  <c r="AM15" i="216"/>
  <c r="AD15" i="216"/>
  <c r="U15" i="216"/>
  <c r="BY15" i="216" s="1"/>
  <c r="DJ14" i="216"/>
  <c r="DI14" i="216"/>
  <c r="DL14" i="216" s="1"/>
  <c r="DH14" i="216"/>
  <c r="DK14" i="216" s="1"/>
  <c r="BX14" i="216"/>
  <c r="CD14" i="216" s="1"/>
  <c r="DN14" i="216" s="1"/>
  <c r="BO14" i="216"/>
  <c r="CC14" i="216" s="1"/>
  <c r="BF14" i="216"/>
  <c r="AW14" i="216"/>
  <c r="CA14" i="216" s="1"/>
  <c r="AM14" i="216"/>
  <c r="AD14" i="216"/>
  <c r="U14" i="216"/>
  <c r="BY14" i="216" s="1"/>
  <c r="DJ13" i="216"/>
  <c r="DI13" i="216"/>
  <c r="DL13" i="216" s="1"/>
  <c r="DH13" i="216"/>
  <c r="DK13" i="216" s="1"/>
  <c r="BX13" i="216"/>
  <c r="CD13" i="216" s="1"/>
  <c r="DN13" i="216" s="1"/>
  <c r="BO13" i="216"/>
  <c r="CC13" i="216" s="1"/>
  <c r="BF13" i="216"/>
  <c r="AW13" i="216"/>
  <c r="CA13" i="216" s="1"/>
  <c r="AM13" i="216"/>
  <c r="AD13" i="216"/>
  <c r="U13" i="216"/>
  <c r="BY13" i="216" s="1"/>
  <c r="DJ12" i="216"/>
  <c r="DI12" i="216"/>
  <c r="DL12" i="216" s="1"/>
  <c r="DH12" i="216"/>
  <c r="DK12" i="216" s="1"/>
  <c r="BX12" i="216"/>
  <c r="CD12" i="216" s="1"/>
  <c r="DN12" i="216" s="1"/>
  <c r="BO12" i="216"/>
  <c r="CC12" i="216" s="1"/>
  <c r="BF12" i="216"/>
  <c r="AW12" i="216"/>
  <c r="CA12" i="216" s="1"/>
  <c r="AM12" i="216"/>
  <c r="AD12" i="216"/>
  <c r="U12" i="216"/>
  <c r="BY12" i="216" s="1"/>
  <c r="DJ11" i="216"/>
  <c r="DI11" i="216"/>
  <c r="DL11" i="216" s="1"/>
  <c r="DH11" i="216"/>
  <c r="DK11" i="216" s="1"/>
  <c r="BX11" i="216"/>
  <c r="CD11" i="216" s="1"/>
  <c r="DN11" i="216" s="1"/>
  <c r="BO11" i="216"/>
  <c r="CC11" i="216" s="1"/>
  <c r="AW11" i="216"/>
  <c r="CA11" i="216" s="1"/>
  <c r="AM11" i="216"/>
  <c r="AD11" i="216"/>
  <c r="U11" i="216"/>
  <c r="BY11" i="216" s="1"/>
  <c r="DJ10" i="216"/>
  <c r="DI10" i="216"/>
  <c r="DL10" i="216" s="1"/>
  <c r="DH10" i="216"/>
  <c r="DK10" i="216" s="1"/>
  <c r="BX10" i="216"/>
  <c r="CD10" i="216" s="1"/>
  <c r="DN10" i="216" s="1"/>
  <c r="BO10" i="216"/>
  <c r="CC10" i="216" s="1"/>
  <c r="AW10" i="216"/>
  <c r="CA10" i="216" s="1"/>
  <c r="AM10" i="216"/>
  <c r="AD10" i="216"/>
  <c r="U10" i="216"/>
  <c r="BY10" i="216" s="1"/>
  <c r="DJ9" i="216"/>
  <c r="DI9" i="216"/>
  <c r="DH9" i="216"/>
  <c r="BX9" i="216"/>
  <c r="CD9" i="216" s="1"/>
  <c r="BO9" i="216"/>
  <c r="AW9" i="216"/>
  <c r="CA9" i="216" s="1"/>
  <c r="AM9" i="216"/>
  <c r="AD9" i="216"/>
  <c r="U9" i="216"/>
  <c r="F5" i="216"/>
  <c r="EC139" i="215"/>
  <c r="EC115" i="215"/>
  <c r="EC103" i="215"/>
  <c r="EC94" i="215"/>
  <c r="V182" i="215"/>
  <c r="U182" i="215"/>
  <c r="X181" i="215"/>
  <c r="W181" i="215"/>
  <c r="X180" i="215"/>
  <c r="W180" i="215"/>
  <c r="X179" i="215"/>
  <c r="W179" i="215"/>
  <c r="X178" i="215"/>
  <c r="W178" i="215"/>
  <c r="X177" i="215"/>
  <c r="W177" i="215"/>
  <c r="J176" i="215"/>
  <c r="J177" i="215" s="1"/>
  <c r="V173" i="215"/>
  <c r="W173" i="215" s="1"/>
  <c r="U173" i="215"/>
  <c r="X172" i="215"/>
  <c r="W172" i="215"/>
  <c r="X171" i="215"/>
  <c r="W171" i="215"/>
  <c r="X170" i="215"/>
  <c r="W170" i="215"/>
  <c r="X169" i="215"/>
  <c r="W169" i="215"/>
  <c r="X168" i="215"/>
  <c r="W168" i="215"/>
  <c r="J167" i="215"/>
  <c r="J168" i="215" s="1"/>
  <c r="V165" i="215"/>
  <c r="U165" i="215"/>
  <c r="W164" i="215"/>
  <c r="W163" i="215"/>
  <c r="W162" i="215"/>
  <c r="W161" i="215"/>
  <c r="W160" i="215"/>
  <c r="J159" i="215"/>
  <c r="J160" i="215" s="1"/>
  <c r="V157" i="215"/>
  <c r="U157" i="215"/>
  <c r="X156" i="215"/>
  <c r="W156" i="215"/>
  <c r="X155" i="215"/>
  <c r="W155" i="215"/>
  <c r="X154" i="215"/>
  <c r="W154" i="215"/>
  <c r="X153" i="215"/>
  <c r="W153" i="215"/>
  <c r="X152" i="215"/>
  <c r="W152" i="215"/>
  <c r="J151" i="215"/>
  <c r="J152" i="215" s="1"/>
  <c r="V149" i="215"/>
  <c r="U149" i="215"/>
  <c r="W148" i="215"/>
  <c r="W147" i="215"/>
  <c r="W146" i="215"/>
  <c r="W145" i="215"/>
  <c r="W144" i="215"/>
  <c r="J143" i="215"/>
  <c r="J144" i="215" s="1"/>
  <c r="EE139" i="215"/>
  <c r="EB139" i="215"/>
  <c r="EA139" i="215"/>
  <c r="DZ139" i="215"/>
  <c r="DY139" i="215"/>
  <c r="DX139" i="215"/>
  <c r="DW139" i="215"/>
  <c r="DV139" i="215"/>
  <c r="DU139" i="215"/>
  <c r="DT139" i="215"/>
  <c r="DS139" i="215"/>
  <c r="DR139" i="215"/>
  <c r="DQ139" i="215"/>
  <c r="DP139" i="215"/>
  <c r="DF139" i="215"/>
  <c r="DE139" i="215"/>
  <c r="DD139" i="215"/>
  <c r="DB139" i="215"/>
  <c r="DA139" i="215"/>
  <c r="CZ139" i="215"/>
  <c r="CX139" i="215"/>
  <c r="CW139" i="215"/>
  <c r="CV139" i="215"/>
  <c r="CT139" i="215"/>
  <c r="CS139" i="215"/>
  <c r="CR139" i="215"/>
  <c r="CP139" i="215"/>
  <c r="CO139" i="215"/>
  <c r="CN139" i="215"/>
  <c r="CL139" i="215"/>
  <c r="CK139" i="215"/>
  <c r="CJ139" i="215"/>
  <c r="CI139" i="215"/>
  <c r="CH139" i="215"/>
  <c r="CG139" i="215"/>
  <c r="CF139" i="215"/>
  <c r="CC139" i="215"/>
  <c r="CB139" i="215"/>
  <c r="CA139" i="215"/>
  <c r="BW139" i="215"/>
  <c r="BV139" i="215"/>
  <c r="BU139" i="215"/>
  <c r="BT139" i="215"/>
  <c r="BS139" i="215"/>
  <c r="BR139" i="215"/>
  <c r="BQ139" i="215"/>
  <c r="BP139" i="215"/>
  <c r="BO139" i="215"/>
  <c r="BN139" i="215"/>
  <c r="BM139" i="215"/>
  <c r="BL139" i="215"/>
  <c r="BK139" i="215"/>
  <c r="BJ139" i="215"/>
  <c r="BI139" i="215"/>
  <c r="BH139" i="215"/>
  <c r="BG139" i="215"/>
  <c r="BF139" i="215"/>
  <c r="BE139" i="215"/>
  <c r="BD139" i="215"/>
  <c r="BC139" i="215"/>
  <c r="BB139" i="215"/>
  <c r="BA139" i="215"/>
  <c r="AZ139" i="215"/>
  <c r="AY139" i="215"/>
  <c r="AX139" i="215"/>
  <c r="AV139" i="215"/>
  <c r="AU139" i="215"/>
  <c r="AT139" i="215"/>
  <c r="AS139" i="215"/>
  <c r="AR139" i="215"/>
  <c r="AQ139" i="215"/>
  <c r="AP139" i="215"/>
  <c r="AO139" i="215"/>
  <c r="AL139" i="215"/>
  <c r="AK139" i="215"/>
  <c r="AJ139" i="215"/>
  <c r="AI139" i="215"/>
  <c r="AH139" i="215"/>
  <c r="AG139" i="215"/>
  <c r="AF139" i="215"/>
  <c r="AE139" i="215"/>
  <c r="AC139" i="215"/>
  <c r="AB139" i="215"/>
  <c r="AA139" i="215"/>
  <c r="Z139" i="215"/>
  <c r="Y139" i="215"/>
  <c r="X139" i="215"/>
  <c r="W139" i="215"/>
  <c r="V139" i="215"/>
  <c r="T139" i="215"/>
  <c r="S139" i="215"/>
  <c r="R139" i="215"/>
  <c r="Q139" i="215"/>
  <c r="P139" i="215"/>
  <c r="O139" i="215"/>
  <c r="N139" i="215"/>
  <c r="M139" i="215"/>
  <c r="DJ138" i="215"/>
  <c r="DI138" i="215"/>
  <c r="DL138" i="215" s="1"/>
  <c r="DH138" i="215"/>
  <c r="BX138" i="215"/>
  <c r="CD138" i="215" s="1"/>
  <c r="DN138" i="215" s="1"/>
  <c r="AW138" i="215"/>
  <c r="AM138" i="215"/>
  <c r="AD138" i="215"/>
  <c r="U138" i="215"/>
  <c r="BY138" i="215" s="1"/>
  <c r="DJ137" i="215"/>
  <c r="DI137" i="215"/>
  <c r="DH137" i="215"/>
  <c r="DK137" i="215" s="1"/>
  <c r="BX137" i="215"/>
  <c r="AW137" i="215"/>
  <c r="AM137" i="215"/>
  <c r="AD137" i="215"/>
  <c r="U137" i="215"/>
  <c r="BY137" i="215" s="1"/>
  <c r="EE115" i="215"/>
  <c r="EB115" i="215"/>
  <c r="EA115" i="215"/>
  <c r="DZ115" i="215"/>
  <c r="DY115" i="215"/>
  <c r="DX115" i="215"/>
  <c r="DW115" i="215"/>
  <c r="DV115" i="215"/>
  <c r="DU115" i="215"/>
  <c r="DT115" i="215"/>
  <c r="DS115" i="215"/>
  <c r="DR115" i="215"/>
  <c r="DQ115" i="215"/>
  <c r="DP115" i="215"/>
  <c r="DF115" i="215"/>
  <c r="DE115" i="215"/>
  <c r="DD115" i="215"/>
  <c r="DB115" i="215"/>
  <c r="DA115" i="215"/>
  <c r="CZ115" i="215"/>
  <c r="CX115" i="215"/>
  <c r="CW115" i="215"/>
  <c r="CV115" i="215"/>
  <c r="CT115" i="215"/>
  <c r="CS115" i="215"/>
  <c r="CR115" i="215"/>
  <c r="CP115" i="215"/>
  <c r="CO115" i="215"/>
  <c r="CN115" i="215"/>
  <c r="CL115" i="215"/>
  <c r="CK115" i="215"/>
  <c r="CJ115" i="215"/>
  <c r="CI115" i="215"/>
  <c r="CH115" i="215"/>
  <c r="CG115" i="215"/>
  <c r="CF115" i="215"/>
  <c r="CB115" i="215"/>
  <c r="BW115" i="215"/>
  <c r="BV115" i="215"/>
  <c r="BU115" i="215"/>
  <c r="BT115" i="215"/>
  <c r="BS115" i="215"/>
  <c r="BR115" i="215"/>
  <c r="BQ115" i="215"/>
  <c r="BP115" i="215"/>
  <c r="BN115" i="215"/>
  <c r="BM115" i="215"/>
  <c r="BL115" i="215"/>
  <c r="BK115" i="215"/>
  <c r="BJ115" i="215"/>
  <c r="BI115" i="215"/>
  <c r="BH115" i="215"/>
  <c r="BG115" i="215"/>
  <c r="BF115" i="215"/>
  <c r="BE115" i="215"/>
  <c r="BD115" i="215"/>
  <c r="BC115" i="215"/>
  <c r="BB115" i="215"/>
  <c r="BA115" i="215"/>
  <c r="AZ115" i="215"/>
  <c r="AY115" i="215"/>
  <c r="AX115" i="215"/>
  <c r="AV115" i="215"/>
  <c r="AU115" i="215"/>
  <c r="AT115" i="215"/>
  <c r="AS115" i="215"/>
  <c r="AR115" i="215"/>
  <c r="AQ115" i="215"/>
  <c r="AP115" i="215"/>
  <c r="AO115" i="215"/>
  <c r="AL115" i="215"/>
  <c r="AK115" i="215"/>
  <c r="AJ115" i="215"/>
  <c r="AI115" i="215"/>
  <c r="AH115" i="215"/>
  <c r="AG115" i="215"/>
  <c r="AF115" i="215"/>
  <c r="AE115" i="215"/>
  <c r="AC115" i="215"/>
  <c r="AB115" i="215"/>
  <c r="AA115" i="215"/>
  <c r="Z115" i="215"/>
  <c r="Y115" i="215"/>
  <c r="X115" i="215"/>
  <c r="W115" i="215"/>
  <c r="V115" i="215"/>
  <c r="T115" i="215"/>
  <c r="S115" i="215"/>
  <c r="R115" i="215"/>
  <c r="Q115" i="215"/>
  <c r="P115" i="215"/>
  <c r="O115" i="215"/>
  <c r="N115" i="215"/>
  <c r="M115" i="215"/>
  <c r="DJ114" i="215"/>
  <c r="DI114" i="215"/>
  <c r="DL114" i="215" s="1"/>
  <c r="DH114" i="215"/>
  <c r="DK114" i="215" s="1"/>
  <c r="BX114" i="215"/>
  <c r="CD114" i="215" s="1"/>
  <c r="DN114" i="215" s="1"/>
  <c r="BO114" i="215"/>
  <c r="CC114" i="215" s="1"/>
  <c r="AW114" i="215"/>
  <c r="CA114" i="215" s="1"/>
  <c r="AM114" i="215"/>
  <c r="AD114" i="215"/>
  <c r="U114" i="215"/>
  <c r="BY114" i="215" s="1"/>
  <c r="DJ113" i="215"/>
  <c r="DI113" i="215"/>
  <c r="DH113" i="215"/>
  <c r="DK113" i="215" s="1"/>
  <c r="BZ113" i="215"/>
  <c r="BX113" i="215"/>
  <c r="CD113" i="215" s="1"/>
  <c r="DN113" i="215" s="1"/>
  <c r="BO113" i="215"/>
  <c r="CC113" i="215" s="1"/>
  <c r="AW113" i="215"/>
  <c r="CA113" i="215" s="1"/>
  <c r="AM113" i="215"/>
  <c r="AD113" i="215"/>
  <c r="U113" i="215"/>
  <c r="BY113" i="215" s="1"/>
  <c r="DJ112" i="215"/>
  <c r="DI112" i="215"/>
  <c r="DL112" i="215" s="1"/>
  <c r="DH112" i="215"/>
  <c r="DK112" i="215" s="1"/>
  <c r="BX112" i="215"/>
  <c r="CD112" i="215" s="1"/>
  <c r="DN112" i="215" s="1"/>
  <c r="BO112" i="215"/>
  <c r="CC112" i="215" s="1"/>
  <c r="AW112" i="215"/>
  <c r="CA112" i="215" s="1"/>
  <c r="AM112" i="215"/>
  <c r="AD112" i="215"/>
  <c r="U112" i="215"/>
  <c r="BY112" i="215" s="1"/>
  <c r="DJ111" i="215"/>
  <c r="DI111" i="215"/>
  <c r="DH111" i="215"/>
  <c r="DK111" i="215" s="1"/>
  <c r="BX111" i="215"/>
  <c r="CD111" i="215" s="1"/>
  <c r="DN111" i="215" s="1"/>
  <c r="BO111" i="215"/>
  <c r="CC111" i="215" s="1"/>
  <c r="AW111" i="215"/>
  <c r="CA111" i="215" s="1"/>
  <c r="AM111" i="215"/>
  <c r="AD111" i="215"/>
  <c r="U111" i="215"/>
  <c r="BY111" i="215" s="1"/>
  <c r="DJ110" i="215"/>
  <c r="DI110" i="215"/>
  <c r="DL110" i="215" s="1"/>
  <c r="DH110" i="215"/>
  <c r="DK110" i="215" s="1"/>
  <c r="BX110" i="215"/>
  <c r="CD110" i="215" s="1"/>
  <c r="BO110" i="215"/>
  <c r="AW110" i="215"/>
  <c r="CA110" i="215" s="1"/>
  <c r="AM110" i="215"/>
  <c r="AD110" i="215"/>
  <c r="U110" i="215"/>
  <c r="BY110" i="215" s="1"/>
  <c r="EE103" i="215"/>
  <c r="EB103" i="215"/>
  <c r="EA103" i="215"/>
  <c r="DZ103" i="215"/>
  <c r="DY103" i="215"/>
  <c r="DX103" i="215"/>
  <c r="DW103" i="215"/>
  <c r="DV103" i="215"/>
  <c r="DU103" i="215"/>
  <c r="DT103" i="215"/>
  <c r="DS103" i="215"/>
  <c r="DR103" i="215"/>
  <c r="DQ103" i="215"/>
  <c r="DP103" i="215"/>
  <c r="DF103" i="215"/>
  <c r="DE103" i="215"/>
  <c r="DD103" i="215"/>
  <c r="DB103" i="215"/>
  <c r="DA103" i="215"/>
  <c r="CZ103" i="215"/>
  <c r="CX103" i="215"/>
  <c r="CW103" i="215"/>
  <c r="CV103" i="215"/>
  <c r="CT103" i="215"/>
  <c r="CS103" i="215"/>
  <c r="CR103" i="215"/>
  <c r="CP103" i="215"/>
  <c r="CO103" i="215"/>
  <c r="CN103" i="215"/>
  <c r="CL103" i="215"/>
  <c r="CK103" i="215"/>
  <c r="CJ103" i="215"/>
  <c r="CI103" i="215"/>
  <c r="CH103" i="215"/>
  <c r="CG103" i="215"/>
  <c r="CF103" i="215"/>
  <c r="CC103" i="215"/>
  <c r="CB103" i="215"/>
  <c r="BW103" i="215"/>
  <c r="BV103" i="215"/>
  <c r="BU103" i="215"/>
  <c r="BT103" i="215"/>
  <c r="BS103" i="215"/>
  <c r="BR103" i="215"/>
  <c r="BQ103" i="215"/>
  <c r="BP103" i="215"/>
  <c r="BN103" i="215"/>
  <c r="BM103" i="215"/>
  <c r="BL103" i="215"/>
  <c r="BK103" i="215"/>
  <c r="BJ103" i="215"/>
  <c r="BI103" i="215"/>
  <c r="BH103" i="215"/>
  <c r="BG103" i="215"/>
  <c r="BF103" i="215"/>
  <c r="BE103" i="215"/>
  <c r="BD103" i="215"/>
  <c r="BC103" i="215"/>
  <c r="BB103" i="215"/>
  <c r="BA103" i="215"/>
  <c r="AZ103" i="215"/>
  <c r="AY103" i="215"/>
  <c r="AX103" i="215"/>
  <c r="AV103" i="215"/>
  <c r="AU103" i="215"/>
  <c r="AT103" i="215"/>
  <c r="AS103" i="215"/>
  <c r="AR103" i="215"/>
  <c r="AQ103" i="215"/>
  <c r="AP103" i="215"/>
  <c r="AO103" i="215"/>
  <c r="AL103" i="215"/>
  <c r="AK103" i="215"/>
  <c r="AJ103" i="215"/>
  <c r="AI103" i="215"/>
  <c r="AH103" i="215"/>
  <c r="AG103" i="215"/>
  <c r="AF103" i="215"/>
  <c r="AE103" i="215"/>
  <c r="AC103" i="215"/>
  <c r="AB103" i="215"/>
  <c r="AA103" i="215"/>
  <c r="Z103" i="215"/>
  <c r="Y103" i="215"/>
  <c r="X103" i="215"/>
  <c r="W103" i="215"/>
  <c r="V103" i="215"/>
  <c r="T103" i="215"/>
  <c r="S103" i="215"/>
  <c r="R103" i="215"/>
  <c r="Q103" i="215"/>
  <c r="P103" i="215"/>
  <c r="O103" i="215"/>
  <c r="N103" i="215"/>
  <c r="M103" i="215"/>
  <c r="DJ102" i="215"/>
  <c r="DI102" i="215"/>
  <c r="DL102" i="215" s="1"/>
  <c r="DH102" i="215"/>
  <c r="DK102" i="215" s="1"/>
  <c r="BX102" i="215"/>
  <c r="BO102" i="215"/>
  <c r="AW102" i="215"/>
  <c r="AM102" i="215"/>
  <c r="AD102" i="215"/>
  <c r="U102" i="215"/>
  <c r="BY102" i="215" s="1"/>
  <c r="DJ101" i="215"/>
  <c r="DI101" i="215"/>
  <c r="DL101" i="215" s="1"/>
  <c r="DH101" i="215"/>
  <c r="DK101" i="215" s="1"/>
  <c r="BX101" i="215"/>
  <c r="CD101" i="215" s="1"/>
  <c r="DN101" i="215" s="1"/>
  <c r="BO101" i="215"/>
  <c r="AW101" i="215"/>
  <c r="AW103" i="215" s="1"/>
  <c r="AM101" i="215"/>
  <c r="AD101" i="215"/>
  <c r="U101" i="215"/>
  <c r="BY101" i="215" s="1"/>
  <c r="EE94" i="215"/>
  <c r="EB94" i="215"/>
  <c r="EA94" i="215"/>
  <c r="DZ94" i="215"/>
  <c r="DY94" i="215"/>
  <c r="DX94" i="215"/>
  <c r="DW94" i="215"/>
  <c r="DV94" i="215"/>
  <c r="DU94" i="215"/>
  <c r="DT94" i="215"/>
  <c r="DS94" i="215"/>
  <c r="DR94" i="215"/>
  <c r="DQ94" i="215"/>
  <c r="DP94" i="215"/>
  <c r="DF94" i="215"/>
  <c r="DE94" i="215"/>
  <c r="DD94" i="215"/>
  <c r="DB94" i="215"/>
  <c r="DA94" i="215"/>
  <c r="CZ94" i="215"/>
  <c r="CX94" i="215"/>
  <c r="CW94" i="215"/>
  <c r="CV94" i="215"/>
  <c r="CT94" i="215"/>
  <c r="CS94" i="215"/>
  <c r="CR94" i="215"/>
  <c r="CP94" i="215"/>
  <c r="CO94" i="215"/>
  <c r="CN94" i="215"/>
  <c r="CL94" i="215"/>
  <c r="CK94" i="215"/>
  <c r="CJ94" i="215"/>
  <c r="CI94" i="215"/>
  <c r="CH94" i="215"/>
  <c r="CG94" i="215"/>
  <c r="CF94" i="215"/>
  <c r="BP94" i="215"/>
  <c r="BN94" i="215"/>
  <c r="BM94" i="215"/>
  <c r="BL94" i="215"/>
  <c r="BK94" i="215"/>
  <c r="BJ94" i="215"/>
  <c r="BI94" i="215"/>
  <c r="BH94" i="215"/>
  <c r="BG94" i="215"/>
  <c r="BE94" i="215"/>
  <c r="BD94" i="215"/>
  <c r="BC94" i="215"/>
  <c r="BB94" i="215"/>
  <c r="BA94" i="215"/>
  <c r="AZ94" i="215"/>
  <c r="AY94" i="215"/>
  <c r="AX94" i="215"/>
  <c r="AV94" i="215"/>
  <c r="AU94" i="215"/>
  <c r="AT94" i="215"/>
  <c r="AS94" i="215"/>
  <c r="AR94" i="215"/>
  <c r="AQ94" i="215"/>
  <c r="AP94" i="215"/>
  <c r="AO94" i="215"/>
  <c r="AL94" i="215"/>
  <c r="AK94" i="215"/>
  <c r="AJ94" i="215"/>
  <c r="AI94" i="215"/>
  <c r="AH94" i="215"/>
  <c r="AG94" i="215"/>
  <c r="AF94" i="215"/>
  <c r="AE94" i="215"/>
  <c r="AC94" i="215"/>
  <c r="AB94" i="215"/>
  <c r="AA94" i="215"/>
  <c r="Z94" i="215"/>
  <c r="Y94" i="215"/>
  <c r="X94" i="215"/>
  <c r="W94" i="215"/>
  <c r="V94" i="215"/>
  <c r="T94" i="215"/>
  <c r="S94" i="215"/>
  <c r="R94" i="215"/>
  <c r="Q94" i="215"/>
  <c r="P94" i="215"/>
  <c r="O94" i="215"/>
  <c r="N94" i="215"/>
  <c r="M94" i="215"/>
  <c r="DJ93" i="215"/>
  <c r="DI93" i="215"/>
  <c r="DL93" i="215" s="1"/>
  <c r="DH93" i="215"/>
  <c r="DK93" i="215" s="1"/>
  <c r="BX93" i="215"/>
  <c r="CD93" i="215" s="1"/>
  <c r="DN93" i="215" s="1"/>
  <c r="BO93" i="215"/>
  <c r="BF93" i="215"/>
  <c r="AW93" i="215"/>
  <c r="CA93" i="215" s="1"/>
  <c r="AM93" i="215"/>
  <c r="AD93" i="215"/>
  <c r="U93" i="215"/>
  <c r="BY93" i="215" s="1"/>
  <c r="DJ92" i="215"/>
  <c r="DI92" i="215"/>
  <c r="DL92" i="215" s="1"/>
  <c r="DH92" i="215"/>
  <c r="DK92" i="215" s="1"/>
  <c r="BX92" i="215"/>
  <c r="CD92" i="215" s="1"/>
  <c r="DN92" i="215" s="1"/>
  <c r="BO92" i="215"/>
  <c r="BF92" i="215"/>
  <c r="AW92" i="215"/>
  <c r="CA92" i="215" s="1"/>
  <c r="AM92" i="215"/>
  <c r="AD92" i="215"/>
  <c r="U92" i="215"/>
  <c r="BY92" i="215" s="1"/>
  <c r="DJ89" i="215"/>
  <c r="DI89" i="215"/>
  <c r="DL89" i="215" s="1"/>
  <c r="DH89" i="215"/>
  <c r="DK89" i="215" s="1"/>
  <c r="BX89" i="215"/>
  <c r="CD89" i="215" s="1"/>
  <c r="DN89" i="215" s="1"/>
  <c r="BO89" i="215"/>
  <c r="BF89" i="215"/>
  <c r="AW89" i="215"/>
  <c r="CA89" i="215" s="1"/>
  <c r="AM89" i="215"/>
  <c r="AD89" i="215"/>
  <c r="U89" i="215"/>
  <c r="BY89" i="215" s="1"/>
  <c r="DJ88" i="215"/>
  <c r="DI88" i="215"/>
  <c r="DL88" i="215" s="1"/>
  <c r="DH88" i="215"/>
  <c r="DK88" i="215" s="1"/>
  <c r="BX88" i="215"/>
  <c r="CD88" i="215" s="1"/>
  <c r="DN88" i="215" s="1"/>
  <c r="BO88" i="215"/>
  <c r="BF88" i="215"/>
  <c r="AW88" i="215"/>
  <c r="CA88" i="215" s="1"/>
  <c r="AM88" i="215"/>
  <c r="AD88" i="215"/>
  <c r="U88" i="215"/>
  <c r="BY88" i="215" s="1"/>
  <c r="DJ87" i="215"/>
  <c r="DI87" i="215"/>
  <c r="DL87" i="215" s="1"/>
  <c r="DH87" i="215"/>
  <c r="DK87" i="215" s="1"/>
  <c r="BX87" i="215"/>
  <c r="CD87" i="215" s="1"/>
  <c r="DN87" i="215" s="1"/>
  <c r="BO87" i="215"/>
  <c r="CC87" i="215" s="1"/>
  <c r="BF87" i="215"/>
  <c r="CB87" i="215" s="1"/>
  <c r="AW87" i="215"/>
  <c r="CA87" i="215" s="1"/>
  <c r="AM87" i="215"/>
  <c r="AD87" i="215"/>
  <c r="U87" i="215"/>
  <c r="BY87" i="215" s="1"/>
  <c r="DJ86" i="215"/>
  <c r="DI86" i="215"/>
  <c r="DL86" i="215" s="1"/>
  <c r="DH86" i="215"/>
  <c r="DK86" i="215" s="1"/>
  <c r="BX86" i="215"/>
  <c r="CD86" i="215" s="1"/>
  <c r="DN86" i="215" s="1"/>
  <c r="BO86" i="215"/>
  <c r="CC86" i="215" s="1"/>
  <c r="BF86" i="215"/>
  <c r="CB86" i="215" s="1"/>
  <c r="AW86" i="215"/>
  <c r="CA86" i="215" s="1"/>
  <c r="AM86" i="215"/>
  <c r="AD86" i="215"/>
  <c r="U86" i="215"/>
  <c r="BY86" i="215" s="1"/>
  <c r="DJ85" i="215"/>
  <c r="DI85" i="215"/>
  <c r="DL85" i="215" s="1"/>
  <c r="DH85" i="215"/>
  <c r="DK85" i="215" s="1"/>
  <c r="BX85" i="215"/>
  <c r="CD85" i="215" s="1"/>
  <c r="DN85" i="215" s="1"/>
  <c r="BO85" i="215"/>
  <c r="CC85" i="215" s="1"/>
  <c r="BF85" i="215"/>
  <c r="CB85" i="215" s="1"/>
  <c r="AW85" i="215"/>
  <c r="CA85" i="215" s="1"/>
  <c r="AM85" i="215"/>
  <c r="AD85" i="215"/>
  <c r="U85" i="215"/>
  <c r="BY85" i="215" s="1"/>
  <c r="DJ84" i="215"/>
  <c r="DI84" i="215"/>
  <c r="DL84" i="215" s="1"/>
  <c r="DH84" i="215"/>
  <c r="DK84" i="215" s="1"/>
  <c r="BX84" i="215"/>
  <c r="CD84" i="215" s="1"/>
  <c r="DN84" i="215" s="1"/>
  <c r="BO84" i="215"/>
  <c r="CC84" i="215" s="1"/>
  <c r="BF84" i="215"/>
  <c r="CB84" i="215" s="1"/>
  <c r="AW84" i="215"/>
  <c r="CA84" i="215" s="1"/>
  <c r="AM84" i="215"/>
  <c r="AD84" i="215"/>
  <c r="U84" i="215"/>
  <c r="BY84" i="215" s="1"/>
  <c r="DJ83" i="215"/>
  <c r="DI83" i="215"/>
  <c r="DL83" i="215" s="1"/>
  <c r="DH83" i="215"/>
  <c r="DK83" i="215" s="1"/>
  <c r="BX83" i="215"/>
  <c r="CD83" i="215" s="1"/>
  <c r="DN83" i="215" s="1"/>
  <c r="BO83" i="215"/>
  <c r="CC83" i="215" s="1"/>
  <c r="BF83" i="215"/>
  <c r="CB83" i="215" s="1"/>
  <c r="AW83" i="215"/>
  <c r="CA83" i="215" s="1"/>
  <c r="AM83" i="215"/>
  <c r="AD83" i="215"/>
  <c r="U83" i="215"/>
  <c r="BY83" i="215" s="1"/>
  <c r="DJ82" i="215"/>
  <c r="DI82" i="215"/>
  <c r="DL82" i="215" s="1"/>
  <c r="DH82" i="215"/>
  <c r="DK82" i="215" s="1"/>
  <c r="BX82" i="215"/>
  <c r="CD82" i="215" s="1"/>
  <c r="DN82" i="215" s="1"/>
  <c r="BO82" i="215"/>
  <c r="BF82" i="215"/>
  <c r="AW82" i="215"/>
  <c r="CA82" i="215" s="1"/>
  <c r="AM82" i="215"/>
  <c r="AD82" i="215"/>
  <c r="U82" i="215"/>
  <c r="BY82" i="215" s="1"/>
  <c r="DJ81" i="215"/>
  <c r="DI81" i="215"/>
  <c r="DL81" i="215" s="1"/>
  <c r="DH81" i="215"/>
  <c r="DK81" i="215" s="1"/>
  <c r="BX81" i="215"/>
  <c r="CD81" i="215" s="1"/>
  <c r="DN81" i="215" s="1"/>
  <c r="BO81" i="215"/>
  <c r="BF81" i="215"/>
  <c r="AW81" i="215"/>
  <c r="CA81" i="215" s="1"/>
  <c r="AM81" i="215"/>
  <c r="AD81" i="215"/>
  <c r="U81" i="215"/>
  <c r="BY81" i="215" s="1"/>
  <c r="DJ80" i="215"/>
  <c r="DI80" i="215"/>
  <c r="DL80" i="215" s="1"/>
  <c r="DH80" i="215"/>
  <c r="DK80" i="215" s="1"/>
  <c r="BX80" i="215"/>
  <c r="CD80" i="215" s="1"/>
  <c r="DN80" i="215" s="1"/>
  <c r="BO80" i="215"/>
  <c r="BF80" i="215"/>
  <c r="AW80" i="215"/>
  <c r="CA80" i="215" s="1"/>
  <c r="AM80" i="215"/>
  <c r="AD80" i="215"/>
  <c r="U80" i="215"/>
  <c r="BY80" i="215" s="1"/>
  <c r="DJ79" i="215"/>
  <c r="DI79" i="215"/>
  <c r="DL79" i="215" s="1"/>
  <c r="DH79" i="215"/>
  <c r="DK79" i="215" s="1"/>
  <c r="BX79" i="215"/>
  <c r="CD79" i="215" s="1"/>
  <c r="DN79" i="215" s="1"/>
  <c r="BO79" i="215"/>
  <c r="BF79" i="215"/>
  <c r="AW79" i="215"/>
  <c r="CA79" i="215" s="1"/>
  <c r="AM79" i="215"/>
  <c r="AD79" i="215"/>
  <c r="U79" i="215"/>
  <c r="BY79" i="215" s="1"/>
  <c r="DJ78" i="215"/>
  <c r="DI78" i="215"/>
  <c r="DL78" i="215" s="1"/>
  <c r="DH78" i="215"/>
  <c r="DK78" i="215" s="1"/>
  <c r="BX78" i="215"/>
  <c r="CD78" i="215" s="1"/>
  <c r="DN78" i="215" s="1"/>
  <c r="BO78" i="215"/>
  <c r="BF78" i="215"/>
  <c r="AW78" i="215"/>
  <c r="CA78" i="215" s="1"/>
  <c r="AM78" i="215"/>
  <c r="AD78" i="215"/>
  <c r="U78" i="215"/>
  <c r="BY78" i="215" s="1"/>
  <c r="DJ77" i="215"/>
  <c r="DI77" i="215"/>
  <c r="DL77" i="215" s="1"/>
  <c r="DH77" i="215"/>
  <c r="DK77" i="215" s="1"/>
  <c r="BX77" i="215"/>
  <c r="CD77" i="215" s="1"/>
  <c r="DN77" i="215" s="1"/>
  <c r="BO77" i="215"/>
  <c r="BF77" i="215"/>
  <c r="AW77" i="215"/>
  <c r="CA77" i="215" s="1"/>
  <c r="AM77" i="215"/>
  <c r="AD77" i="215"/>
  <c r="U77" i="215"/>
  <c r="BY77" i="215" s="1"/>
  <c r="DJ76" i="215"/>
  <c r="DI76" i="215"/>
  <c r="DL76" i="215" s="1"/>
  <c r="DH76" i="215"/>
  <c r="DK76" i="215" s="1"/>
  <c r="BX76" i="215"/>
  <c r="CD76" i="215" s="1"/>
  <c r="DN76" i="215" s="1"/>
  <c r="BO76" i="215"/>
  <c r="BF76" i="215"/>
  <c r="AW76" i="215"/>
  <c r="CA76" i="215" s="1"/>
  <c r="AM76" i="215"/>
  <c r="AD76" i="215"/>
  <c r="U76" i="215"/>
  <c r="BY76" i="215" s="1"/>
  <c r="DJ75" i="215"/>
  <c r="DI75" i="215"/>
  <c r="DL75" i="215" s="1"/>
  <c r="DH75" i="215"/>
  <c r="DK75" i="215" s="1"/>
  <c r="BX75" i="215"/>
  <c r="CD75" i="215" s="1"/>
  <c r="DN75" i="215" s="1"/>
  <c r="BO75" i="215"/>
  <c r="BF75" i="215"/>
  <c r="AW75" i="215"/>
  <c r="CA75" i="215" s="1"/>
  <c r="AM75" i="215"/>
  <c r="AD75" i="215"/>
  <c r="U75" i="215"/>
  <c r="BY75" i="215" s="1"/>
  <c r="DJ74" i="215"/>
  <c r="DI74" i="215"/>
  <c r="DL74" i="215" s="1"/>
  <c r="DH74" i="215"/>
  <c r="DK74" i="215" s="1"/>
  <c r="BX74" i="215"/>
  <c r="CD74" i="215" s="1"/>
  <c r="DN74" i="215" s="1"/>
  <c r="BO74" i="215"/>
  <c r="BF74" i="215"/>
  <c r="AW74" i="215"/>
  <c r="CA74" i="215" s="1"/>
  <c r="AM74" i="215"/>
  <c r="AD74" i="215"/>
  <c r="U74" i="215"/>
  <c r="BY74" i="215" s="1"/>
  <c r="DJ73" i="215"/>
  <c r="DI73" i="215"/>
  <c r="DL73" i="215" s="1"/>
  <c r="DH73" i="215"/>
  <c r="DK73" i="215" s="1"/>
  <c r="BX73" i="215"/>
  <c r="CD73" i="215" s="1"/>
  <c r="DN73" i="215" s="1"/>
  <c r="BO73" i="215"/>
  <c r="BF73" i="215"/>
  <c r="AW73" i="215"/>
  <c r="CA73" i="215" s="1"/>
  <c r="AM73" i="215"/>
  <c r="AD73" i="215"/>
  <c r="U73" i="215"/>
  <c r="BY73" i="215" s="1"/>
  <c r="DJ72" i="215"/>
  <c r="DI72" i="215"/>
  <c r="DL72" i="215" s="1"/>
  <c r="DH72" i="215"/>
  <c r="DK72" i="215" s="1"/>
  <c r="BX72" i="215"/>
  <c r="CD72" i="215" s="1"/>
  <c r="DN72" i="215" s="1"/>
  <c r="BO72" i="215"/>
  <c r="BF72" i="215"/>
  <c r="AW72" i="215"/>
  <c r="CA72" i="215" s="1"/>
  <c r="AM72" i="215"/>
  <c r="AD72" i="215"/>
  <c r="U72" i="215"/>
  <c r="BY72" i="215" s="1"/>
  <c r="DJ71" i="215"/>
  <c r="DI71" i="215"/>
  <c r="DH71" i="215"/>
  <c r="DK71" i="215" s="1"/>
  <c r="BX71" i="215"/>
  <c r="CD71" i="215" s="1"/>
  <c r="DN71" i="215" s="1"/>
  <c r="BO71" i="215"/>
  <c r="BF71" i="215"/>
  <c r="AW71" i="215"/>
  <c r="CA71" i="215" s="1"/>
  <c r="AM71" i="215"/>
  <c r="AD71" i="215"/>
  <c r="U71" i="215"/>
  <c r="BY71" i="215" s="1"/>
  <c r="DJ70" i="215"/>
  <c r="DI70" i="215"/>
  <c r="DH70" i="215"/>
  <c r="DK70" i="215" s="1"/>
  <c r="BX70" i="215"/>
  <c r="CD70" i="215" s="1"/>
  <c r="DN70" i="215" s="1"/>
  <c r="BO70" i="215"/>
  <c r="BF70" i="215"/>
  <c r="AW70" i="215"/>
  <c r="CA70" i="215" s="1"/>
  <c r="AM70" i="215"/>
  <c r="AD70" i="215"/>
  <c r="U70" i="215"/>
  <c r="BY70" i="215" s="1"/>
  <c r="DJ69" i="215"/>
  <c r="DI69" i="215"/>
  <c r="DL69" i="215" s="1"/>
  <c r="DH69" i="215"/>
  <c r="DK69" i="215" s="1"/>
  <c r="BX69" i="215"/>
  <c r="CD69" i="215" s="1"/>
  <c r="DN69" i="215" s="1"/>
  <c r="BO69" i="215"/>
  <c r="BF69" i="215"/>
  <c r="AW69" i="215"/>
  <c r="CA69" i="215" s="1"/>
  <c r="AM69" i="215"/>
  <c r="AD69" i="215"/>
  <c r="U69" i="215"/>
  <c r="BY69" i="215" s="1"/>
  <c r="DJ68" i="215"/>
  <c r="DI68" i="215"/>
  <c r="DL68" i="215" s="1"/>
  <c r="DH68" i="215"/>
  <c r="DK68" i="215" s="1"/>
  <c r="BX68" i="215"/>
  <c r="CD68" i="215" s="1"/>
  <c r="DN68" i="215" s="1"/>
  <c r="BO68" i="215"/>
  <c r="BF68" i="215"/>
  <c r="AW68" i="215"/>
  <c r="CA68" i="215" s="1"/>
  <c r="AM68" i="215"/>
  <c r="AD68" i="215"/>
  <c r="U68" i="215"/>
  <c r="BY68" i="215" s="1"/>
  <c r="DJ67" i="215"/>
  <c r="DI67" i="215"/>
  <c r="DH67" i="215"/>
  <c r="DK67" i="215" s="1"/>
  <c r="BX67" i="215"/>
  <c r="CD67" i="215" s="1"/>
  <c r="DN67" i="215" s="1"/>
  <c r="BO67" i="215"/>
  <c r="BF67" i="215"/>
  <c r="AW67" i="215"/>
  <c r="CA67" i="215" s="1"/>
  <c r="AM67" i="215"/>
  <c r="AD67" i="215"/>
  <c r="U67" i="215"/>
  <c r="BY67" i="215" s="1"/>
  <c r="DJ66" i="215"/>
  <c r="DI66" i="215"/>
  <c r="DL66" i="215" s="1"/>
  <c r="DH66" i="215"/>
  <c r="DK66" i="215" s="1"/>
  <c r="BX66" i="215"/>
  <c r="CD66" i="215" s="1"/>
  <c r="DN66" i="215" s="1"/>
  <c r="BO66" i="215"/>
  <c r="BF66" i="215"/>
  <c r="AW66" i="215"/>
  <c r="CA66" i="215" s="1"/>
  <c r="AM66" i="215"/>
  <c r="AD66" i="215"/>
  <c r="U66" i="215"/>
  <c r="BY66" i="215" s="1"/>
  <c r="DJ65" i="215"/>
  <c r="DI65" i="215"/>
  <c r="DL65" i="215" s="1"/>
  <c r="DH65" i="215"/>
  <c r="DK65" i="215" s="1"/>
  <c r="BX65" i="215"/>
  <c r="CD65" i="215" s="1"/>
  <c r="DN65" i="215" s="1"/>
  <c r="BO65" i="215"/>
  <c r="BF65" i="215"/>
  <c r="AW65" i="215"/>
  <c r="CA65" i="215" s="1"/>
  <c r="AM65" i="215"/>
  <c r="AD65" i="215"/>
  <c r="U65" i="215"/>
  <c r="BY65" i="215" s="1"/>
  <c r="DJ64" i="215"/>
  <c r="DI64" i="215"/>
  <c r="DL64" i="215" s="1"/>
  <c r="DH64" i="215"/>
  <c r="DK64" i="215" s="1"/>
  <c r="BX64" i="215"/>
  <c r="CD64" i="215" s="1"/>
  <c r="DN64" i="215" s="1"/>
  <c r="BO64" i="215"/>
  <c r="BF64" i="215"/>
  <c r="AW64" i="215"/>
  <c r="CA64" i="215" s="1"/>
  <c r="AM64" i="215"/>
  <c r="AD64" i="215"/>
  <c r="U64" i="215"/>
  <c r="BY64" i="215" s="1"/>
  <c r="DJ63" i="215"/>
  <c r="DI63" i="215"/>
  <c r="DH63" i="215"/>
  <c r="DK63" i="215" s="1"/>
  <c r="BX63" i="215"/>
  <c r="CD63" i="215" s="1"/>
  <c r="DN63" i="215" s="1"/>
  <c r="BO63" i="215"/>
  <c r="BF63" i="215"/>
  <c r="AW63" i="215"/>
  <c r="CA63" i="215" s="1"/>
  <c r="AM63" i="215"/>
  <c r="AD63" i="215"/>
  <c r="U63" i="215"/>
  <c r="BY63" i="215" s="1"/>
  <c r="DJ62" i="215"/>
  <c r="DI62" i="215"/>
  <c r="DM62" i="215" s="1"/>
  <c r="DH62" i="215"/>
  <c r="DK62" i="215" s="1"/>
  <c r="BX62" i="215"/>
  <c r="CD62" i="215" s="1"/>
  <c r="DN62" i="215" s="1"/>
  <c r="BO62" i="215"/>
  <c r="BF62" i="215"/>
  <c r="AW62" i="215"/>
  <c r="CA62" i="215" s="1"/>
  <c r="AM62" i="215"/>
  <c r="AD62" i="215"/>
  <c r="U62" i="215"/>
  <c r="BY62" i="215" s="1"/>
  <c r="DJ61" i="215"/>
  <c r="DI61" i="215"/>
  <c r="DL61" i="215" s="1"/>
  <c r="DH61" i="215"/>
  <c r="DK61" i="215" s="1"/>
  <c r="BX61" i="215"/>
  <c r="CD61" i="215" s="1"/>
  <c r="DN61" i="215" s="1"/>
  <c r="BO61" i="215"/>
  <c r="BF61" i="215"/>
  <c r="AW61" i="215"/>
  <c r="CA61" i="215" s="1"/>
  <c r="AM61" i="215"/>
  <c r="AD61" i="215"/>
  <c r="U61" i="215"/>
  <c r="BY61" i="215" s="1"/>
  <c r="DJ60" i="215"/>
  <c r="DI60" i="215"/>
  <c r="DL60" i="215" s="1"/>
  <c r="DH60" i="215"/>
  <c r="DK60" i="215" s="1"/>
  <c r="BX60" i="215"/>
  <c r="CD60" i="215" s="1"/>
  <c r="DN60" i="215" s="1"/>
  <c r="BO60" i="215"/>
  <c r="BF60" i="215"/>
  <c r="AW60" i="215"/>
  <c r="CA60" i="215" s="1"/>
  <c r="AM60" i="215"/>
  <c r="AD60" i="215"/>
  <c r="U60" i="215"/>
  <c r="BY60" i="215" s="1"/>
  <c r="DJ59" i="215"/>
  <c r="DI59" i="215"/>
  <c r="DH59" i="215"/>
  <c r="DK59" i="215" s="1"/>
  <c r="BY59" i="215"/>
  <c r="BX59" i="215"/>
  <c r="CD59" i="215" s="1"/>
  <c r="DN59" i="215" s="1"/>
  <c r="BO59" i="215"/>
  <c r="BF59" i="215"/>
  <c r="AW59" i="215"/>
  <c r="CA59" i="215" s="1"/>
  <c r="AM59" i="215"/>
  <c r="AD59" i="215"/>
  <c r="U59" i="215"/>
  <c r="DJ58" i="215"/>
  <c r="DI58" i="215"/>
  <c r="DL58" i="215" s="1"/>
  <c r="DH58" i="215"/>
  <c r="DK58" i="215" s="1"/>
  <c r="BX58" i="215"/>
  <c r="CD58" i="215" s="1"/>
  <c r="DN58" i="215" s="1"/>
  <c r="BO58" i="215"/>
  <c r="BF58" i="215"/>
  <c r="AW58" i="215"/>
  <c r="CA58" i="215" s="1"/>
  <c r="AM58" i="215"/>
  <c r="AD58" i="215"/>
  <c r="U58" i="215"/>
  <c r="BY58" i="215" s="1"/>
  <c r="DJ57" i="215"/>
  <c r="DI57" i="215"/>
  <c r="DL57" i="215" s="1"/>
  <c r="DH57" i="215"/>
  <c r="DK57" i="215" s="1"/>
  <c r="BX57" i="215"/>
  <c r="CD57" i="215" s="1"/>
  <c r="DN57" i="215" s="1"/>
  <c r="BO57" i="215"/>
  <c r="BF57" i="215"/>
  <c r="AW57" i="215"/>
  <c r="CA57" i="215" s="1"/>
  <c r="AM57" i="215"/>
  <c r="AD57" i="215"/>
  <c r="U57" i="215"/>
  <c r="BY57" i="215" s="1"/>
  <c r="DJ56" i="215"/>
  <c r="DI56" i="215"/>
  <c r="DL56" i="215" s="1"/>
  <c r="DH56" i="215"/>
  <c r="DK56" i="215" s="1"/>
  <c r="BX56" i="215"/>
  <c r="CD56" i="215" s="1"/>
  <c r="DN56" i="215" s="1"/>
  <c r="BO56" i="215"/>
  <c r="BF56" i="215"/>
  <c r="AW56" i="215"/>
  <c r="CA56" i="215" s="1"/>
  <c r="AM56" i="215"/>
  <c r="AD56" i="215"/>
  <c r="U56" i="215"/>
  <c r="BY56" i="215" s="1"/>
  <c r="DJ55" i="215"/>
  <c r="DI55" i="215"/>
  <c r="DH55" i="215"/>
  <c r="DK55" i="215" s="1"/>
  <c r="BX55" i="215"/>
  <c r="CD55" i="215" s="1"/>
  <c r="DN55" i="215" s="1"/>
  <c r="BO55" i="215"/>
  <c r="BF55" i="215"/>
  <c r="AW55" i="215"/>
  <c r="CA55" i="215" s="1"/>
  <c r="AM55" i="215"/>
  <c r="AD55" i="215"/>
  <c r="U55" i="215"/>
  <c r="BY55" i="215" s="1"/>
  <c r="DJ54" i="215"/>
  <c r="DI54" i="215"/>
  <c r="DH54" i="215"/>
  <c r="DK54" i="215" s="1"/>
  <c r="BX54" i="215"/>
  <c r="CD54" i="215" s="1"/>
  <c r="DN54" i="215" s="1"/>
  <c r="BO54" i="215"/>
  <c r="BF54" i="215"/>
  <c r="AW54" i="215"/>
  <c r="CA54" i="215" s="1"/>
  <c r="AM54" i="215"/>
  <c r="AD54" i="215"/>
  <c r="AN54" i="215" s="1"/>
  <c r="BZ54" i="215" s="1"/>
  <c r="U54" i="215"/>
  <c r="BY54" i="215" s="1"/>
  <c r="DJ53" i="215"/>
  <c r="DI53" i="215"/>
  <c r="DL53" i="215" s="1"/>
  <c r="DH53" i="215"/>
  <c r="DK53" i="215" s="1"/>
  <c r="BX53" i="215"/>
  <c r="CD53" i="215" s="1"/>
  <c r="DN53" i="215" s="1"/>
  <c r="BO53" i="215"/>
  <c r="BF53" i="215"/>
  <c r="AW53" i="215"/>
  <c r="CA53" i="215" s="1"/>
  <c r="AM53" i="215"/>
  <c r="AD53" i="215"/>
  <c r="U53" i="215"/>
  <c r="BY53" i="215" s="1"/>
  <c r="DJ52" i="215"/>
  <c r="DI52" i="215"/>
  <c r="DL52" i="215" s="1"/>
  <c r="DH52" i="215"/>
  <c r="DK52" i="215" s="1"/>
  <c r="BX52" i="215"/>
  <c r="CD52" i="215" s="1"/>
  <c r="DN52" i="215" s="1"/>
  <c r="BO52" i="215"/>
  <c r="BF52" i="215"/>
  <c r="AW52" i="215"/>
  <c r="CA52" i="215" s="1"/>
  <c r="AM52" i="215"/>
  <c r="AD52" i="215"/>
  <c r="U52" i="215"/>
  <c r="BY52" i="215" s="1"/>
  <c r="DJ51" i="215"/>
  <c r="DI51" i="215"/>
  <c r="DH51" i="215"/>
  <c r="DK51" i="215" s="1"/>
  <c r="BX51" i="215"/>
  <c r="CD51" i="215" s="1"/>
  <c r="DN51" i="215" s="1"/>
  <c r="BO51" i="215"/>
  <c r="BF51" i="215"/>
  <c r="AW51" i="215"/>
  <c r="CA51" i="215" s="1"/>
  <c r="AM51" i="215"/>
  <c r="AD51" i="215"/>
  <c r="U51" i="215"/>
  <c r="BY51" i="215" s="1"/>
  <c r="DJ50" i="215"/>
  <c r="DI50" i="215"/>
  <c r="DL50" i="215" s="1"/>
  <c r="DH50" i="215"/>
  <c r="DK50" i="215" s="1"/>
  <c r="BX50" i="215"/>
  <c r="CD50" i="215" s="1"/>
  <c r="DN50" i="215" s="1"/>
  <c r="BO50" i="215"/>
  <c r="BF50" i="215"/>
  <c r="AW50" i="215"/>
  <c r="CA50" i="215" s="1"/>
  <c r="AM50" i="215"/>
  <c r="AD50" i="215"/>
  <c r="U50" i="215"/>
  <c r="BY50" i="215" s="1"/>
  <c r="DJ49" i="215"/>
  <c r="DI49" i="215"/>
  <c r="DL49" i="215" s="1"/>
  <c r="DH49" i="215"/>
  <c r="DK49" i="215" s="1"/>
  <c r="BX49" i="215"/>
  <c r="CD49" i="215" s="1"/>
  <c r="DN49" i="215" s="1"/>
  <c r="BO49" i="215"/>
  <c r="BF49" i="215"/>
  <c r="AW49" i="215"/>
  <c r="CA49" i="215" s="1"/>
  <c r="AM49" i="215"/>
  <c r="AD49" i="215"/>
  <c r="U49" i="215"/>
  <c r="BY49" i="215" s="1"/>
  <c r="DJ48" i="215"/>
  <c r="DI48" i="215"/>
  <c r="DL48" i="215" s="1"/>
  <c r="DH48" i="215"/>
  <c r="DK48" i="215" s="1"/>
  <c r="BX48" i="215"/>
  <c r="CD48" i="215" s="1"/>
  <c r="DN48" i="215" s="1"/>
  <c r="BO48" i="215"/>
  <c r="BF48" i="215"/>
  <c r="AW48" i="215"/>
  <c r="CA48" i="215" s="1"/>
  <c r="AM48" i="215"/>
  <c r="AD48" i="215"/>
  <c r="U48" i="215"/>
  <c r="BY48" i="215" s="1"/>
  <c r="DJ47" i="215"/>
  <c r="DI47" i="215"/>
  <c r="DH47" i="215"/>
  <c r="DK47" i="215" s="1"/>
  <c r="BX47" i="215"/>
  <c r="CD47" i="215" s="1"/>
  <c r="DN47" i="215" s="1"/>
  <c r="BO47" i="215"/>
  <c r="BF47" i="215"/>
  <c r="AW47" i="215"/>
  <c r="CA47" i="215" s="1"/>
  <c r="AM47" i="215"/>
  <c r="AD47" i="215"/>
  <c r="U47" i="215"/>
  <c r="BY47" i="215" s="1"/>
  <c r="DJ46" i="215"/>
  <c r="DI46" i="215"/>
  <c r="DH46" i="215"/>
  <c r="DK46" i="215" s="1"/>
  <c r="BX46" i="215"/>
  <c r="CD46" i="215" s="1"/>
  <c r="DN46" i="215" s="1"/>
  <c r="BO46" i="215"/>
  <c r="BF46" i="215"/>
  <c r="AW46" i="215"/>
  <c r="CA46" i="215" s="1"/>
  <c r="AM46" i="215"/>
  <c r="AD46" i="215"/>
  <c r="U46" i="215"/>
  <c r="BY46" i="215" s="1"/>
  <c r="DJ45" i="215"/>
  <c r="DI45" i="215"/>
  <c r="DL45" i="215" s="1"/>
  <c r="DH45" i="215"/>
  <c r="DK45" i="215" s="1"/>
  <c r="BX45" i="215"/>
  <c r="CD45" i="215" s="1"/>
  <c r="DN45" i="215" s="1"/>
  <c r="BO45" i="215"/>
  <c r="BF45" i="215"/>
  <c r="AW45" i="215"/>
  <c r="CA45" i="215" s="1"/>
  <c r="AM45" i="215"/>
  <c r="AD45" i="215"/>
  <c r="U45" i="215"/>
  <c r="BY45" i="215" s="1"/>
  <c r="DJ44" i="215"/>
  <c r="DI44" i="215"/>
  <c r="DL44" i="215" s="1"/>
  <c r="DH44" i="215"/>
  <c r="DK44" i="215" s="1"/>
  <c r="BX44" i="215"/>
  <c r="CD44" i="215" s="1"/>
  <c r="DN44" i="215" s="1"/>
  <c r="BO44" i="215"/>
  <c r="BF44" i="215"/>
  <c r="AW44" i="215"/>
  <c r="CA44" i="215" s="1"/>
  <c r="AM44" i="215"/>
  <c r="AD44" i="215"/>
  <c r="U44" i="215"/>
  <c r="BY44" i="215" s="1"/>
  <c r="DJ43" i="215"/>
  <c r="DI43" i="215"/>
  <c r="DL43" i="215" s="1"/>
  <c r="DH43" i="215"/>
  <c r="DK43" i="215" s="1"/>
  <c r="BX43" i="215"/>
  <c r="CD43" i="215" s="1"/>
  <c r="DN43" i="215" s="1"/>
  <c r="BO43" i="215"/>
  <c r="BF43" i="215"/>
  <c r="AW43" i="215"/>
  <c r="CA43" i="215" s="1"/>
  <c r="AM43" i="215"/>
  <c r="AD43" i="215"/>
  <c r="U43" i="215"/>
  <c r="BY43" i="215" s="1"/>
  <c r="DJ42" i="215"/>
  <c r="DI42" i="215"/>
  <c r="DL42" i="215" s="1"/>
  <c r="DH42" i="215"/>
  <c r="DK42" i="215" s="1"/>
  <c r="BX42" i="215"/>
  <c r="CD42" i="215" s="1"/>
  <c r="DN42" i="215" s="1"/>
  <c r="BO42" i="215"/>
  <c r="BF42" i="215"/>
  <c r="AW42" i="215"/>
  <c r="CA42" i="215" s="1"/>
  <c r="AM42" i="215"/>
  <c r="AD42" i="215"/>
  <c r="U42" i="215"/>
  <c r="BY42" i="215" s="1"/>
  <c r="DJ41" i="215"/>
  <c r="DI41" i="215"/>
  <c r="DL41" i="215" s="1"/>
  <c r="DH41" i="215"/>
  <c r="DK41" i="215" s="1"/>
  <c r="BX41" i="215"/>
  <c r="CD41" i="215" s="1"/>
  <c r="DN41" i="215" s="1"/>
  <c r="BO41" i="215"/>
  <c r="BF41" i="215"/>
  <c r="AW41" i="215"/>
  <c r="CA41" i="215" s="1"/>
  <c r="AM41" i="215"/>
  <c r="AD41" i="215"/>
  <c r="U41" i="215"/>
  <c r="BY41" i="215" s="1"/>
  <c r="DJ40" i="215"/>
  <c r="DI40" i="215"/>
  <c r="DL40" i="215" s="1"/>
  <c r="DH40" i="215"/>
  <c r="DK40" i="215" s="1"/>
  <c r="BX40" i="215"/>
  <c r="CD40" i="215" s="1"/>
  <c r="DN40" i="215" s="1"/>
  <c r="BO40" i="215"/>
  <c r="BF40" i="215"/>
  <c r="AW40" i="215"/>
  <c r="CA40" i="215" s="1"/>
  <c r="AM40" i="215"/>
  <c r="AD40" i="215"/>
  <c r="U40" i="215"/>
  <c r="BY40" i="215" s="1"/>
  <c r="DJ39" i="215"/>
  <c r="DI39" i="215"/>
  <c r="DH39" i="215"/>
  <c r="DK39" i="215" s="1"/>
  <c r="BX39" i="215"/>
  <c r="CD39" i="215" s="1"/>
  <c r="DN39" i="215" s="1"/>
  <c r="BO39" i="215"/>
  <c r="BF39" i="215"/>
  <c r="AW39" i="215"/>
  <c r="CA39" i="215" s="1"/>
  <c r="AM39" i="215"/>
  <c r="AD39" i="215"/>
  <c r="U39" i="215"/>
  <c r="BY39" i="215" s="1"/>
  <c r="DJ38" i="215"/>
  <c r="DI38" i="215"/>
  <c r="DL38" i="215" s="1"/>
  <c r="DH38" i="215"/>
  <c r="DK38" i="215" s="1"/>
  <c r="BX38" i="215"/>
  <c r="CD38" i="215" s="1"/>
  <c r="DN38" i="215" s="1"/>
  <c r="BO38" i="215"/>
  <c r="BF38" i="215"/>
  <c r="AW38" i="215"/>
  <c r="CA38" i="215" s="1"/>
  <c r="AM38" i="215"/>
  <c r="AD38" i="215"/>
  <c r="U38" i="215"/>
  <c r="BY38" i="215" s="1"/>
  <c r="DJ37" i="215"/>
  <c r="DI37" i="215"/>
  <c r="DL37" i="215" s="1"/>
  <c r="DH37" i="215"/>
  <c r="DK37" i="215" s="1"/>
  <c r="BX37" i="215"/>
  <c r="CD37" i="215" s="1"/>
  <c r="DN37" i="215" s="1"/>
  <c r="BO37" i="215"/>
  <c r="CC37" i="215" s="1"/>
  <c r="BF37" i="215"/>
  <c r="AW37" i="215"/>
  <c r="CA37" i="215" s="1"/>
  <c r="AM37" i="215"/>
  <c r="AD37" i="215"/>
  <c r="U37" i="215"/>
  <c r="BY37" i="215" s="1"/>
  <c r="DJ36" i="215"/>
  <c r="DI36" i="215"/>
  <c r="DH36" i="215"/>
  <c r="DK36" i="215" s="1"/>
  <c r="BX36" i="215"/>
  <c r="CD36" i="215" s="1"/>
  <c r="DN36" i="215" s="1"/>
  <c r="BO36" i="215"/>
  <c r="CC36" i="215" s="1"/>
  <c r="BF36" i="215"/>
  <c r="AW36" i="215"/>
  <c r="CA36" i="215" s="1"/>
  <c r="AM36" i="215"/>
  <c r="AD36" i="215"/>
  <c r="U36" i="215"/>
  <c r="BY36" i="215" s="1"/>
  <c r="DJ35" i="215"/>
  <c r="DI35" i="215"/>
  <c r="DL35" i="215" s="1"/>
  <c r="DH35" i="215"/>
  <c r="DK35" i="215" s="1"/>
  <c r="BX35" i="215"/>
  <c r="CD35" i="215" s="1"/>
  <c r="DN35" i="215" s="1"/>
  <c r="BO35" i="215"/>
  <c r="CC35" i="215" s="1"/>
  <c r="BF35" i="215"/>
  <c r="AW35" i="215"/>
  <c r="CA35" i="215" s="1"/>
  <c r="AM35" i="215"/>
  <c r="AD35" i="215"/>
  <c r="U35" i="215"/>
  <c r="BY35" i="215" s="1"/>
  <c r="DJ34" i="215"/>
  <c r="DI34" i="215"/>
  <c r="DL34" i="215" s="1"/>
  <c r="DH34" i="215"/>
  <c r="DK34" i="215" s="1"/>
  <c r="BX34" i="215"/>
  <c r="CD34" i="215" s="1"/>
  <c r="DN34" i="215" s="1"/>
  <c r="BO34" i="215"/>
  <c r="CC34" i="215" s="1"/>
  <c r="BF34" i="215"/>
  <c r="AW34" i="215"/>
  <c r="CA34" i="215" s="1"/>
  <c r="AM34" i="215"/>
  <c r="AD34" i="215"/>
  <c r="U34" i="215"/>
  <c r="BY34" i="215" s="1"/>
  <c r="DJ33" i="215"/>
  <c r="DI33" i="215"/>
  <c r="DL33" i="215" s="1"/>
  <c r="DH33" i="215"/>
  <c r="DK33" i="215" s="1"/>
  <c r="BX33" i="215"/>
  <c r="CD33" i="215" s="1"/>
  <c r="DN33" i="215" s="1"/>
  <c r="BO33" i="215"/>
  <c r="CC33" i="215" s="1"/>
  <c r="BF33" i="215"/>
  <c r="AW33" i="215"/>
  <c r="CA33" i="215" s="1"/>
  <c r="AM33" i="215"/>
  <c r="AD33" i="215"/>
  <c r="U33" i="215"/>
  <c r="BY33" i="215" s="1"/>
  <c r="DJ32" i="215"/>
  <c r="DI32" i="215"/>
  <c r="DL32" i="215" s="1"/>
  <c r="DH32" i="215"/>
  <c r="DK32" i="215" s="1"/>
  <c r="BX32" i="215"/>
  <c r="CD32" i="215" s="1"/>
  <c r="DN32" i="215" s="1"/>
  <c r="BO32" i="215"/>
  <c r="CC32" i="215" s="1"/>
  <c r="BF32" i="215"/>
  <c r="AW32" i="215"/>
  <c r="CA32" i="215" s="1"/>
  <c r="AM32" i="215"/>
  <c r="AD32" i="215"/>
  <c r="U32" i="215"/>
  <c r="BY32" i="215" s="1"/>
  <c r="DJ31" i="215"/>
  <c r="DI31" i="215"/>
  <c r="DL31" i="215" s="1"/>
  <c r="DH31" i="215"/>
  <c r="DK31" i="215" s="1"/>
  <c r="BX31" i="215"/>
  <c r="CD31" i="215" s="1"/>
  <c r="DN31" i="215" s="1"/>
  <c r="BO31" i="215"/>
  <c r="CC31" i="215" s="1"/>
  <c r="BF31" i="215"/>
  <c r="AW31" i="215"/>
  <c r="CA31" i="215" s="1"/>
  <c r="AM31" i="215"/>
  <c r="AD31" i="215"/>
  <c r="U31" i="215"/>
  <c r="BY31" i="215" s="1"/>
  <c r="DJ30" i="215"/>
  <c r="DI30" i="215"/>
  <c r="DL30" i="215" s="1"/>
  <c r="DH30" i="215"/>
  <c r="DK30" i="215" s="1"/>
  <c r="BX30" i="215"/>
  <c r="CD30" i="215" s="1"/>
  <c r="DN30" i="215" s="1"/>
  <c r="BO30" i="215"/>
  <c r="CC30" i="215" s="1"/>
  <c r="BF30" i="215"/>
  <c r="AW30" i="215"/>
  <c r="CA30" i="215" s="1"/>
  <c r="AM30" i="215"/>
  <c r="AD30" i="215"/>
  <c r="U30" i="215"/>
  <c r="BY30" i="215" s="1"/>
  <c r="DJ29" i="215"/>
  <c r="DI29" i="215"/>
  <c r="DL29" i="215" s="1"/>
  <c r="DH29" i="215"/>
  <c r="DK29" i="215" s="1"/>
  <c r="BX29" i="215"/>
  <c r="CD29" i="215" s="1"/>
  <c r="DN29" i="215" s="1"/>
  <c r="BO29" i="215"/>
  <c r="CC29" i="215" s="1"/>
  <c r="BF29" i="215"/>
  <c r="AW29" i="215"/>
  <c r="CA29" i="215" s="1"/>
  <c r="AM29" i="215"/>
  <c r="AD29" i="215"/>
  <c r="U29" i="215"/>
  <c r="BY29" i="215" s="1"/>
  <c r="DJ28" i="215"/>
  <c r="DI28" i="215"/>
  <c r="DL28" i="215" s="1"/>
  <c r="DH28" i="215"/>
  <c r="DK28" i="215" s="1"/>
  <c r="BX28" i="215"/>
  <c r="CD28" i="215" s="1"/>
  <c r="DN28" i="215" s="1"/>
  <c r="BO28" i="215"/>
  <c r="CC28" i="215" s="1"/>
  <c r="BF28" i="215"/>
  <c r="AW28" i="215"/>
  <c r="CA28" i="215" s="1"/>
  <c r="AM28" i="215"/>
  <c r="AD28" i="215"/>
  <c r="U28" i="215"/>
  <c r="BY28" i="215" s="1"/>
  <c r="DJ27" i="215"/>
  <c r="DI27" i="215"/>
  <c r="DL27" i="215" s="1"/>
  <c r="DH27" i="215"/>
  <c r="DK27" i="215" s="1"/>
  <c r="BX27" i="215"/>
  <c r="CD27" i="215" s="1"/>
  <c r="DN27" i="215" s="1"/>
  <c r="BO27" i="215"/>
  <c r="CC27" i="215" s="1"/>
  <c r="BF27" i="215"/>
  <c r="AW27" i="215"/>
  <c r="CA27" i="215" s="1"/>
  <c r="AM27" i="215"/>
  <c r="AD27" i="215"/>
  <c r="U27" i="215"/>
  <c r="BY27" i="215" s="1"/>
  <c r="DJ26" i="215"/>
  <c r="DI26" i="215"/>
  <c r="DH26" i="215"/>
  <c r="DK26" i="215" s="1"/>
  <c r="BX26" i="215"/>
  <c r="CD26" i="215" s="1"/>
  <c r="DN26" i="215" s="1"/>
  <c r="BO26" i="215"/>
  <c r="CC26" i="215" s="1"/>
  <c r="BF26" i="215"/>
  <c r="AW26" i="215"/>
  <c r="CA26" i="215" s="1"/>
  <c r="AM26" i="215"/>
  <c r="AD26" i="215"/>
  <c r="U26" i="215"/>
  <c r="BY26" i="215" s="1"/>
  <c r="DJ25" i="215"/>
  <c r="DI25" i="215"/>
  <c r="DL25" i="215" s="1"/>
  <c r="DH25" i="215"/>
  <c r="DK25" i="215" s="1"/>
  <c r="BX25" i="215"/>
  <c r="CD25" i="215" s="1"/>
  <c r="DN25" i="215" s="1"/>
  <c r="BO25" i="215"/>
  <c r="CC25" i="215" s="1"/>
  <c r="BF25" i="215"/>
  <c r="AW25" i="215"/>
  <c r="CA25" i="215" s="1"/>
  <c r="AM25" i="215"/>
  <c r="AD25" i="215"/>
  <c r="U25" i="215"/>
  <c r="BY25" i="215" s="1"/>
  <c r="DJ24" i="215"/>
  <c r="DI24" i="215"/>
  <c r="DL24" i="215" s="1"/>
  <c r="DH24" i="215"/>
  <c r="DK24" i="215" s="1"/>
  <c r="BX24" i="215"/>
  <c r="CD24" i="215" s="1"/>
  <c r="DN24" i="215" s="1"/>
  <c r="BO24" i="215"/>
  <c r="CC24" i="215" s="1"/>
  <c r="BF24" i="215"/>
  <c r="CB24" i="215" s="1"/>
  <c r="AW24" i="215"/>
  <c r="CA24" i="215" s="1"/>
  <c r="AM24" i="215"/>
  <c r="AD24" i="215"/>
  <c r="U24" i="215"/>
  <c r="BY24" i="215" s="1"/>
  <c r="DJ23" i="215"/>
  <c r="DI23" i="215"/>
  <c r="DL23" i="215" s="1"/>
  <c r="DH23" i="215"/>
  <c r="DK23" i="215" s="1"/>
  <c r="BX23" i="215"/>
  <c r="CD23" i="215" s="1"/>
  <c r="DN23" i="215" s="1"/>
  <c r="BO23" i="215"/>
  <c r="CC23" i="215" s="1"/>
  <c r="BF23" i="215"/>
  <c r="CB23" i="215" s="1"/>
  <c r="AW23" i="215"/>
  <c r="CA23" i="215" s="1"/>
  <c r="AM23" i="215"/>
  <c r="AD23" i="215"/>
  <c r="U23" i="215"/>
  <c r="BY23" i="215" s="1"/>
  <c r="DJ22" i="215"/>
  <c r="DI22" i="215"/>
  <c r="DL22" i="215" s="1"/>
  <c r="DH22" i="215"/>
  <c r="DK22" i="215" s="1"/>
  <c r="BX22" i="215"/>
  <c r="CD22" i="215" s="1"/>
  <c r="DN22" i="215" s="1"/>
  <c r="BO22" i="215"/>
  <c r="CC22" i="215" s="1"/>
  <c r="BF22" i="215"/>
  <c r="AW22" i="215"/>
  <c r="CA22" i="215" s="1"/>
  <c r="AM22" i="215"/>
  <c r="AD22" i="215"/>
  <c r="U22" i="215"/>
  <c r="BY22" i="215" s="1"/>
  <c r="DJ21" i="215"/>
  <c r="DI21" i="215"/>
  <c r="DH21" i="215"/>
  <c r="DK21" i="215" s="1"/>
  <c r="BX21" i="215"/>
  <c r="CD21" i="215" s="1"/>
  <c r="DN21" i="215" s="1"/>
  <c r="BO21" i="215"/>
  <c r="CC21" i="215" s="1"/>
  <c r="BF21" i="215"/>
  <c r="AW21" i="215"/>
  <c r="CA21" i="215" s="1"/>
  <c r="AM21" i="215"/>
  <c r="AD21" i="215"/>
  <c r="U21" i="215"/>
  <c r="BY21" i="215" s="1"/>
  <c r="DJ20" i="215"/>
  <c r="DI20" i="215"/>
  <c r="DH20" i="215"/>
  <c r="DK20" i="215" s="1"/>
  <c r="BX20" i="215"/>
  <c r="CD20" i="215" s="1"/>
  <c r="DN20" i="215" s="1"/>
  <c r="BO20" i="215"/>
  <c r="CC20" i="215" s="1"/>
  <c r="BF20" i="215"/>
  <c r="AW20" i="215"/>
  <c r="CA20" i="215" s="1"/>
  <c r="AM20" i="215"/>
  <c r="AD20" i="215"/>
  <c r="U20" i="215"/>
  <c r="BY20" i="215" s="1"/>
  <c r="DJ19" i="215"/>
  <c r="DI19" i="215"/>
  <c r="DL19" i="215" s="1"/>
  <c r="DH19" i="215"/>
  <c r="DK19" i="215" s="1"/>
  <c r="BX19" i="215"/>
  <c r="CD19" i="215" s="1"/>
  <c r="DN19" i="215" s="1"/>
  <c r="BO19" i="215"/>
  <c r="CC19" i="215" s="1"/>
  <c r="BF19" i="215"/>
  <c r="AW19" i="215"/>
  <c r="CA19" i="215" s="1"/>
  <c r="AM19" i="215"/>
  <c r="AD19" i="215"/>
  <c r="U19" i="215"/>
  <c r="BY19" i="215" s="1"/>
  <c r="DJ18" i="215"/>
  <c r="DI18" i="215"/>
  <c r="DL18" i="215" s="1"/>
  <c r="DH18" i="215"/>
  <c r="DK18" i="215" s="1"/>
  <c r="BX18" i="215"/>
  <c r="CD18" i="215" s="1"/>
  <c r="DN18" i="215" s="1"/>
  <c r="BO18" i="215"/>
  <c r="CC18" i="215" s="1"/>
  <c r="BF18" i="215"/>
  <c r="AW18" i="215"/>
  <c r="CA18" i="215" s="1"/>
  <c r="AM18" i="215"/>
  <c r="AD18" i="215"/>
  <c r="U18" i="215"/>
  <c r="BY18" i="215" s="1"/>
  <c r="DJ17" i="215"/>
  <c r="DI17" i="215"/>
  <c r="DH17" i="215"/>
  <c r="DK17" i="215" s="1"/>
  <c r="BX17" i="215"/>
  <c r="CD17" i="215" s="1"/>
  <c r="DN17" i="215" s="1"/>
  <c r="BO17" i="215"/>
  <c r="CC17" i="215" s="1"/>
  <c r="BF17" i="215"/>
  <c r="AW17" i="215"/>
  <c r="CA17" i="215" s="1"/>
  <c r="AM17" i="215"/>
  <c r="AD17" i="215"/>
  <c r="U17" i="215"/>
  <c r="BY17" i="215" s="1"/>
  <c r="DJ16" i="215"/>
  <c r="DI16" i="215"/>
  <c r="DL16" i="215" s="1"/>
  <c r="DH16" i="215"/>
  <c r="DK16" i="215" s="1"/>
  <c r="BX16" i="215"/>
  <c r="CD16" i="215" s="1"/>
  <c r="DN16" i="215" s="1"/>
  <c r="BO16" i="215"/>
  <c r="CC16" i="215" s="1"/>
  <c r="BF16" i="215"/>
  <c r="AW16" i="215"/>
  <c r="CA16" i="215" s="1"/>
  <c r="AM16" i="215"/>
  <c r="AD16" i="215"/>
  <c r="U16" i="215"/>
  <c r="BY16" i="215" s="1"/>
  <c r="DJ15" i="215"/>
  <c r="DI15" i="215"/>
  <c r="DL15" i="215" s="1"/>
  <c r="DH15" i="215"/>
  <c r="DK15" i="215" s="1"/>
  <c r="BX15" i="215"/>
  <c r="CD15" i="215" s="1"/>
  <c r="DN15" i="215" s="1"/>
  <c r="BO15" i="215"/>
  <c r="CC15" i="215" s="1"/>
  <c r="BF15" i="215"/>
  <c r="AW15" i="215"/>
  <c r="CA15" i="215" s="1"/>
  <c r="AM15" i="215"/>
  <c r="AD15" i="215"/>
  <c r="U15" i="215"/>
  <c r="BY15" i="215" s="1"/>
  <c r="DJ14" i="215"/>
  <c r="DI14" i="215"/>
  <c r="DL14" i="215" s="1"/>
  <c r="DH14" i="215"/>
  <c r="DK14" i="215" s="1"/>
  <c r="BX14" i="215"/>
  <c r="CD14" i="215" s="1"/>
  <c r="DN14" i="215" s="1"/>
  <c r="BO14" i="215"/>
  <c r="CC14" i="215" s="1"/>
  <c r="BF14" i="215"/>
  <c r="AW14" i="215"/>
  <c r="CA14" i="215" s="1"/>
  <c r="AM14" i="215"/>
  <c r="AD14" i="215"/>
  <c r="U14" i="215"/>
  <c r="BY14" i="215" s="1"/>
  <c r="DJ13" i="215"/>
  <c r="DI13" i="215"/>
  <c r="DL13" i="215" s="1"/>
  <c r="DH13" i="215"/>
  <c r="DK13" i="215" s="1"/>
  <c r="BX13" i="215"/>
  <c r="CD13" i="215" s="1"/>
  <c r="DN13" i="215" s="1"/>
  <c r="BO13" i="215"/>
  <c r="CC13" i="215" s="1"/>
  <c r="BF13" i="215"/>
  <c r="AW13" i="215"/>
  <c r="CA13" i="215" s="1"/>
  <c r="AM13" i="215"/>
  <c r="AD13" i="215"/>
  <c r="U13" i="215"/>
  <c r="BY13" i="215" s="1"/>
  <c r="DJ12" i="215"/>
  <c r="DI12" i="215"/>
  <c r="DL12" i="215" s="1"/>
  <c r="DH12" i="215"/>
  <c r="DK12" i="215" s="1"/>
  <c r="BX12" i="215"/>
  <c r="CD12" i="215" s="1"/>
  <c r="DN12" i="215" s="1"/>
  <c r="BO12" i="215"/>
  <c r="CC12" i="215" s="1"/>
  <c r="BF12" i="215"/>
  <c r="AW12" i="215"/>
  <c r="CA12" i="215" s="1"/>
  <c r="AM12" i="215"/>
  <c r="AD12" i="215"/>
  <c r="U12" i="215"/>
  <c r="BY12" i="215" s="1"/>
  <c r="DJ11" i="215"/>
  <c r="DI11" i="215"/>
  <c r="DL11" i="215" s="1"/>
  <c r="DH11" i="215"/>
  <c r="DK11" i="215" s="1"/>
  <c r="BX11" i="215"/>
  <c r="CD11" i="215" s="1"/>
  <c r="DN11" i="215" s="1"/>
  <c r="BO11" i="215"/>
  <c r="CC11" i="215" s="1"/>
  <c r="BF11" i="215"/>
  <c r="AW11" i="215"/>
  <c r="CA11" i="215" s="1"/>
  <c r="AM11" i="215"/>
  <c r="AD11" i="215"/>
  <c r="U11" i="215"/>
  <c r="BY11" i="215" s="1"/>
  <c r="DJ10" i="215"/>
  <c r="DI10" i="215"/>
  <c r="DL10" i="215" s="1"/>
  <c r="DH10" i="215"/>
  <c r="DK10" i="215" s="1"/>
  <c r="BX10" i="215"/>
  <c r="CD10" i="215" s="1"/>
  <c r="DN10" i="215" s="1"/>
  <c r="BO10" i="215"/>
  <c r="CC10" i="215" s="1"/>
  <c r="BF10" i="215"/>
  <c r="AW10" i="215"/>
  <c r="CA10" i="215" s="1"/>
  <c r="AM10" i="215"/>
  <c r="AD10" i="215"/>
  <c r="U10" i="215"/>
  <c r="BY10" i="215" s="1"/>
  <c r="DJ9" i="215"/>
  <c r="DI9" i="215"/>
  <c r="DL9" i="215" s="1"/>
  <c r="DH9" i="215"/>
  <c r="BX9" i="215"/>
  <c r="CD9" i="215" s="1"/>
  <c r="BO9" i="215"/>
  <c r="BF9" i="215"/>
  <c r="AW9" i="215"/>
  <c r="CA9" i="215" s="1"/>
  <c r="AM9" i="215"/>
  <c r="AD9" i="215"/>
  <c r="U9" i="215"/>
  <c r="F5" i="215"/>
  <c r="BF25" i="198"/>
  <c r="BF10" i="198"/>
  <c r="BF11" i="198"/>
  <c r="BF12" i="198"/>
  <c r="BF13" i="198"/>
  <c r="BF14" i="198"/>
  <c r="BF15" i="198"/>
  <c r="BF16" i="198"/>
  <c r="BF17" i="198"/>
  <c r="BF18" i="198"/>
  <c r="BF19" i="198"/>
  <c r="BF20" i="198"/>
  <c r="BF21" i="198"/>
  <c r="BF22" i="198"/>
  <c r="BF23" i="198"/>
  <c r="CB23" i="198" s="1"/>
  <c r="BF24" i="198"/>
  <c r="CB24" i="198" s="1"/>
  <c r="AD138" i="198"/>
  <c r="AM138" i="198"/>
  <c r="AW138" i="198"/>
  <c r="BE139" i="198"/>
  <c r="BD139" i="198"/>
  <c r="BC139" i="198"/>
  <c r="BB139" i="198"/>
  <c r="BA139" i="198"/>
  <c r="AZ139" i="198"/>
  <c r="AY139" i="198"/>
  <c r="AX139" i="198"/>
  <c r="BF139" i="198"/>
  <c r="BE115" i="198"/>
  <c r="BD115" i="198"/>
  <c r="BC115" i="198"/>
  <c r="BB115" i="198"/>
  <c r="BA115" i="198"/>
  <c r="AZ115" i="198"/>
  <c r="AY115" i="198"/>
  <c r="AX115" i="198"/>
  <c r="BF115" i="198"/>
  <c r="BE103" i="198"/>
  <c r="BD103" i="198"/>
  <c r="BC103" i="198"/>
  <c r="BB103" i="198"/>
  <c r="BA103" i="198"/>
  <c r="AZ103" i="198"/>
  <c r="AY103" i="198"/>
  <c r="AX103" i="198"/>
  <c r="BF103" i="198"/>
  <c r="BE94" i="198"/>
  <c r="BD94" i="198"/>
  <c r="BC94" i="198"/>
  <c r="BB94" i="198"/>
  <c r="BA94" i="198"/>
  <c r="AZ94" i="198"/>
  <c r="AY94" i="198"/>
  <c r="AX94" i="198"/>
  <c r="BF93" i="198"/>
  <c r="BF92" i="198"/>
  <c r="BF89" i="198"/>
  <c r="BF88" i="198"/>
  <c r="BF87" i="198"/>
  <c r="CB87" i="198" s="1"/>
  <c r="BF86" i="198"/>
  <c r="CB86" i="198" s="1"/>
  <c r="BF85" i="198"/>
  <c r="CB85" i="198" s="1"/>
  <c r="BF84" i="198"/>
  <c r="CB84" i="198" s="1"/>
  <c r="BF83" i="198"/>
  <c r="CB83" i="198" s="1"/>
  <c r="BF82" i="198"/>
  <c r="BF81" i="198"/>
  <c r="BF80" i="198"/>
  <c r="BF79" i="198"/>
  <c r="BF78" i="198"/>
  <c r="BF77" i="198"/>
  <c r="BF76" i="198"/>
  <c r="BF75" i="198"/>
  <c r="BF74" i="198"/>
  <c r="BF73" i="198"/>
  <c r="BF72" i="198"/>
  <c r="BF71" i="198"/>
  <c r="BF70" i="198"/>
  <c r="BF69" i="198"/>
  <c r="BF68" i="198"/>
  <c r="BF67" i="198"/>
  <c r="BF66" i="198"/>
  <c r="BF65" i="198"/>
  <c r="BF64" i="198"/>
  <c r="BF63" i="198"/>
  <c r="BF62" i="198"/>
  <c r="BF61" i="198"/>
  <c r="BF60" i="198"/>
  <c r="BF59" i="198"/>
  <c r="BF58" i="198"/>
  <c r="BF57" i="198"/>
  <c r="BF56" i="198"/>
  <c r="BF55" i="198"/>
  <c r="BF54" i="198"/>
  <c r="BF53" i="198"/>
  <c r="BF52" i="198"/>
  <c r="BF51" i="198"/>
  <c r="BF50" i="198"/>
  <c r="BF49" i="198"/>
  <c r="BF48" i="198"/>
  <c r="BF47" i="198"/>
  <c r="BF46" i="198"/>
  <c r="BF45" i="198"/>
  <c r="BF44" i="198"/>
  <c r="BF43" i="198"/>
  <c r="BF42" i="198"/>
  <c r="BF41" i="198"/>
  <c r="BF40" i="198"/>
  <c r="BF39" i="198"/>
  <c r="BF38" i="198"/>
  <c r="BF37" i="198"/>
  <c r="BF36" i="198"/>
  <c r="BF35" i="198"/>
  <c r="BF34" i="198"/>
  <c r="BF33" i="198"/>
  <c r="BF32" i="198"/>
  <c r="BF31" i="198"/>
  <c r="BF30" i="198"/>
  <c r="BF29" i="198"/>
  <c r="BF28" i="198"/>
  <c r="BF27" i="198"/>
  <c r="BF26" i="198"/>
  <c r="BF9" i="198"/>
  <c r="DM84" i="221" l="1"/>
  <c r="DM93" i="221"/>
  <c r="AN29" i="221"/>
  <c r="BZ29" i="221" s="1"/>
  <c r="AN41" i="221"/>
  <c r="BZ41" i="221" s="1"/>
  <c r="AN49" i="221"/>
  <c r="BZ49" i="221" s="1"/>
  <c r="DP95" i="221"/>
  <c r="AN81" i="221"/>
  <c r="BZ81" i="221" s="1"/>
  <c r="CE81" i="221" s="1"/>
  <c r="DO81" i="221" s="1"/>
  <c r="DM22" i="221"/>
  <c r="AN14" i="221"/>
  <c r="BZ14" i="221" s="1"/>
  <c r="AN46" i="221"/>
  <c r="BZ46" i="221" s="1"/>
  <c r="AN70" i="221"/>
  <c r="BZ70" i="221" s="1"/>
  <c r="AN114" i="221"/>
  <c r="DM67" i="221"/>
  <c r="AN71" i="221"/>
  <c r="BZ71" i="221" s="1"/>
  <c r="CE71" i="221" s="1"/>
  <c r="DO71" i="221" s="1"/>
  <c r="AN33" i="220"/>
  <c r="BZ33" i="220" s="1"/>
  <c r="DM38" i="220"/>
  <c r="AN86" i="220"/>
  <c r="BZ86" i="220" s="1"/>
  <c r="AN92" i="220"/>
  <c r="BZ92" i="220" s="1"/>
  <c r="AN72" i="220"/>
  <c r="BZ72" i="220" s="1"/>
  <c r="AN80" i="220"/>
  <c r="BZ80" i="220" s="1"/>
  <c r="AN111" i="220"/>
  <c r="BZ111" i="220" s="1"/>
  <c r="AN63" i="219"/>
  <c r="BZ63" i="219" s="1"/>
  <c r="DM78" i="219"/>
  <c r="AN86" i="219"/>
  <c r="BZ86" i="219" s="1"/>
  <c r="DM34" i="219"/>
  <c r="AN62" i="219"/>
  <c r="BZ62" i="219" s="1"/>
  <c r="AN28" i="218"/>
  <c r="BZ28" i="218" s="1"/>
  <c r="DM36" i="218"/>
  <c r="AN21" i="218"/>
  <c r="BZ21" i="218" s="1"/>
  <c r="AN25" i="218"/>
  <c r="BZ25" i="218" s="1"/>
  <c r="AN29" i="218"/>
  <c r="BZ29" i="218" s="1"/>
  <c r="AN50" i="218"/>
  <c r="BZ50" i="218" s="1"/>
  <c r="AN101" i="218"/>
  <c r="BZ101" i="218" s="1"/>
  <c r="DM80" i="218"/>
  <c r="AN84" i="218"/>
  <c r="BZ84" i="218" s="1"/>
  <c r="DS95" i="218"/>
  <c r="DM29" i="218"/>
  <c r="AN89" i="218"/>
  <c r="BZ89" i="218" s="1"/>
  <c r="CE89" i="218" s="1"/>
  <c r="DO89" i="218" s="1"/>
  <c r="DM89" i="218"/>
  <c r="W158" i="218"/>
  <c r="AN66" i="218"/>
  <c r="BZ66" i="218" s="1"/>
  <c r="CE66" i="218" s="1"/>
  <c r="DO66" i="218" s="1"/>
  <c r="AN70" i="218"/>
  <c r="BZ70" i="218" s="1"/>
  <c r="CE70" i="218" s="1"/>
  <c r="DO70" i="218" s="1"/>
  <c r="AN78" i="218"/>
  <c r="BZ78" i="218" s="1"/>
  <c r="AN23" i="218"/>
  <c r="BZ23" i="218" s="1"/>
  <c r="AN43" i="218"/>
  <c r="BZ43" i="218" s="1"/>
  <c r="AN102" i="218"/>
  <c r="AN93" i="218"/>
  <c r="BZ93" i="218" s="1"/>
  <c r="DM93" i="218"/>
  <c r="CA115" i="218"/>
  <c r="AN34" i="218"/>
  <c r="BZ34" i="218" s="1"/>
  <c r="DM70" i="218"/>
  <c r="AM103" i="217"/>
  <c r="AD140" i="216"/>
  <c r="AM140" i="216"/>
  <c r="DK104" i="220"/>
  <c r="BY140" i="216"/>
  <c r="DM51" i="217"/>
  <c r="AN66" i="217"/>
  <c r="BZ66" i="217" s="1"/>
  <c r="CE66" i="217" s="1"/>
  <c r="DO66" i="217" s="1"/>
  <c r="DM82" i="217"/>
  <c r="DM17" i="217"/>
  <c r="AN33" i="217"/>
  <c r="BZ33" i="217" s="1"/>
  <c r="AN37" i="217"/>
  <c r="BZ37" i="217" s="1"/>
  <c r="AN57" i="217"/>
  <c r="BZ57" i="217" s="1"/>
  <c r="AN26" i="217"/>
  <c r="BZ26" i="217" s="1"/>
  <c r="AN17" i="217"/>
  <c r="BZ17" i="217" s="1"/>
  <c r="AN21" i="217"/>
  <c r="BZ21" i="217" s="1"/>
  <c r="CE21" i="217" s="1"/>
  <c r="DO21" i="217" s="1"/>
  <c r="DM112" i="217"/>
  <c r="BZ140" i="217"/>
  <c r="AN60" i="217"/>
  <c r="BZ60" i="217" s="1"/>
  <c r="AN68" i="217"/>
  <c r="BZ68" i="217" s="1"/>
  <c r="AN69" i="217"/>
  <c r="BZ69" i="217" s="1"/>
  <c r="CE69" i="217" s="1"/>
  <c r="DO69" i="217" s="1"/>
  <c r="DX95" i="217"/>
  <c r="DM102" i="217"/>
  <c r="CE139" i="216"/>
  <c r="DO139" i="216" s="1"/>
  <c r="AM103" i="216"/>
  <c r="AN102" i="216"/>
  <c r="DM35" i="216"/>
  <c r="AN51" i="216"/>
  <c r="BZ51" i="216" s="1"/>
  <c r="CE51" i="216" s="1"/>
  <c r="DO51" i="216" s="1"/>
  <c r="DH103" i="216"/>
  <c r="DK104" i="216" s="1"/>
  <c r="AN40" i="216"/>
  <c r="BZ40" i="216" s="1"/>
  <c r="CE40" i="216" s="1"/>
  <c r="DO40" i="216" s="1"/>
  <c r="DM17" i="215"/>
  <c r="W182" i="215"/>
  <c r="CA140" i="215"/>
  <c r="AN13" i="215"/>
  <c r="BZ13" i="215" s="1"/>
  <c r="CE13" i="215" s="1"/>
  <c r="DO13" i="215" s="1"/>
  <c r="AN45" i="215"/>
  <c r="BZ45" i="215" s="1"/>
  <c r="AN72" i="215"/>
  <c r="BZ72" i="215" s="1"/>
  <c r="AN76" i="215"/>
  <c r="BZ76" i="215" s="1"/>
  <c r="CE76" i="215" s="1"/>
  <c r="DO76" i="215" s="1"/>
  <c r="AN84" i="215"/>
  <c r="BZ84" i="215" s="1"/>
  <c r="CE84" i="215" s="1"/>
  <c r="DO84" i="215" s="1"/>
  <c r="AN88" i="215"/>
  <c r="BZ88" i="215" s="1"/>
  <c r="CE88" i="215" s="1"/>
  <c r="DO88" i="215" s="1"/>
  <c r="AN30" i="215"/>
  <c r="BZ30" i="215" s="1"/>
  <c r="CE30" i="215" s="1"/>
  <c r="DO30" i="215" s="1"/>
  <c r="DM38" i="215"/>
  <c r="AN77" i="215"/>
  <c r="BZ77" i="215" s="1"/>
  <c r="CE77" i="215" s="1"/>
  <c r="DO77" i="215" s="1"/>
  <c r="AN15" i="215"/>
  <c r="BZ15" i="215" s="1"/>
  <c r="AN43" i="215"/>
  <c r="BZ43" i="215" s="1"/>
  <c r="AN82" i="215"/>
  <c r="BZ82" i="215" s="1"/>
  <c r="CE82" i="215" s="1"/>
  <c r="DO82" i="215" s="1"/>
  <c r="DK23" i="216"/>
  <c r="DH94" i="216"/>
  <c r="DK95" i="216" s="1"/>
  <c r="DR95" i="215"/>
  <c r="X182" i="215"/>
  <c r="X183" i="215" s="1"/>
  <c r="AN35" i="215"/>
  <c r="BZ35" i="215" s="1"/>
  <c r="CE35" i="215" s="1"/>
  <c r="DO35" i="215" s="1"/>
  <c r="DM46" i="215"/>
  <c r="EE95" i="215"/>
  <c r="AN16" i="215"/>
  <c r="BZ16" i="215" s="1"/>
  <c r="CE16" i="215" s="1"/>
  <c r="DO16" i="215" s="1"/>
  <c r="AN24" i="215"/>
  <c r="BZ24" i="215" s="1"/>
  <c r="CE24" i="215" s="1"/>
  <c r="DO24" i="215" s="1"/>
  <c r="AN55" i="215"/>
  <c r="BZ55" i="215" s="1"/>
  <c r="CE55" i="215" s="1"/>
  <c r="DO55" i="215" s="1"/>
  <c r="DM59" i="215"/>
  <c r="AN137" i="215"/>
  <c r="AN63" i="215"/>
  <c r="BZ63" i="215" s="1"/>
  <c r="CE63" i="215" s="1"/>
  <c r="DO63" i="215" s="1"/>
  <c r="AN75" i="215"/>
  <c r="BZ75" i="215" s="1"/>
  <c r="DM26" i="215"/>
  <c r="AN52" i="215"/>
  <c r="BZ52" i="215" s="1"/>
  <c r="CE52" i="215" s="1"/>
  <c r="DO52" i="215" s="1"/>
  <c r="BX139" i="215"/>
  <c r="AN22" i="221"/>
  <c r="BZ22" i="221" s="1"/>
  <c r="AN26" i="221"/>
  <c r="BZ26" i="221" s="1"/>
  <c r="DM40" i="221"/>
  <c r="AN55" i="221"/>
  <c r="BZ55" i="221" s="1"/>
  <c r="AN74" i="221"/>
  <c r="BZ74" i="221" s="1"/>
  <c r="AW103" i="221"/>
  <c r="AN111" i="221"/>
  <c r="BZ111" i="221" s="1"/>
  <c r="CE111" i="221" s="1"/>
  <c r="DO111" i="221" s="1"/>
  <c r="AN44" i="221"/>
  <c r="BZ44" i="221" s="1"/>
  <c r="CE44" i="221" s="1"/>
  <c r="DO44" i="221" s="1"/>
  <c r="DM113" i="221"/>
  <c r="AN34" i="221"/>
  <c r="BZ34" i="221" s="1"/>
  <c r="DM45" i="221"/>
  <c r="DM72" i="221"/>
  <c r="EC95" i="221"/>
  <c r="DM13" i="221"/>
  <c r="AN45" i="221"/>
  <c r="BZ45" i="221" s="1"/>
  <c r="CE45" i="221" s="1"/>
  <c r="DO45" i="221" s="1"/>
  <c r="DM21" i="221"/>
  <c r="AN31" i="221"/>
  <c r="BZ31" i="221" s="1"/>
  <c r="AN26" i="220"/>
  <c r="BZ26" i="220" s="1"/>
  <c r="AN77" i="220"/>
  <c r="BZ77" i="220" s="1"/>
  <c r="DM80" i="220"/>
  <c r="DM67" i="220"/>
  <c r="DZ95" i="220"/>
  <c r="AN38" i="220"/>
  <c r="BZ38" i="220" s="1"/>
  <c r="AN53" i="220"/>
  <c r="BZ53" i="220" s="1"/>
  <c r="CE53" i="220" s="1"/>
  <c r="DO53" i="220" s="1"/>
  <c r="DK103" i="220"/>
  <c r="AN17" i="220"/>
  <c r="BZ17" i="220" s="1"/>
  <c r="AN87" i="220"/>
  <c r="BZ87" i="220" s="1"/>
  <c r="AN50" i="219"/>
  <c r="BZ50" i="219" s="1"/>
  <c r="AN54" i="219"/>
  <c r="BZ54" i="219" s="1"/>
  <c r="CE54" i="219" s="1"/>
  <c r="DO54" i="219" s="1"/>
  <c r="AN114" i="219"/>
  <c r="DM16" i="219"/>
  <c r="DM43" i="219"/>
  <c r="DM51" i="219"/>
  <c r="AN72" i="219"/>
  <c r="BZ72" i="219" s="1"/>
  <c r="CE72" i="219" s="1"/>
  <c r="DO72" i="219" s="1"/>
  <c r="W174" i="219"/>
  <c r="AN47" i="219"/>
  <c r="BZ47" i="219" s="1"/>
  <c r="CE47" i="219" s="1"/>
  <c r="DO47" i="219" s="1"/>
  <c r="DM66" i="219"/>
  <c r="DM69" i="219"/>
  <c r="AN79" i="219"/>
  <c r="BZ79" i="219" s="1"/>
  <c r="CA141" i="219"/>
  <c r="DM40" i="219"/>
  <c r="AN44" i="219"/>
  <c r="BZ44" i="219" s="1"/>
  <c r="DM56" i="219"/>
  <c r="DM80" i="219"/>
  <c r="DR95" i="219"/>
  <c r="W166" i="219"/>
  <c r="DM64" i="219"/>
  <c r="DM29" i="219"/>
  <c r="AN38" i="219"/>
  <c r="BZ38" i="219" s="1"/>
  <c r="AN85" i="219"/>
  <c r="BZ85" i="219" s="1"/>
  <c r="CE85" i="219" s="1"/>
  <c r="DO85" i="219" s="1"/>
  <c r="DV95" i="219"/>
  <c r="DI103" i="219"/>
  <c r="DL104" i="219" s="1"/>
  <c r="CA103" i="219"/>
  <c r="CA104" i="219" s="1"/>
  <c r="DM84" i="218"/>
  <c r="AN17" i="218"/>
  <c r="BZ17" i="218" s="1"/>
  <c r="AN58" i="218"/>
  <c r="BZ58" i="218" s="1"/>
  <c r="BX115" i="218"/>
  <c r="AN112" i="218"/>
  <c r="BZ112" i="218" s="1"/>
  <c r="DM31" i="218"/>
  <c r="DM28" i="218"/>
  <c r="DM10" i="218"/>
  <c r="AN47" i="218"/>
  <c r="BZ47" i="218" s="1"/>
  <c r="DM55" i="218"/>
  <c r="DM54" i="218"/>
  <c r="DM22" i="218"/>
  <c r="DM44" i="218"/>
  <c r="AN48" i="218"/>
  <c r="BZ48" i="218" s="1"/>
  <c r="CE48" i="218" s="1"/>
  <c r="DO48" i="218" s="1"/>
  <c r="AN67" i="218"/>
  <c r="BZ67" i="218" s="1"/>
  <c r="AN75" i="218"/>
  <c r="BZ75" i="218" s="1"/>
  <c r="DM88" i="218"/>
  <c r="CB141" i="218"/>
  <c r="DM18" i="217"/>
  <c r="DM29" i="217"/>
  <c r="DM63" i="217"/>
  <c r="DM89" i="217"/>
  <c r="W166" i="217"/>
  <c r="DM49" i="217"/>
  <c r="AN16" i="217"/>
  <c r="BZ16" i="217" s="1"/>
  <c r="CE16" i="217" s="1"/>
  <c r="DO16" i="217" s="1"/>
  <c r="AN61" i="217"/>
  <c r="BZ61" i="217" s="1"/>
  <c r="CE61" i="217" s="1"/>
  <c r="DO61" i="217" s="1"/>
  <c r="AN79" i="217"/>
  <c r="BZ79" i="217" s="1"/>
  <c r="CE79" i="217" s="1"/>
  <c r="DO79" i="217" s="1"/>
  <c r="AN83" i="217"/>
  <c r="BZ83" i="217" s="1"/>
  <c r="AN87" i="217"/>
  <c r="BZ87" i="217" s="1"/>
  <c r="CE87" i="217" s="1"/>
  <c r="DO87" i="217" s="1"/>
  <c r="AN28" i="217"/>
  <c r="BZ28" i="217" s="1"/>
  <c r="AN39" i="217"/>
  <c r="BZ39" i="217" s="1"/>
  <c r="AN50" i="217"/>
  <c r="BZ50" i="217" s="1"/>
  <c r="CE50" i="217" s="1"/>
  <c r="DO50" i="217" s="1"/>
  <c r="DM62" i="217"/>
  <c r="AN93" i="217"/>
  <c r="BZ93" i="217" s="1"/>
  <c r="CE93" i="217" s="1"/>
  <c r="DO93" i="217" s="1"/>
  <c r="DT95" i="217"/>
  <c r="EC95" i="217"/>
  <c r="DP95" i="217"/>
  <c r="DM22" i="216"/>
  <c r="DM26" i="216"/>
  <c r="AN46" i="216"/>
  <c r="BZ46" i="216" s="1"/>
  <c r="DM51" i="216"/>
  <c r="AN110" i="216"/>
  <c r="BZ110" i="216" s="1"/>
  <c r="DM16" i="216"/>
  <c r="DM64" i="216"/>
  <c r="DM9" i="216"/>
  <c r="DM13" i="216"/>
  <c r="DM55" i="216"/>
  <c r="DM102" i="216"/>
  <c r="CB132" i="216"/>
  <c r="AN75" i="216"/>
  <c r="BZ75" i="216" s="1"/>
  <c r="CE75" i="216" s="1"/>
  <c r="DO75" i="216" s="1"/>
  <c r="AN53" i="216"/>
  <c r="BZ53" i="216" s="1"/>
  <c r="CE53" i="216" s="1"/>
  <c r="DO53" i="216" s="1"/>
  <c r="DM80" i="216"/>
  <c r="AN12" i="216"/>
  <c r="BZ12" i="216" s="1"/>
  <c r="CE12" i="216" s="1"/>
  <c r="DO12" i="216" s="1"/>
  <c r="CD123" i="216"/>
  <c r="DN123" i="216" s="1"/>
  <c r="CD127" i="216"/>
  <c r="DN127" i="216" s="1"/>
  <c r="CD131" i="216"/>
  <c r="DN131" i="216" s="1"/>
  <c r="AN61" i="216"/>
  <c r="BZ61" i="216" s="1"/>
  <c r="DM61" i="216"/>
  <c r="DQ95" i="216"/>
  <c r="CD124" i="216"/>
  <c r="DN124" i="216" s="1"/>
  <c r="BO115" i="216"/>
  <c r="CD128" i="216"/>
  <c r="DN128" i="216" s="1"/>
  <c r="AN112" i="216"/>
  <c r="BZ112" i="216" s="1"/>
  <c r="DM123" i="216"/>
  <c r="DM17" i="216"/>
  <c r="DM37" i="216"/>
  <c r="AN73" i="216"/>
  <c r="BZ73" i="216" s="1"/>
  <c r="CE73" i="216" s="1"/>
  <c r="DO73" i="216" s="1"/>
  <c r="AN85" i="216"/>
  <c r="BZ85" i="216" s="1"/>
  <c r="CE85" i="216" s="1"/>
  <c r="DO85" i="216" s="1"/>
  <c r="AN89" i="216"/>
  <c r="BZ89" i="216" s="1"/>
  <c r="CE89" i="216" s="1"/>
  <c r="DO89" i="216" s="1"/>
  <c r="CD121" i="216"/>
  <c r="DN121" i="216" s="1"/>
  <c r="CD125" i="216"/>
  <c r="CE125" i="216" s="1"/>
  <c r="DO125" i="216" s="1"/>
  <c r="CD129" i="216"/>
  <c r="CE129" i="216" s="1"/>
  <c r="DO129" i="216" s="1"/>
  <c r="DY95" i="216"/>
  <c r="DM114" i="216"/>
  <c r="DM15" i="216"/>
  <c r="DM39" i="216"/>
  <c r="AN64" i="216"/>
  <c r="BZ64" i="216" s="1"/>
  <c r="CE64" i="216" s="1"/>
  <c r="DO64" i="216" s="1"/>
  <c r="AN14" i="216"/>
  <c r="BZ14" i="216" s="1"/>
  <c r="AN20" i="216"/>
  <c r="BZ20" i="216" s="1"/>
  <c r="CE20" i="216" s="1"/>
  <c r="DO20" i="216" s="1"/>
  <c r="DM78" i="216"/>
  <c r="CD122" i="216"/>
  <c r="DN122" i="216" s="1"/>
  <c r="CD126" i="216"/>
  <c r="DN126" i="216" s="1"/>
  <c r="CD130" i="216"/>
  <c r="DN130" i="216" s="1"/>
  <c r="X154" i="216"/>
  <c r="DU95" i="216"/>
  <c r="ED95" i="216"/>
  <c r="W149" i="215"/>
  <c r="DM23" i="216"/>
  <c r="DM70" i="215"/>
  <c r="DM113" i="215"/>
  <c r="DM17" i="221"/>
  <c r="DM20" i="221"/>
  <c r="DM26" i="221"/>
  <c r="DM56" i="221"/>
  <c r="DM70" i="221"/>
  <c r="DM80" i="221"/>
  <c r="AN37" i="221"/>
  <c r="BZ37" i="221" s="1"/>
  <c r="CE37" i="221" s="1"/>
  <c r="DO37" i="221" s="1"/>
  <c r="DM46" i="221"/>
  <c r="DM44" i="221"/>
  <c r="AN47" i="221"/>
  <c r="BZ47" i="221" s="1"/>
  <c r="AN57" i="221"/>
  <c r="BZ57" i="221" s="1"/>
  <c r="DM64" i="221"/>
  <c r="DM68" i="221"/>
  <c r="DM111" i="221"/>
  <c r="AN35" i="221"/>
  <c r="BZ35" i="221" s="1"/>
  <c r="DM35" i="221"/>
  <c r="DM75" i="221"/>
  <c r="AN78" i="221"/>
  <c r="BZ78" i="221" s="1"/>
  <c r="BO103" i="221"/>
  <c r="CB104" i="221"/>
  <c r="DM89" i="221"/>
  <c r="AN13" i="221"/>
  <c r="BZ13" i="221" s="1"/>
  <c r="DM65" i="221"/>
  <c r="AN112" i="221"/>
  <c r="BZ112" i="221" s="1"/>
  <c r="CE92" i="220"/>
  <c r="DO92" i="220" s="1"/>
  <c r="DK133" i="220"/>
  <c r="DL141" i="220"/>
  <c r="DM17" i="220"/>
  <c r="DM21" i="220"/>
  <c r="DM11" i="220"/>
  <c r="DM26" i="220"/>
  <c r="AN47" i="220"/>
  <c r="BZ47" i="220" s="1"/>
  <c r="AN56" i="220"/>
  <c r="BZ56" i="220" s="1"/>
  <c r="AN83" i="220"/>
  <c r="BZ83" i="220" s="1"/>
  <c r="CE83" i="220" s="1"/>
  <c r="DO83" i="220" s="1"/>
  <c r="DM113" i="220"/>
  <c r="AN13" i="220"/>
  <c r="BZ13" i="220" s="1"/>
  <c r="AN28" i="220"/>
  <c r="BZ28" i="220" s="1"/>
  <c r="CE28" i="220" s="1"/>
  <c r="DO28" i="220" s="1"/>
  <c r="W150" i="220"/>
  <c r="DI103" i="220"/>
  <c r="DL104" i="220" s="1"/>
  <c r="DM114" i="220"/>
  <c r="DM89" i="220"/>
  <c r="X166" i="220"/>
  <c r="AN12" i="220"/>
  <c r="BZ12" i="220" s="1"/>
  <c r="CE12" i="220" s="1"/>
  <c r="DO12" i="220" s="1"/>
  <c r="AN15" i="220"/>
  <c r="BZ15" i="220" s="1"/>
  <c r="CE15" i="220" s="1"/>
  <c r="DO15" i="220" s="1"/>
  <c r="DM23" i="220"/>
  <c r="AN40" i="220"/>
  <c r="BZ40" i="220" s="1"/>
  <c r="CE40" i="220" s="1"/>
  <c r="DO40" i="220" s="1"/>
  <c r="DM70" i="220"/>
  <c r="DM84" i="220"/>
  <c r="AD103" i="220"/>
  <c r="AN21" i="220"/>
  <c r="BZ21" i="220" s="1"/>
  <c r="CE21" i="220" s="1"/>
  <c r="DO21" i="220" s="1"/>
  <c r="AM103" i="220"/>
  <c r="AN42" i="220"/>
  <c r="BZ42" i="220" s="1"/>
  <c r="CE42" i="220" s="1"/>
  <c r="DO42" i="220" s="1"/>
  <c r="AN9" i="220"/>
  <c r="BZ9" i="220" s="1"/>
  <c r="AN16" i="220"/>
  <c r="BZ16" i="220" s="1"/>
  <c r="DM20" i="220"/>
  <c r="DM24" i="220"/>
  <c r="AN31" i="220"/>
  <c r="BZ31" i="220" s="1"/>
  <c r="AN45" i="220"/>
  <c r="BZ45" i="220" s="1"/>
  <c r="DM45" i="220"/>
  <c r="AN49" i="220"/>
  <c r="BZ49" i="220" s="1"/>
  <c r="CE49" i="220" s="1"/>
  <c r="DO49" i="220" s="1"/>
  <c r="AN52" i="220"/>
  <c r="BZ52" i="220" s="1"/>
  <c r="CE52" i="220" s="1"/>
  <c r="DO52" i="220" s="1"/>
  <c r="DM52" i="220"/>
  <c r="DM68" i="220"/>
  <c r="DM81" i="220"/>
  <c r="AN85" i="220"/>
  <c r="BZ85" i="220" s="1"/>
  <c r="AN93" i="220"/>
  <c r="BZ93" i="220" s="1"/>
  <c r="DM93" i="220"/>
  <c r="BZ103" i="220"/>
  <c r="BX140" i="220"/>
  <c r="AN12" i="219"/>
  <c r="BZ12" i="219" s="1"/>
  <c r="AN29" i="219"/>
  <c r="BZ29" i="219" s="1"/>
  <c r="DM37" i="219"/>
  <c r="DM53" i="219"/>
  <c r="DM85" i="219"/>
  <c r="V175" i="219"/>
  <c r="AN16" i="219"/>
  <c r="BZ16" i="219" s="1"/>
  <c r="AN20" i="219"/>
  <c r="BZ20" i="219" s="1"/>
  <c r="CE20" i="219" s="1"/>
  <c r="DO20" i="219" s="1"/>
  <c r="DM113" i="219"/>
  <c r="DM67" i="219"/>
  <c r="CB104" i="219"/>
  <c r="AN13" i="219"/>
  <c r="BZ13" i="219" s="1"/>
  <c r="CE13" i="219" s="1"/>
  <c r="DO13" i="219" s="1"/>
  <c r="DM48" i="219"/>
  <c r="AN58" i="219"/>
  <c r="BZ58" i="219" s="1"/>
  <c r="DM58" i="219"/>
  <c r="U103" i="219"/>
  <c r="DH115" i="219"/>
  <c r="DK116" i="219" s="1"/>
  <c r="DM86" i="219"/>
  <c r="DM39" i="219"/>
  <c r="DM68" i="219"/>
  <c r="DM75" i="219"/>
  <c r="AN78" i="219"/>
  <c r="BZ78" i="219" s="1"/>
  <c r="CE78" i="219" s="1"/>
  <c r="DO78" i="219" s="1"/>
  <c r="AN81" i="219"/>
  <c r="BZ81" i="219" s="1"/>
  <c r="CE81" i="219" s="1"/>
  <c r="DO81" i="219" s="1"/>
  <c r="AN46" i="219"/>
  <c r="BZ46" i="219" s="1"/>
  <c r="CE46" i="219" s="1"/>
  <c r="DO46" i="219" s="1"/>
  <c r="AN87" i="219"/>
  <c r="BZ87" i="219" s="1"/>
  <c r="X150" i="219"/>
  <c r="AN37" i="218"/>
  <c r="BZ37" i="218" s="1"/>
  <c r="CE37" i="218" s="1"/>
  <c r="DO37" i="218" s="1"/>
  <c r="AN87" i="218"/>
  <c r="BZ87" i="218" s="1"/>
  <c r="AN110" i="218"/>
  <c r="BZ110" i="218" s="1"/>
  <c r="AN10" i="218"/>
  <c r="BZ10" i="218" s="1"/>
  <c r="CE10" i="218" s="1"/>
  <c r="DO10" i="218" s="1"/>
  <c r="AN18" i="218"/>
  <c r="BZ18" i="218" s="1"/>
  <c r="DM32" i="218"/>
  <c r="AN55" i="218"/>
  <c r="BZ55" i="218" s="1"/>
  <c r="CE55" i="218" s="1"/>
  <c r="DO55" i="218" s="1"/>
  <c r="AN62" i="218"/>
  <c r="BZ62" i="218" s="1"/>
  <c r="CE62" i="218" s="1"/>
  <c r="DO62" i="218" s="1"/>
  <c r="AW103" i="218"/>
  <c r="DM111" i="218"/>
  <c r="CA141" i="218"/>
  <c r="AN11" i="218"/>
  <c r="BZ11" i="218" s="1"/>
  <c r="CE11" i="218" s="1"/>
  <c r="DO11" i="218" s="1"/>
  <c r="DM11" i="218"/>
  <c r="AN15" i="218"/>
  <c r="BZ15" i="218" s="1"/>
  <c r="CE15" i="218" s="1"/>
  <c r="DO15" i="218" s="1"/>
  <c r="DM15" i="218"/>
  <c r="AN19" i="218"/>
  <c r="BZ19" i="218" s="1"/>
  <c r="AN42" i="218"/>
  <c r="BZ42" i="218" s="1"/>
  <c r="CE42" i="218" s="1"/>
  <c r="DO42" i="218" s="1"/>
  <c r="AN59" i="218"/>
  <c r="BZ59" i="218" s="1"/>
  <c r="DM82" i="218"/>
  <c r="BO115" i="218"/>
  <c r="DM63" i="218"/>
  <c r="DM113" i="218"/>
  <c r="DM12" i="218"/>
  <c r="DM39" i="218"/>
  <c r="DM60" i="218"/>
  <c r="AN71" i="218"/>
  <c r="BZ71" i="218" s="1"/>
  <c r="DM13" i="218"/>
  <c r="DM20" i="218"/>
  <c r="DM24" i="218"/>
  <c r="DM64" i="218"/>
  <c r="DM72" i="218"/>
  <c r="AN76" i="218"/>
  <c r="BZ76" i="218" s="1"/>
  <c r="AN86" i="218"/>
  <c r="BZ86" i="218" s="1"/>
  <c r="CE86" i="218" s="1"/>
  <c r="DO86" i="218" s="1"/>
  <c r="AN92" i="218"/>
  <c r="BZ92" i="218" s="1"/>
  <c r="DM19" i="217"/>
  <c r="AN49" i="217"/>
  <c r="BZ49" i="217" s="1"/>
  <c r="DM83" i="217"/>
  <c r="DM87" i="217"/>
  <c r="AN10" i="217"/>
  <c r="BZ10" i="217" s="1"/>
  <c r="AN23" i="217"/>
  <c r="BZ23" i="217" s="1"/>
  <c r="CE23" i="217" s="1"/>
  <c r="DO23" i="217" s="1"/>
  <c r="AN36" i="217"/>
  <c r="BZ36" i="217" s="1"/>
  <c r="CE36" i="217" s="1"/>
  <c r="DO36" i="217" s="1"/>
  <c r="DM61" i="217"/>
  <c r="DM32" i="217"/>
  <c r="DL104" i="217"/>
  <c r="AN24" i="217"/>
  <c r="BZ24" i="217" s="1"/>
  <c r="CE24" i="217" s="1"/>
  <c r="DO24" i="217" s="1"/>
  <c r="AN58" i="217"/>
  <c r="BZ58" i="217" s="1"/>
  <c r="CE58" i="217" s="1"/>
  <c r="DO58" i="217" s="1"/>
  <c r="AM140" i="217"/>
  <c r="DK133" i="217"/>
  <c r="AW103" i="217"/>
  <c r="DM111" i="217"/>
  <c r="CA141" i="217"/>
  <c r="DM12" i="217"/>
  <c r="AN15" i="217"/>
  <c r="BZ15" i="217" s="1"/>
  <c r="CE15" i="217" s="1"/>
  <c r="DO15" i="217" s="1"/>
  <c r="DM21" i="217"/>
  <c r="AN31" i="217"/>
  <c r="BZ31" i="217" s="1"/>
  <c r="CE31" i="217" s="1"/>
  <c r="DO31" i="217" s="1"/>
  <c r="DM37" i="217"/>
  <c r="AN65" i="217"/>
  <c r="BZ65" i="217" s="1"/>
  <c r="AN77" i="217"/>
  <c r="BZ77" i="217" s="1"/>
  <c r="AN111" i="217"/>
  <c r="BZ111" i="217" s="1"/>
  <c r="CB141" i="217"/>
  <c r="CA104" i="217"/>
  <c r="DL141" i="217"/>
  <c r="DM9" i="217"/>
  <c r="AN41" i="217"/>
  <c r="BZ41" i="217" s="1"/>
  <c r="CE41" i="217" s="1"/>
  <c r="DO41" i="217" s="1"/>
  <c r="AN112" i="217"/>
  <c r="BZ112" i="217" s="1"/>
  <c r="AN17" i="216"/>
  <c r="BZ17" i="216" s="1"/>
  <c r="CE17" i="216" s="1"/>
  <c r="DO17" i="216" s="1"/>
  <c r="AN47" i="216"/>
  <c r="BZ47" i="216" s="1"/>
  <c r="CE47" i="216" s="1"/>
  <c r="DO47" i="216" s="1"/>
  <c r="DM50" i="216"/>
  <c r="AN60" i="216"/>
  <c r="BZ60" i="216" s="1"/>
  <c r="CE60" i="216" s="1"/>
  <c r="DO60" i="216" s="1"/>
  <c r="DM66" i="216"/>
  <c r="AN69" i="216"/>
  <c r="BZ69" i="216" s="1"/>
  <c r="CE69" i="216" s="1"/>
  <c r="DO69" i="216" s="1"/>
  <c r="AN72" i="216"/>
  <c r="BZ72" i="216" s="1"/>
  <c r="CE72" i="216" s="1"/>
  <c r="DO72" i="216" s="1"/>
  <c r="AN111" i="216"/>
  <c r="BZ111" i="216" s="1"/>
  <c r="CE111" i="216" s="1"/>
  <c r="DO111" i="216" s="1"/>
  <c r="DM126" i="216"/>
  <c r="DM130" i="216"/>
  <c r="AN44" i="216"/>
  <c r="BZ44" i="216" s="1"/>
  <c r="CE44" i="216" s="1"/>
  <c r="DO44" i="216" s="1"/>
  <c r="DM18" i="216"/>
  <c r="AN31" i="216"/>
  <c r="BZ31" i="216" s="1"/>
  <c r="CE31" i="216" s="1"/>
  <c r="DO31" i="216" s="1"/>
  <c r="AN48" i="216"/>
  <c r="BZ48" i="216" s="1"/>
  <c r="CE48" i="216" s="1"/>
  <c r="DO48" i="216" s="1"/>
  <c r="DM81" i="216"/>
  <c r="DM89" i="216"/>
  <c r="DI103" i="216"/>
  <c r="DL104" i="216" s="1"/>
  <c r="AN37" i="216"/>
  <c r="BZ37" i="216" s="1"/>
  <c r="CE37" i="216" s="1"/>
  <c r="DO37" i="216" s="1"/>
  <c r="AN16" i="216"/>
  <c r="BZ16" i="216" s="1"/>
  <c r="CE16" i="216" s="1"/>
  <c r="DO16" i="216" s="1"/>
  <c r="AN26" i="216"/>
  <c r="BZ26" i="216" s="1"/>
  <c r="CE26" i="216" s="1"/>
  <c r="DO26" i="216" s="1"/>
  <c r="AN35" i="216"/>
  <c r="BZ35" i="216" s="1"/>
  <c r="CE35" i="216" s="1"/>
  <c r="DO35" i="216" s="1"/>
  <c r="DM128" i="216"/>
  <c r="AN21" i="216"/>
  <c r="BZ21" i="216" s="1"/>
  <c r="CE21" i="216" s="1"/>
  <c r="DO21" i="216" s="1"/>
  <c r="AN13" i="216"/>
  <c r="BZ13" i="216" s="1"/>
  <c r="CE13" i="216" s="1"/>
  <c r="DO13" i="216" s="1"/>
  <c r="AN19" i="216"/>
  <c r="BZ19" i="216" s="1"/>
  <c r="CE19" i="216" s="1"/>
  <c r="DO19" i="216" s="1"/>
  <c r="AN49" i="216"/>
  <c r="BZ49" i="216" s="1"/>
  <c r="CE49" i="216" s="1"/>
  <c r="DO49" i="216" s="1"/>
  <c r="DM65" i="216"/>
  <c r="DM71" i="216"/>
  <c r="AN86" i="216"/>
  <c r="BZ86" i="216" s="1"/>
  <c r="CE86" i="216" s="1"/>
  <c r="DO86" i="216" s="1"/>
  <c r="AD103" i="216"/>
  <c r="DM121" i="216"/>
  <c r="DM10" i="216"/>
  <c r="DM43" i="216"/>
  <c r="DM87" i="216"/>
  <c r="AN93" i="216"/>
  <c r="BZ93" i="216" s="1"/>
  <c r="CE93" i="216" s="1"/>
  <c r="DO93" i="216" s="1"/>
  <c r="AN36" i="215"/>
  <c r="BZ36" i="215" s="1"/>
  <c r="CE36" i="215" s="1"/>
  <c r="DO36" i="215" s="1"/>
  <c r="DM78" i="215"/>
  <c r="DM16" i="215"/>
  <c r="AM139" i="215"/>
  <c r="AN10" i="215"/>
  <c r="BZ10" i="215" s="1"/>
  <c r="AN14" i="215"/>
  <c r="BZ14" i="215" s="1"/>
  <c r="CE14" i="215" s="1"/>
  <c r="DO14" i="215" s="1"/>
  <c r="AN17" i="215"/>
  <c r="BZ17" i="215" s="1"/>
  <c r="CE17" i="215" s="1"/>
  <c r="DO17" i="215" s="1"/>
  <c r="AN21" i="215"/>
  <c r="BZ21" i="215" s="1"/>
  <c r="CE21" i="215" s="1"/>
  <c r="DO21" i="215" s="1"/>
  <c r="DM21" i="215"/>
  <c r="AN53" i="215"/>
  <c r="BZ53" i="215" s="1"/>
  <c r="AN83" i="215"/>
  <c r="BZ83" i="215" s="1"/>
  <c r="CE83" i="215" s="1"/>
  <c r="DO83" i="215" s="1"/>
  <c r="DM13" i="215"/>
  <c r="DM34" i="215"/>
  <c r="DM79" i="215"/>
  <c r="AN11" i="215"/>
  <c r="BZ11" i="215" s="1"/>
  <c r="CE11" i="215" s="1"/>
  <c r="DO11" i="215" s="1"/>
  <c r="AN28" i="215"/>
  <c r="BZ28" i="215" s="1"/>
  <c r="CE28" i="215" s="1"/>
  <c r="DO28" i="215" s="1"/>
  <c r="DM43" i="215"/>
  <c r="DM9" i="215"/>
  <c r="DM35" i="215"/>
  <c r="DZ95" i="215"/>
  <c r="AN29" i="215"/>
  <c r="BZ29" i="215" s="1"/>
  <c r="DM29" i="215"/>
  <c r="DM51" i="215"/>
  <c r="AN62" i="215"/>
  <c r="BZ62" i="215" s="1"/>
  <c r="CE62" i="215" s="1"/>
  <c r="DO62" i="215" s="1"/>
  <c r="AN74" i="215"/>
  <c r="BZ74" i="215" s="1"/>
  <c r="CE74" i="215" s="1"/>
  <c r="DO74" i="215" s="1"/>
  <c r="DM114" i="215"/>
  <c r="U139" i="215"/>
  <c r="AN138" i="198"/>
  <c r="DM112" i="215"/>
  <c r="DM82" i="215"/>
  <c r="G15" i="222"/>
  <c r="H15" i="222" s="1"/>
  <c r="G21" i="222"/>
  <c r="L21" i="222" s="1"/>
  <c r="G20" i="222"/>
  <c r="L20" i="222" s="1"/>
  <c r="G18" i="222"/>
  <c r="L18" i="222" s="1"/>
  <c r="G12" i="222"/>
  <c r="AN11" i="221"/>
  <c r="BZ11" i="221" s="1"/>
  <c r="AN19" i="221"/>
  <c r="BZ19" i="221" s="1"/>
  <c r="CE19" i="221" s="1"/>
  <c r="DO19" i="221" s="1"/>
  <c r="AN21" i="221"/>
  <c r="BZ21" i="221" s="1"/>
  <c r="DM30" i="221"/>
  <c r="AN48" i="221"/>
  <c r="BZ48" i="221" s="1"/>
  <c r="CE48" i="221" s="1"/>
  <c r="DO48" i="221" s="1"/>
  <c r="AN53" i="221"/>
  <c r="BZ53" i="221" s="1"/>
  <c r="AN56" i="221"/>
  <c r="BZ56" i="221" s="1"/>
  <c r="CE56" i="221" s="1"/>
  <c r="DO56" i="221" s="1"/>
  <c r="AN61" i="221"/>
  <c r="BZ61" i="221" s="1"/>
  <c r="AN88" i="221"/>
  <c r="BZ88" i="221" s="1"/>
  <c r="AN93" i="221"/>
  <c r="BZ93" i="221" s="1"/>
  <c r="CE93" i="221" s="1"/>
  <c r="DO93" i="221" s="1"/>
  <c r="DL103" i="221"/>
  <c r="DM16" i="221"/>
  <c r="DL30" i="221"/>
  <c r="DM43" i="221"/>
  <c r="DM48" i="221"/>
  <c r="DM51" i="221"/>
  <c r="AN59" i="221"/>
  <c r="BZ59" i="221" s="1"/>
  <c r="DM78" i="221"/>
  <c r="DJ115" i="221"/>
  <c r="AN73" i="221"/>
  <c r="BZ73" i="221" s="1"/>
  <c r="CE73" i="221" s="1"/>
  <c r="DO73" i="221" s="1"/>
  <c r="DM76" i="221"/>
  <c r="DM10" i="221"/>
  <c r="AN15" i="221"/>
  <c r="DM34" i="221"/>
  <c r="AN39" i="221"/>
  <c r="BZ39" i="221" s="1"/>
  <c r="AN54" i="221"/>
  <c r="BZ54" i="221" s="1"/>
  <c r="DM86" i="221"/>
  <c r="DY95" i="221"/>
  <c r="AM115" i="221"/>
  <c r="U186" i="221"/>
  <c r="X183" i="221"/>
  <c r="X184" i="221" s="1"/>
  <c r="U103" i="221"/>
  <c r="DI103" i="221"/>
  <c r="DL104" i="221" s="1"/>
  <c r="CE112" i="221"/>
  <c r="DO112" i="221" s="1"/>
  <c r="X150" i="221"/>
  <c r="W150" i="221"/>
  <c r="AN17" i="221"/>
  <c r="BZ17" i="221" s="1"/>
  <c r="CE17" i="221" s="1"/>
  <c r="DO17" i="221" s="1"/>
  <c r="DM18" i="221"/>
  <c r="AN24" i="221"/>
  <c r="BZ24" i="221" s="1"/>
  <c r="DM37" i="221"/>
  <c r="DM52" i="221"/>
  <c r="DM69" i="221"/>
  <c r="AN79" i="221"/>
  <c r="BZ79" i="221" s="1"/>
  <c r="AN85" i="221"/>
  <c r="BZ85" i="221" s="1"/>
  <c r="CE85" i="221" s="1"/>
  <c r="DO85" i="221" s="1"/>
  <c r="DM87" i="221"/>
  <c r="AN92" i="221"/>
  <c r="BZ92" i="221" s="1"/>
  <c r="DJ103" i="221"/>
  <c r="DM66" i="221"/>
  <c r="AN69" i="221"/>
  <c r="BZ69" i="221" s="1"/>
  <c r="CE69" i="221" s="1"/>
  <c r="DO69" i="221" s="1"/>
  <c r="DM85" i="221"/>
  <c r="CE113" i="221"/>
  <c r="DO113" i="221" s="1"/>
  <c r="DL115" i="221"/>
  <c r="CE41" i="221"/>
  <c r="DO41" i="221" s="1"/>
  <c r="CE22" i="221"/>
  <c r="DO22" i="221" s="1"/>
  <c r="CB94" i="221"/>
  <c r="CB95" i="221" s="1"/>
  <c r="DM25" i="221"/>
  <c r="AN28" i="221"/>
  <c r="BZ28" i="221" s="1"/>
  <c r="CE28" i="221" s="1"/>
  <c r="DO28" i="221" s="1"/>
  <c r="DM28" i="221"/>
  <c r="DM31" i="221"/>
  <c r="AN51" i="221"/>
  <c r="BZ51" i="221" s="1"/>
  <c r="CE51" i="221" s="1"/>
  <c r="DO51" i="221" s="1"/>
  <c r="CE53" i="221"/>
  <c r="DO53" i="221" s="1"/>
  <c r="DM61" i="221"/>
  <c r="CE65" i="221"/>
  <c r="DO65" i="221" s="1"/>
  <c r="DM74" i="221"/>
  <c r="AN76" i="221"/>
  <c r="BZ76" i="221" s="1"/>
  <c r="CE76" i="221" s="1"/>
  <c r="DO76" i="221" s="1"/>
  <c r="AN80" i="221"/>
  <c r="BZ80" i="221" s="1"/>
  <c r="DM81" i="221"/>
  <c r="DM83" i="221"/>
  <c r="AN86" i="221"/>
  <c r="BZ86" i="221" s="1"/>
  <c r="CE86" i="221" s="1"/>
  <c r="DO86" i="221" s="1"/>
  <c r="DT95" i="221"/>
  <c r="BO115" i="221"/>
  <c r="DM112" i="221"/>
  <c r="AM140" i="221"/>
  <c r="V175" i="221"/>
  <c r="DI94" i="221"/>
  <c r="DL95" i="221" s="1"/>
  <c r="CE14" i="221"/>
  <c r="DO14" i="221" s="1"/>
  <c r="AN30" i="221"/>
  <c r="BZ30" i="221" s="1"/>
  <c r="DM33" i="221"/>
  <c r="DM49" i="221"/>
  <c r="DM58" i="221"/>
  <c r="DM92" i="221"/>
  <c r="W166" i="221"/>
  <c r="DM9" i="221"/>
  <c r="DL10" i="221"/>
  <c r="DM15" i="221"/>
  <c r="DM19" i="221"/>
  <c r="DM41" i="221"/>
  <c r="AN43" i="221"/>
  <c r="BZ43" i="221" s="1"/>
  <c r="DL51" i="221"/>
  <c r="DM53" i="221"/>
  <c r="CE60" i="221"/>
  <c r="DO60" i="221" s="1"/>
  <c r="AN63" i="221"/>
  <c r="BZ63" i="221" s="1"/>
  <c r="CE63" i="221" s="1"/>
  <c r="DO63" i="221" s="1"/>
  <c r="AN68" i="221"/>
  <c r="BZ68" i="221" s="1"/>
  <c r="CE68" i="221" s="1"/>
  <c r="DO68" i="221" s="1"/>
  <c r="AN77" i="221"/>
  <c r="BZ77" i="221" s="1"/>
  <c r="CE77" i="221" s="1"/>
  <c r="DO77" i="221" s="1"/>
  <c r="DM77" i="221"/>
  <c r="CE35" i="221"/>
  <c r="DO35" i="221" s="1"/>
  <c r="CE79" i="221"/>
  <c r="DO79" i="221" s="1"/>
  <c r="BZ140" i="221"/>
  <c r="CA141" i="221"/>
  <c r="DM24" i="221"/>
  <c r="DM29" i="221"/>
  <c r="AN32" i="221"/>
  <c r="BZ32" i="221" s="1"/>
  <c r="CE32" i="221" s="1"/>
  <c r="DO32" i="221" s="1"/>
  <c r="AN38" i="221"/>
  <c r="BZ38" i="221" s="1"/>
  <c r="CE38" i="221" s="1"/>
  <c r="DO38" i="221" s="1"/>
  <c r="AN50" i="221"/>
  <c r="BZ50" i="221" s="1"/>
  <c r="CE50" i="221" s="1"/>
  <c r="DO50" i="221" s="1"/>
  <c r="DM50" i="221"/>
  <c r="CE52" i="221"/>
  <c r="DO52" i="221" s="1"/>
  <c r="DM55" i="221"/>
  <c r="DM71" i="221"/>
  <c r="CE78" i="221"/>
  <c r="DO78" i="221" s="1"/>
  <c r="AN82" i="221"/>
  <c r="BZ82" i="221" s="1"/>
  <c r="DM82" i="221"/>
  <c r="AN84" i="221"/>
  <c r="BZ84" i="221" s="1"/>
  <c r="CE84" i="221" s="1"/>
  <c r="DO84" i="221" s="1"/>
  <c r="CC110" i="221"/>
  <c r="CC115" i="221" s="1"/>
  <c r="U115" i="221"/>
  <c r="BO94" i="221"/>
  <c r="AN10" i="221"/>
  <c r="DM14" i="221"/>
  <c r="DM27" i="221"/>
  <c r="CE31" i="221"/>
  <c r="DO31" i="221" s="1"/>
  <c r="CE54" i="221"/>
  <c r="DO54" i="221" s="1"/>
  <c r="AN62" i="221"/>
  <c r="BZ62" i="221" s="1"/>
  <c r="CE62" i="221" s="1"/>
  <c r="DO62" i="221" s="1"/>
  <c r="DM73" i="221"/>
  <c r="DL85" i="221"/>
  <c r="AN110" i="221"/>
  <c r="BZ110" i="221" s="1"/>
  <c r="DH115" i="221"/>
  <c r="DK116" i="221" s="1"/>
  <c r="CA115" i="221"/>
  <c r="AD115" i="221"/>
  <c r="X158" i="221"/>
  <c r="X174" i="221"/>
  <c r="DM57" i="221"/>
  <c r="AN66" i="221"/>
  <c r="BZ66" i="221" s="1"/>
  <c r="CE66" i="221" s="1"/>
  <c r="DO66" i="221" s="1"/>
  <c r="AN72" i="221"/>
  <c r="BZ72" i="221" s="1"/>
  <c r="CE72" i="221" s="1"/>
  <c r="DO72" i="221" s="1"/>
  <c r="DM79" i="221"/>
  <c r="AN83" i="221"/>
  <c r="BZ83" i="221" s="1"/>
  <c r="CE83" i="221" s="1"/>
  <c r="DO83" i="221" s="1"/>
  <c r="AN87" i="221"/>
  <c r="BZ87" i="221" s="1"/>
  <c r="CE87" i="221" s="1"/>
  <c r="DO87" i="221" s="1"/>
  <c r="BZ103" i="221"/>
  <c r="DI115" i="221"/>
  <c r="DL116" i="221" s="1"/>
  <c r="W174" i="221"/>
  <c r="W183" i="221"/>
  <c r="CE61" i="221"/>
  <c r="DO61" i="221" s="1"/>
  <c r="CE49" i="221"/>
  <c r="DO49" i="221" s="1"/>
  <c r="CE24" i="221"/>
  <c r="DO24" i="221" s="1"/>
  <c r="CE11" i="221"/>
  <c r="DO11" i="221" s="1"/>
  <c r="CE27" i="221"/>
  <c r="DO27" i="221" s="1"/>
  <c r="CE29" i="221"/>
  <c r="DO29" i="221" s="1"/>
  <c r="CE18" i="221"/>
  <c r="DO18" i="221" s="1"/>
  <c r="CE46" i="221"/>
  <c r="DO46" i="221" s="1"/>
  <c r="DN57" i="221"/>
  <c r="CE57" i="221"/>
  <c r="DO57" i="221" s="1"/>
  <c r="U94" i="221"/>
  <c r="BY9" i="221"/>
  <c r="DK94" i="221"/>
  <c r="CC94" i="221"/>
  <c r="AN16" i="221"/>
  <c r="DM32" i="221"/>
  <c r="DM38" i="221"/>
  <c r="AN40" i="221"/>
  <c r="BZ40" i="221" s="1"/>
  <c r="CE40" i="221" s="1"/>
  <c r="DO40" i="221" s="1"/>
  <c r="DM60" i="221"/>
  <c r="DM63" i="221"/>
  <c r="CE80" i="221"/>
  <c r="DO80" i="221" s="1"/>
  <c r="AN89" i="221"/>
  <c r="BZ89" i="221" s="1"/>
  <c r="DK103" i="221"/>
  <c r="DH140" i="221"/>
  <c r="DK141" i="221" s="1"/>
  <c r="DK140" i="221"/>
  <c r="AW115" i="221"/>
  <c r="DM23" i="221"/>
  <c r="DK115" i="221"/>
  <c r="AD94" i="221"/>
  <c r="DL9" i="221"/>
  <c r="AN42" i="221"/>
  <c r="BZ42" i="221" s="1"/>
  <c r="CE42" i="221" s="1"/>
  <c r="DO42" i="221" s="1"/>
  <c r="CE47" i="221"/>
  <c r="DO47" i="221" s="1"/>
  <c r="DM12" i="221"/>
  <c r="AM94" i="221"/>
  <c r="CA94" i="221"/>
  <c r="CE30" i="221"/>
  <c r="DO30" i="221" s="1"/>
  <c r="CE59" i="221"/>
  <c r="DO59" i="221" s="1"/>
  <c r="CE43" i="221"/>
  <c r="DO43" i="221" s="1"/>
  <c r="BX94" i="221"/>
  <c r="DM11" i="221"/>
  <c r="CE55" i="221"/>
  <c r="DO55" i="221" s="1"/>
  <c r="AN9" i="221"/>
  <c r="CD9" i="221"/>
  <c r="AN12" i="221"/>
  <c r="CE13" i="221"/>
  <c r="DO13" i="221" s="1"/>
  <c r="AN23" i="221"/>
  <c r="AN33" i="221"/>
  <c r="BZ33" i="221" s="1"/>
  <c r="CE33" i="221" s="1"/>
  <c r="DO33" i="221" s="1"/>
  <c r="CE34" i="221"/>
  <c r="DO34" i="221" s="1"/>
  <c r="CE39" i="221"/>
  <c r="DO39" i="221" s="1"/>
  <c r="DM47" i="221"/>
  <c r="DM62" i="221"/>
  <c r="AN64" i="221"/>
  <c r="BZ64" i="221" s="1"/>
  <c r="CE64" i="221" s="1"/>
  <c r="DO64" i="221" s="1"/>
  <c r="AW94" i="221"/>
  <c r="DM54" i="221"/>
  <c r="CE92" i="221"/>
  <c r="DO92" i="221" s="1"/>
  <c r="DJ94" i="221"/>
  <c r="DM36" i="221"/>
  <c r="BF94" i="221"/>
  <c r="DH94" i="221"/>
  <c r="DK95" i="221" s="1"/>
  <c r="AN20" i="221"/>
  <c r="CE21" i="221"/>
  <c r="DO21" i="221" s="1"/>
  <c r="AN25" i="221"/>
  <c r="CE26" i="221"/>
  <c r="DO26" i="221" s="1"/>
  <c r="AN36" i="221"/>
  <c r="BZ36" i="221" s="1"/>
  <c r="CE36" i="221" s="1"/>
  <c r="DO36" i="221" s="1"/>
  <c r="DM39" i="221"/>
  <c r="DM42" i="221"/>
  <c r="AN58" i="221"/>
  <c r="BZ58" i="221" s="1"/>
  <c r="CE58" i="221" s="1"/>
  <c r="DO58" i="221" s="1"/>
  <c r="AN75" i="221"/>
  <c r="BZ75" i="221" s="1"/>
  <c r="CE75" i="221" s="1"/>
  <c r="DO75" i="221" s="1"/>
  <c r="CE82" i="221"/>
  <c r="DO82" i="221" s="1"/>
  <c r="BX103" i="221"/>
  <c r="BX115" i="221"/>
  <c r="DI140" i="221"/>
  <c r="DL141" i="221" s="1"/>
  <c r="DL140" i="221"/>
  <c r="AN67" i="221"/>
  <c r="BZ67" i="221" s="1"/>
  <c r="CE67" i="221" s="1"/>
  <c r="DO67" i="221" s="1"/>
  <c r="CE70" i="221"/>
  <c r="DO70" i="221" s="1"/>
  <c r="CE88" i="221"/>
  <c r="DO88" i="221" s="1"/>
  <c r="DH103" i="221"/>
  <c r="DK104" i="221" s="1"/>
  <c r="CB141" i="221"/>
  <c r="BY115" i="221"/>
  <c r="CE114" i="221"/>
  <c r="DO114" i="221" s="1"/>
  <c r="DK133" i="221"/>
  <c r="DM88" i="221"/>
  <c r="DM104" i="221"/>
  <c r="AN113" i="221"/>
  <c r="DM114" i="221"/>
  <c r="DL133" i="221"/>
  <c r="U140" i="221"/>
  <c r="X166" i="221"/>
  <c r="CE74" i="221"/>
  <c r="DO74" i="221" s="1"/>
  <c r="CE89" i="221"/>
  <c r="DO89" i="221" s="1"/>
  <c r="DM103" i="221"/>
  <c r="DM110" i="221"/>
  <c r="CD110" i="221"/>
  <c r="V186" i="221"/>
  <c r="W186" i="221" s="1"/>
  <c r="CA103" i="221"/>
  <c r="CA104" i="221" s="1"/>
  <c r="AN14" i="220"/>
  <c r="BZ14" i="220" s="1"/>
  <c r="CE14" i="220" s="1"/>
  <c r="DO14" i="220" s="1"/>
  <c r="DM18" i="220"/>
  <c r="DM41" i="220"/>
  <c r="AN57" i="220"/>
  <c r="BZ57" i="220" s="1"/>
  <c r="CE57" i="220" s="1"/>
  <c r="DO57" i="220" s="1"/>
  <c r="AN65" i="220"/>
  <c r="BZ65" i="220" s="1"/>
  <c r="CE65" i="220" s="1"/>
  <c r="DO65" i="220" s="1"/>
  <c r="AN73" i="220"/>
  <c r="BZ73" i="220" s="1"/>
  <c r="DL16" i="220"/>
  <c r="AN27" i="220"/>
  <c r="BZ27" i="220" s="1"/>
  <c r="CE27" i="220" s="1"/>
  <c r="DO27" i="220" s="1"/>
  <c r="DM34" i="220"/>
  <c r="AN81" i="220"/>
  <c r="BZ81" i="220" s="1"/>
  <c r="AN10" i="220"/>
  <c r="BZ10" i="220" s="1"/>
  <c r="DM12" i="220"/>
  <c r="DM27" i="220"/>
  <c r="AN32" i="220"/>
  <c r="BZ32" i="220" s="1"/>
  <c r="CE32" i="220" s="1"/>
  <c r="DO32" i="220" s="1"/>
  <c r="AN37" i="220"/>
  <c r="BZ37" i="220" s="1"/>
  <c r="DM42" i="220"/>
  <c r="AN63" i="220"/>
  <c r="BZ63" i="220" s="1"/>
  <c r="DM66" i="220"/>
  <c r="AN71" i="220"/>
  <c r="BZ71" i="220" s="1"/>
  <c r="DM92" i="220"/>
  <c r="AN23" i="220"/>
  <c r="BZ23" i="220" s="1"/>
  <c r="CE23" i="220" s="1"/>
  <c r="DO23" i="220" s="1"/>
  <c r="AN50" i="220"/>
  <c r="BZ50" i="220" s="1"/>
  <c r="CE50" i="220" s="1"/>
  <c r="DO50" i="220" s="1"/>
  <c r="DM50" i="220"/>
  <c r="AN75" i="220"/>
  <c r="BZ75" i="220" s="1"/>
  <c r="AN113" i="220"/>
  <c r="U186" i="220"/>
  <c r="AN11" i="220"/>
  <c r="BZ11" i="220" s="1"/>
  <c r="CE11" i="220" s="1"/>
  <c r="DO11" i="220" s="1"/>
  <c r="AN48" i="220"/>
  <c r="BZ48" i="220" s="1"/>
  <c r="CE48" i="220" s="1"/>
  <c r="DO48" i="220" s="1"/>
  <c r="AN58" i="220"/>
  <c r="BZ58" i="220" s="1"/>
  <c r="CE58" i="220" s="1"/>
  <c r="DO58" i="220" s="1"/>
  <c r="DM58" i="220"/>
  <c r="V175" i="220"/>
  <c r="DM28" i="220"/>
  <c r="AN30" i="220"/>
  <c r="BZ30" i="220" s="1"/>
  <c r="DM59" i="220"/>
  <c r="AN61" i="220"/>
  <c r="BZ61" i="220" s="1"/>
  <c r="CE61" i="220" s="1"/>
  <c r="DO61" i="220" s="1"/>
  <c r="DU95" i="220"/>
  <c r="AW103" i="220"/>
  <c r="DJ115" i="220"/>
  <c r="DM13" i="220"/>
  <c r="AN20" i="220"/>
  <c r="DM36" i="220"/>
  <c r="AN46" i="220"/>
  <c r="BZ46" i="220" s="1"/>
  <c r="AN54" i="220"/>
  <c r="BZ54" i="220" s="1"/>
  <c r="CE54" i="220" s="1"/>
  <c r="DO54" i="220" s="1"/>
  <c r="DM86" i="220"/>
  <c r="CB104" i="220"/>
  <c r="W166" i="220"/>
  <c r="CE37" i="220"/>
  <c r="DO37" i="220" s="1"/>
  <c r="AW94" i="220"/>
  <c r="DM19" i="220"/>
  <c r="DM22" i="220"/>
  <c r="DM31" i="220"/>
  <c r="DL39" i="220"/>
  <c r="DM47" i="220"/>
  <c r="AN55" i="220"/>
  <c r="BZ55" i="220" s="1"/>
  <c r="CE55" i="220" s="1"/>
  <c r="DO55" i="220" s="1"/>
  <c r="DM72" i="220"/>
  <c r="AN74" i="220"/>
  <c r="BZ74" i="220" s="1"/>
  <c r="CE74" i="220" s="1"/>
  <c r="DO74" i="220" s="1"/>
  <c r="AM115" i="220"/>
  <c r="DI115" i="220"/>
  <c r="DL116" i="220" s="1"/>
  <c r="W174" i="220"/>
  <c r="X183" i="220"/>
  <c r="X184" i="220" s="1"/>
  <c r="DM10" i="220"/>
  <c r="DM33" i="220"/>
  <c r="DM37" i="220"/>
  <c r="DM49" i="220"/>
  <c r="DM57" i="220"/>
  <c r="DM75" i="220"/>
  <c r="AN82" i="220"/>
  <c r="BZ82" i="220" s="1"/>
  <c r="CE82" i="220" s="1"/>
  <c r="DO82" i="220" s="1"/>
  <c r="DM82" i="220"/>
  <c r="DL103" i="220"/>
  <c r="BO115" i="220"/>
  <c r="AN114" i="220"/>
  <c r="DM15" i="220"/>
  <c r="AN18" i="220"/>
  <c r="BZ18" i="220" s="1"/>
  <c r="CE18" i="220" s="1"/>
  <c r="DO18" i="220" s="1"/>
  <c r="DM25" i="220"/>
  <c r="DL28" i="220"/>
  <c r="AN35" i="220"/>
  <c r="BZ35" i="220" s="1"/>
  <c r="CE35" i="220" s="1"/>
  <c r="DO35" i="220" s="1"/>
  <c r="AN36" i="220"/>
  <c r="BZ36" i="220" s="1"/>
  <c r="CE36" i="220" s="1"/>
  <c r="DO36" i="220" s="1"/>
  <c r="DL43" i="220"/>
  <c r="DM54" i="220"/>
  <c r="DM62" i="220"/>
  <c r="AN64" i="220"/>
  <c r="BZ64" i="220" s="1"/>
  <c r="CE64" i="220" s="1"/>
  <c r="DO64" i="220" s="1"/>
  <c r="DM64" i="220"/>
  <c r="DL67" i="220"/>
  <c r="AN69" i="220"/>
  <c r="BZ69" i="220" s="1"/>
  <c r="CE69" i="220" s="1"/>
  <c r="DO69" i="220" s="1"/>
  <c r="DM69" i="220"/>
  <c r="DM78" i="220"/>
  <c r="DM87" i="220"/>
  <c r="BX115" i="220"/>
  <c r="DL110" i="220"/>
  <c r="DL115" i="220" s="1"/>
  <c r="CE113" i="220"/>
  <c r="DO113" i="220" s="1"/>
  <c r="X158" i="220"/>
  <c r="CC94" i="220"/>
  <c r="CE26" i="220"/>
  <c r="DO26" i="220" s="1"/>
  <c r="AN29" i="220"/>
  <c r="BZ29" i="220" s="1"/>
  <c r="CE29" i="220" s="1"/>
  <c r="DO29" i="220" s="1"/>
  <c r="DM35" i="220"/>
  <c r="AN39" i="220"/>
  <c r="BZ39" i="220" s="1"/>
  <c r="CE39" i="220" s="1"/>
  <c r="DO39" i="220" s="1"/>
  <c r="DL40" i="220"/>
  <c r="DM53" i="220"/>
  <c r="DM61" i="220"/>
  <c r="DM71" i="220"/>
  <c r="DM73" i="220"/>
  <c r="AN76" i="220"/>
  <c r="BZ76" i="220" s="1"/>
  <c r="CE76" i="220" s="1"/>
  <c r="DO76" i="220" s="1"/>
  <c r="DM76" i="220"/>
  <c r="AN79" i="220"/>
  <c r="BZ79" i="220" s="1"/>
  <c r="DM79" i="220"/>
  <c r="DM83" i="220"/>
  <c r="AN88" i="220"/>
  <c r="BZ88" i="220" s="1"/>
  <c r="CE88" i="220" s="1"/>
  <c r="DO88" i="220" s="1"/>
  <c r="CC110" i="220"/>
  <c r="CC115" i="220" s="1"/>
  <c r="AN19" i="220"/>
  <c r="CE31" i="220"/>
  <c r="DO31" i="220" s="1"/>
  <c r="CE41" i="220"/>
  <c r="DO41" i="220" s="1"/>
  <c r="AN44" i="220"/>
  <c r="BZ44" i="220" s="1"/>
  <c r="CE44" i="220" s="1"/>
  <c r="DO44" i="220" s="1"/>
  <c r="DM44" i="220"/>
  <c r="AN68" i="220"/>
  <c r="BZ68" i="220" s="1"/>
  <c r="CE68" i="220" s="1"/>
  <c r="DO68" i="220" s="1"/>
  <c r="CE77" i="220"/>
  <c r="DO77" i="220" s="1"/>
  <c r="CE80" i="220"/>
  <c r="DO80" i="220" s="1"/>
  <c r="DM85" i="220"/>
  <c r="DL86" i="220"/>
  <c r="CA141" i="220"/>
  <c r="X174" i="220"/>
  <c r="DM14" i="220"/>
  <c r="DM29" i="220"/>
  <c r="AN34" i="220"/>
  <c r="BZ34" i="220" s="1"/>
  <c r="CE34" i="220" s="1"/>
  <c r="DO34" i="220" s="1"/>
  <c r="CE46" i="220"/>
  <c r="DO46" i="220" s="1"/>
  <c r="DL48" i="220"/>
  <c r="DL56" i="220"/>
  <c r="DM77" i="220"/>
  <c r="AN84" i="220"/>
  <c r="BZ84" i="220" s="1"/>
  <c r="CE84" i="220" s="1"/>
  <c r="DO84" i="220" s="1"/>
  <c r="AN89" i="220"/>
  <c r="BZ89" i="220" s="1"/>
  <c r="AN110" i="220"/>
  <c r="BZ110" i="220" s="1"/>
  <c r="BZ115" i="220" s="1"/>
  <c r="DM111" i="220"/>
  <c r="X150" i="220"/>
  <c r="W183" i="220"/>
  <c r="CE16" i="220"/>
  <c r="DO16" i="220" s="1"/>
  <c r="CE17" i="220"/>
  <c r="DO17" i="220" s="1"/>
  <c r="CE10" i="220"/>
  <c r="DO10" i="220" s="1"/>
  <c r="CE33" i="220"/>
  <c r="DO33" i="220" s="1"/>
  <c r="CE13" i="220"/>
  <c r="DO13" i="220" s="1"/>
  <c r="CE24" i="220"/>
  <c r="DO24" i="220" s="1"/>
  <c r="CE45" i="220"/>
  <c r="DO45" i="220" s="1"/>
  <c r="CD94" i="220"/>
  <c r="DN9" i="220"/>
  <c r="DN94" i="220" s="1"/>
  <c r="AN25" i="220"/>
  <c r="CE30" i="220"/>
  <c r="DO30" i="220" s="1"/>
  <c r="AN43" i="220"/>
  <c r="BZ43" i="220" s="1"/>
  <c r="CE43" i="220" s="1"/>
  <c r="DO43" i="220" s="1"/>
  <c r="AN59" i="220"/>
  <c r="BZ59" i="220" s="1"/>
  <c r="DM63" i="220"/>
  <c r="DL63" i="220"/>
  <c r="CE72" i="220"/>
  <c r="DO72" i="220" s="1"/>
  <c r="BF94" i="220"/>
  <c r="DH94" i="220"/>
  <c r="DK95" i="220" s="1"/>
  <c r="CB94" i="220"/>
  <c r="CB95" i="220" s="1"/>
  <c r="BY110" i="220"/>
  <c r="U115" i="220"/>
  <c r="BO94" i="220"/>
  <c r="DI94" i="220"/>
  <c r="DL95" i="220" s="1"/>
  <c r="CE47" i="220"/>
  <c r="DO47" i="220" s="1"/>
  <c r="CE51" i="220"/>
  <c r="DO51" i="220" s="1"/>
  <c r="AN67" i="220"/>
  <c r="BZ67" i="220" s="1"/>
  <c r="CE67" i="220" s="1"/>
  <c r="DO67" i="220" s="1"/>
  <c r="BX94" i="220"/>
  <c r="DJ94" i="220"/>
  <c r="CE38" i="220"/>
  <c r="DO38" i="220" s="1"/>
  <c r="DM55" i="220"/>
  <c r="DL55" i="220"/>
  <c r="CE60" i="220"/>
  <c r="DO60" i="220" s="1"/>
  <c r="U94" i="220"/>
  <c r="BY9" i="220"/>
  <c r="DK9" i="220"/>
  <c r="DK94" i="220" s="1"/>
  <c r="DL30" i="220"/>
  <c r="AD94" i="220"/>
  <c r="DL9" i="220"/>
  <c r="AN22" i="220"/>
  <c r="DL32" i="220"/>
  <c r="CE56" i="220"/>
  <c r="DO56" i="220" s="1"/>
  <c r="CE63" i="220"/>
  <c r="DO63" i="220" s="1"/>
  <c r="CE66" i="220"/>
  <c r="DO66" i="220" s="1"/>
  <c r="AM94" i="220"/>
  <c r="CA9" i="220"/>
  <c r="CA94" i="220" s="1"/>
  <c r="DM9" i="220"/>
  <c r="DM46" i="220"/>
  <c r="DL46" i="220"/>
  <c r="CE59" i="220"/>
  <c r="DO59" i="220" s="1"/>
  <c r="CE62" i="220"/>
  <c r="DO62" i="220" s="1"/>
  <c r="BX103" i="220"/>
  <c r="CE79" i="220"/>
  <c r="DO79" i="220" s="1"/>
  <c r="CE81" i="220"/>
  <c r="DO81" i="220" s="1"/>
  <c r="CE85" i="220"/>
  <c r="DO85" i="220" s="1"/>
  <c r="CD115" i="220"/>
  <c r="DL133" i="220"/>
  <c r="DM74" i="220"/>
  <c r="DH115" i="220"/>
  <c r="DK116" i="220" s="1"/>
  <c r="CE111" i="220"/>
  <c r="DO111" i="220" s="1"/>
  <c r="CE112" i="220"/>
  <c r="DO112" i="220" s="1"/>
  <c r="DH140" i="220"/>
  <c r="DK141" i="220" s="1"/>
  <c r="DK140" i="220"/>
  <c r="CE75" i="220"/>
  <c r="DO75" i="220" s="1"/>
  <c r="AW115" i="220"/>
  <c r="CE71" i="220"/>
  <c r="DO71" i="220" s="1"/>
  <c r="CE73" i="220"/>
  <c r="DO73" i="220" s="1"/>
  <c r="DM88" i="220"/>
  <c r="DM104" i="220"/>
  <c r="DM141" i="220"/>
  <c r="CB141" i="220"/>
  <c r="CE89" i="220"/>
  <c r="DO89" i="220" s="1"/>
  <c r="CE93" i="220"/>
  <c r="DO93" i="220" s="1"/>
  <c r="DK115" i="220"/>
  <c r="CE114" i="220"/>
  <c r="DO114" i="220" s="1"/>
  <c r="AM140" i="220"/>
  <c r="U140" i="220"/>
  <c r="DL54" i="220"/>
  <c r="DL62" i="220"/>
  <c r="AN78" i="220"/>
  <c r="BZ78" i="220" s="1"/>
  <c r="CE78" i="220" s="1"/>
  <c r="DO78" i="220" s="1"/>
  <c r="CE87" i="220"/>
  <c r="DO87" i="220" s="1"/>
  <c r="DM112" i="220"/>
  <c r="AN70" i="220"/>
  <c r="BZ70" i="220" s="1"/>
  <c r="CE70" i="220" s="1"/>
  <c r="DO70" i="220" s="1"/>
  <c r="CE86" i="220"/>
  <c r="DO86" i="220" s="1"/>
  <c r="CA115" i="220"/>
  <c r="AD115" i="220"/>
  <c r="DM110" i="220"/>
  <c r="DN110" i="220"/>
  <c r="DN115" i="220" s="1"/>
  <c r="DL140" i="220"/>
  <c r="DM140" i="220"/>
  <c r="V186" i="220"/>
  <c r="CA103" i="220"/>
  <c r="CA104" i="220" s="1"/>
  <c r="AN11" i="219"/>
  <c r="BZ11" i="219" s="1"/>
  <c r="CE11" i="219" s="1"/>
  <c r="DO11" i="219" s="1"/>
  <c r="CB94" i="219"/>
  <c r="CB95" i="219" s="1"/>
  <c r="AN34" i="219"/>
  <c r="BZ34" i="219" s="1"/>
  <c r="CE34" i="219" s="1"/>
  <c r="DO34" i="219" s="1"/>
  <c r="AN49" i="219"/>
  <c r="BZ49" i="219" s="1"/>
  <c r="CE49" i="219" s="1"/>
  <c r="DO49" i="219" s="1"/>
  <c r="DM54" i="219"/>
  <c r="AN74" i="219"/>
  <c r="BZ74" i="219" s="1"/>
  <c r="CE74" i="219" s="1"/>
  <c r="DO74" i="219" s="1"/>
  <c r="DM77" i="219"/>
  <c r="DM79" i="219"/>
  <c r="DM81" i="219"/>
  <c r="DM87" i="219"/>
  <c r="DM93" i="219"/>
  <c r="DK133" i="219"/>
  <c r="DM14" i="219"/>
  <c r="DM20" i="219"/>
  <c r="AN32" i="219"/>
  <c r="BZ32" i="219" s="1"/>
  <c r="CE32" i="219" s="1"/>
  <c r="DO32" i="219" s="1"/>
  <c r="AN41" i="219"/>
  <c r="BZ41" i="219" s="1"/>
  <c r="CE41" i="219" s="1"/>
  <c r="DO41" i="219" s="1"/>
  <c r="AN52" i="219"/>
  <c r="BZ52" i="219" s="1"/>
  <c r="CE52" i="219" s="1"/>
  <c r="DO52" i="219" s="1"/>
  <c r="AN57" i="219"/>
  <c r="BZ57" i="219" s="1"/>
  <c r="CE57" i="219" s="1"/>
  <c r="DO57" i="219" s="1"/>
  <c r="W158" i="219"/>
  <c r="AN82" i="219"/>
  <c r="BZ82" i="219" s="1"/>
  <c r="CE82" i="219" s="1"/>
  <c r="DO82" i="219" s="1"/>
  <c r="AN84" i="219"/>
  <c r="BZ84" i="219" s="1"/>
  <c r="AN9" i="219"/>
  <c r="BZ9" i="219" s="1"/>
  <c r="DM9" i="219"/>
  <c r="DM12" i="219"/>
  <c r="DM18" i="219"/>
  <c r="AN23" i="219"/>
  <c r="BZ23" i="219" s="1"/>
  <c r="CE23" i="219" s="1"/>
  <c r="DO23" i="219" s="1"/>
  <c r="AN30" i="219"/>
  <c r="BZ30" i="219" s="1"/>
  <c r="CE30" i="219" s="1"/>
  <c r="DO30" i="219" s="1"/>
  <c r="DM30" i="219"/>
  <c r="DM33" i="219"/>
  <c r="AN42" i="219"/>
  <c r="BZ42" i="219" s="1"/>
  <c r="CE42" i="219" s="1"/>
  <c r="DO42" i="219" s="1"/>
  <c r="DM42" i="219"/>
  <c r="DM60" i="219"/>
  <c r="AN64" i="219"/>
  <c r="BZ64" i="219" s="1"/>
  <c r="CE64" i="219" s="1"/>
  <c r="DO64" i="219" s="1"/>
  <c r="DM72" i="219"/>
  <c r="DK103" i="219"/>
  <c r="DM111" i="219"/>
  <c r="AN15" i="219"/>
  <c r="DM15" i="219"/>
  <c r="AN83" i="219"/>
  <c r="BZ83" i="219" s="1"/>
  <c r="CE83" i="219" s="1"/>
  <c r="DO83" i="219" s="1"/>
  <c r="AN89" i="219"/>
  <c r="BZ89" i="219" s="1"/>
  <c r="CE89" i="219" s="1"/>
  <c r="DO89" i="219" s="1"/>
  <c r="DM89" i="219"/>
  <c r="AN10" i="219"/>
  <c r="BZ10" i="219" s="1"/>
  <c r="CE10" i="219" s="1"/>
  <c r="DO10" i="219" s="1"/>
  <c r="DM13" i="219"/>
  <c r="AN21" i="219"/>
  <c r="BZ21" i="219" s="1"/>
  <c r="DM21" i="219"/>
  <c r="DM25" i="219"/>
  <c r="AN28" i="219"/>
  <c r="BZ28" i="219" s="1"/>
  <c r="CE28" i="219" s="1"/>
  <c r="DO28" i="219" s="1"/>
  <c r="AN56" i="219"/>
  <c r="BZ56" i="219" s="1"/>
  <c r="CE56" i="219" s="1"/>
  <c r="DO56" i="219" s="1"/>
  <c r="DM61" i="219"/>
  <c r="DJ103" i="219"/>
  <c r="AN31" i="219"/>
  <c r="BZ31" i="219" s="1"/>
  <c r="CE31" i="219" s="1"/>
  <c r="DO31" i="219" s="1"/>
  <c r="AN40" i="219"/>
  <c r="BZ40" i="219" s="1"/>
  <c r="DM45" i="219"/>
  <c r="AN48" i="219"/>
  <c r="BZ48" i="219" s="1"/>
  <c r="AN67" i="219"/>
  <c r="BZ67" i="219" s="1"/>
  <c r="CE67" i="219" s="1"/>
  <c r="DO67" i="219" s="1"/>
  <c r="DM83" i="219"/>
  <c r="AN92" i="219"/>
  <c r="BZ92" i="219" s="1"/>
  <c r="CE92" i="219" s="1"/>
  <c r="DO92" i="219" s="1"/>
  <c r="EA95" i="219"/>
  <c r="BZ103" i="219"/>
  <c r="CE12" i="219"/>
  <c r="DO12" i="219" s="1"/>
  <c r="CE63" i="219"/>
  <c r="DO63" i="219" s="1"/>
  <c r="DJ140" i="219"/>
  <c r="AN14" i="219"/>
  <c r="DM19" i="219"/>
  <c r="DM32" i="219"/>
  <c r="AN35" i="219"/>
  <c r="BZ35" i="219" s="1"/>
  <c r="CE35" i="219" s="1"/>
  <c r="DO35" i="219" s="1"/>
  <c r="AN37" i="219"/>
  <c r="BZ37" i="219" s="1"/>
  <c r="CE37" i="219" s="1"/>
  <c r="DO37" i="219" s="1"/>
  <c r="DM38" i="219"/>
  <c r="CE65" i="219"/>
  <c r="DO65" i="219" s="1"/>
  <c r="AN68" i="219"/>
  <c r="BZ68" i="219" s="1"/>
  <c r="CE68" i="219" s="1"/>
  <c r="DO68" i="219" s="1"/>
  <c r="AN80" i="219"/>
  <c r="BZ80" i="219" s="1"/>
  <c r="DM84" i="219"/>
  <c r="U140" i="219"/>
  <c r="X183" i="219"/>
  <c r="X184" i="219" s="1"/>
  <c r="AN60" i="219"/>
  <c r="BZ60" i="219" s="1"/>
  <c r="CE60" i="219" s="1"/>
  <c r="DO60" i="219" s="1"/>
  <c r="CE73" i="219"/>
  <c r="DO73" i="219" s="1"/>
  <c r="AN75" i="219"/>
  <c r="BZ75" i="219" s="1"/>
  <c r="CE75" i="219" s="1"/>
  <c r="DO75" i="219" s="1"/>
  <c r="CE76" i="219"/>
  <c r="DO76" i="219" s="1"/>
  <c r="AN77" i="219"/>
  <c r="BZ77" i="219" s="1"/>
  <c r="CE77" i="219" s="1"/>
  <c r="DO77" i="219" s="1"/>
  <c r="AW103" i="219"/>
  <c r="DL103" i="219"/>
  <c r="AM115" i="219"/>
  <c r="DK110" i="219"/>
  <c r="DK115" i="219" s="1"/>
  <c r="DN140" i="219"/>
  <c r="CB141" i="219"/>
  <c r="U186" i="219"/>
  <c r="AN18" i="219"/>
  <c r="DM23" i="219"/>
  <c r="AN25" i="219"/>
  <c r="BZ25" i="219" s="1"/>
  <c r="CE25" i="219" s="1"/>
  <c r="DO25" i="219" s="1"/>
  <c r="DM28" i="219"/>
  <c r="AN43" i="219"/>
  <c r="BZ43" i="219" s="1"/>
  <c r="AN45" i="219"/>
  <c r="BZ45" i="219" s="1"/>
  <c r="CE45" i="219" s="1"/>
  <c r="DO45" i="219" s="1"/>
  <c r="DM46" i="219"/>
  <c r="AN51" i="219"/>
  <c r="BZ51" i="219" s="1"/>
  <c r="CE51" i="219" s="1"/>
  <c r="DO51" i="219" s="1"/>
  <c r="AN53" i="219"/>
  <c r="BZ53" i="219" s="1"/>
  <c r="CE53" i="219" s="1"/>
  <c r="DO53" i="219" s="1"/>
  <c r="CE86" i="219"/>
  <c r="DO86" i="219" s="1"/>
  <c r="V186" i="219"/>
  <c r="X166" i="219"/>
  <c r="DM92" i="219"/>
  <c r="BO115" i="219"/>
  <c r="AN112" i="219"/>
  <c r="BZ112" i="219" s="1"/>
  <c r="CE112" i="219" s="1"/>
  <c r="DO112" i="219" s="1"/>
  <c r="BX140" i="219"/>
  <c r="W150" i="219"/>
  <c r="DM11" i="219"/>
  <c r="AN22" i="219"/>
  <c r="BZ22" i="219" s="1"/>
  <c r="CE22" i="219" s="1"/>
  <c r="DO22" i="219" s="1"/>
  <c r="AN27" i="219"/>
  <c r="BZ27" i="219" s="1"/>
  <c r="CE27" i="219" s="1"/>
  <c r="DO27" i="219" s="1"/>
  <c r="AN33" i="219"/>
  <c r="BZ33" i="219" s="1"/>
  <c r="CE33" i="219" s="1"/>
  <c r="DO33" i="219" s="1"/>
  <c r="AN36" i="219"/>
  <c r="BZ36" i="219" s="1"/>
  <c r="CE36" i="219" s="1"/>
  <c r="DO36" i="219" s="1"/>
  <c r="AN39" i="219"/>
  <c r="BZ39" i="219" s="1"/>
  <c r="CE39" i="219" s="1"/>
  <c r="DO39" i="219" s="1"/>
  <c r="DM62" i="219"/>
  <c r="AN69" i="219"/>
  <c r="BZ69" i="219" s="1"/>
  <c r="DM73" i="219"/>
  <c r="DM82" i="219"/>
  <c r="AN88" i="219"/>
  <c r="BZ88" i="219" s="1"/>
  <c r="CE88" i="219" s="1"/>
  <c r="DO88" i="219" s="1"/>
  <c r="DM88" i="219"/>
  <c r="X158" i="219"/>
  <c r="DM27" i="219"/>
  <c r="DM50" i="219"/>
  <c r="AN66" i="219"/>
  <c r="BZ66" i="219" s="1"/>
  <c r="CE66" i="219" s="1"/>
  <c r="DO66" i="219" s="1"/>
  <c r="AN71" i="219"/>
  <c r="BZ71" i="219" s="1"/>
  <c r="CE71" i="219" s="1"/>
  <c r="DO71" i="219" s="1"/>
  <c r="AN93" i="219"/>
  <c r="BZ93" i="219" s="1"/>
  <c r="CE93" i="219" s="1"/>
  <c r="DO93" i="219" s="1"/>
  <c r="AN113" i="219"/>
  <c r="AD140" i="219"/>
  <c r="DM10" i="219"/>
  <c r="AN17" i="219"/>
  <c r="DM17" i="219"/>
  <c r="AN19" i="219"/>
  <c r="DM24" i="219"/>
  <c r="AN26" i="219"/>
  <c r="BZ26" i="219" s="1"/>
  <c r="CE26" i="219" s="1"/>
  <c r="DO26" i="219" s="1"/>
  <c r="DL27" i="219"/>
  <c r="DM44" i="219"/>
  <c r="DM52" i="219"/>
  <c r="AN55" i="219"/>
  <c r="BZ55" i="219" s="1"/>
  <c r="CE55" i="219" s="1"/>
  <c r="DO55" i="219" s="1"/>
  <c r="DM76" i="219"/>
  <c r="CE87" i="219"/>
  <c r="DO87" i="219" s="1"/>
  <c r="DI115" i="219"/>
  <c r="DL116" i="219" s="1"/>
  <c r="CE114" i="219"/>
  <c r="DO114" i="219" s="1"/>
  <c r="U115" i="219"/>
  <c r="W183" i="219"/>
  <c r="CE21" i="219"/>
  <c r="DO21" i="219" s="1"/>
  <c r="CE29" i="219"/>
  <c r="DO29" i="219" s="1"/>
  <c r="DN94" i="219"/>
  <c r="CE16" i="219"/>
  <c r="DO16" i="219" s="1"/>
  <c r="CE43" i="219"/>
  <c r="DO43" i="219" s="1"/>
  <c r="CC94" i="219"/>
  <c r="CE59" i="219"/>
  <c r="DO59" i="219" s="1"/>
  <c r="AM94" i="219"/>
  <c r="CA94" i="219"/>
  <c r="CE38" i="219"/>
  <c r="DO38" i="219" s="1"/>
  <c r="CE69" i="219"/>
  <c r="DO69" i="219" s="1"/>
  <c r="CA115" i="219"/>
  <c r="DM114" i="219"/>
  <c r="DL114" i="219"/>
  <c r="DL115" i="219" s="1"/>
  <c r="CD94" i="219"/>
  <c r="AW94" i="219"/>
  <c r="BY140" i="219"/>
  <c r="DM35" i="219"/>
  <c r="DL35" i="219"/>
  <c r="BF94" i="219"/>
  <c r="DH94" i="219"/>
  <c r="DK95" i="219" s="1"/>
  <c r="CE44" i="219"/>
  <c r="DO44" i="219" s="1"/>
  <c r="DM57" i="219"/>
  <c r="DL57" i="219"/>
  <c r="DM65" i="219"/>
  <c r="DL65" i="219"/>
  <c r="AN110" i="219"/>
  <c r="BZ110" i="219" s="1"/>
  <c r="AD115" i="219"/>
  <c r="BO94" i="219"/>
  <c r="DI94" i="219"/>
  <c r="DL95" i="219" s="1"/>
  <c r="DM26" i="219"/>
  <c r="DM36" i="219"/>
  <c r="CE40" i="219"/>
  <c r="DO40" i="219" s="1"/>
  <c r="DM47" i="219"/>
  <c r="DM49" i="219"/>
  <c r="DL49" i="219"/>
  <c r="BX94" i="219"/>
  <c r="DJ94" i="219"/>
  <c r="AN24" i="219"/>
  <c r="CE48" i="219"/>
  <c r="DO48" i="219" s="1"/>
  <c r="CE50" i="219"/>
  <c r="DO50" i="219" s="1"/>
  <c r="DM59" i="219"/>
  <c r="AN61" i="219"/>
  <c r="BZ61" i="219" s="1"/>
  <c r="CE61" i="219" s="1"/>
  <c r="DO61" i="219" s="1"/>
  <c r="CE62" i="219"/>
  <c r="DO62" i="219" s="1"/>
  <c r="DM63" i="219"/>
  <c r="DL63" i="219"/>
  <c r="DI140" i="219"/>
  <c r="DL141" i="219" s="1"/>
  <c r="DL140" i="219"/>
  <c r="U94" i="219"/>
  <c r="BY9" i="219"/>
  <c r="DK9" i="219"/>
  <c r="DK94" i="219" s="1"/>
  <c r="DL29" i="219"/>
  <c r="DM55" i="219"/>
  <c r="CE70" i="219"/>
  <c r="DO70" i="219" s="1"/>
  <c r="CE111" i="219"/>
  <c r="DO111" i="219" s="1"/>
  <c r="AD94" i="219"/>
  <c r="DM41" i="219"/>
  <c r="DL41" i="219"/>
  <c r="CE58" i="219"/>
  <c r="DO58" i="219" s="1"/>
  <c r="DL70" i="219"/>
  <c r="DM70" i="219"/>
  <c r="DM74" i="219"/>
  <c r="BY115" i="219"/>
  <c r="CE113" i="219"/>
  <c r="DO113" i="219" s="1"/>
  <c r="DH140" i="219"/>
  <c r="DK141" i="219" s="1"/>
  <c r="DK140" i="219"/>
  <c r="DM71" i="219"/>
  <c r="CE84" i="219"/>
  <c r="DO84" i="219" s="1"/>
  <c r="DJ115" i="219"/>
  <c r="DL133" i="219"/>
  <c r="DM140" i="219"/>
  <c r="BX103" i="219"/>
  <c r="AW115" i="219"/>
  <c r="DM133" i="219"/>
  <c r="CE79" i="219"/>
  <c r="DO79" i="219" s="1"/>
  <c r="DH103" i="219"/>
  <c r="DK104" i="219" s="1"/>
  <c r="BX115" i="219"/>
  <c r="CE80" i="219"/>
  <c r="DO80" i="219" s="1"/>
  <c r="X174" i="219"/>
  <c r="X175" i="219" s="1"/>
  <c r="DM103" i="219"/>
  <c r="AD103" i="219"/>
  <c r="CC110" i="219"/>
  <c r="CC115" i="219" s="1"/>
  <c r="DM110" i="219"/>
  <c r="CD110" i="219"/>
  <c r="DM14" i="218"/>
  <c r="DM16" i="218"/>
  <c r="DM49" i="218"/>
  <c r="DM52" i="218"/>
  <c r="DM58" i="218"/>
  <c r="AN61" i="218"/>
  <c r="BZ61" i="218" s="1"/>
  <c r="DM61" i="218"/>
  <c r="AN64" i="218"/>
  <c r="BZ64" i="218" s="1"/>
  <c r="CE64" i="218" s="1"/>
  <c r="DO64" i="218" s="1"/>
  <c r="DM66" i="218"/>
  <c r="DM69" i="218"/>
  <c r="DM78" i="218"/>
  <c r="AN83" i="218"/>
  <c r="BZ83" i="218" s="1"/>
  <c r="CE83" i="218" s="1"/>
  <c r="DO83" i="218" s="1"/>
  <c r="DM83" i="218"/>
  <c r="AN85" i="218"/>
  <c r="BZ85" i="218" s="1"/>
  <c r="CE111" i="218"/>
  <c r="DO111" i="218" s="1"/>
  <c r="DM17" i="218"/>
  <c r="AN22" i="218"/>
  <c r="BZ22" i="218" s="1"/>
  <c r="CE22" i="218" s="1"/>
  <c r="DO22" i="218" s="1"/>
  <c r="DM37" i="218"/>
  <c r="AN40" i="218"/>
  <c r="BZ40" i="218" s="1"/>
  <c r="AN46" i="218"/>
  <c r="BZ46" i="218" s="1"/>
  <c r="CE46" i="218" s="1"/>
  <c r="DO46" i="218" s="1"/>
  <c r="DM75" i="218"/>
  <c r="EB95" i="218"/>
  <c r="AN79" i="218"/>
  <c r="BZ79" i="218" s="1"/>
  <c r="CE79" i="218" s="1"/>
  <c r="DO79" i="218" s="1"/>
  <c r="AN82" i="218"/>
  <c r="BZ82" i="218" s="1"/>
  <c r="CE82" i="218" s="1"/>
  <c r="DO82" i="218" s="1"/>
  <c r="DM85" i="218"/>
  <c r="AN9" i="218"/>
  <c r="BZ9" i="218" s="1"/>
  <c r="AN20" i="218"/>
  <c r="AN30" i="218"/>
  <c r="BZ30" i="218" s="1"/>
  <c r="CE30" i="218" s="1"/>
  <c r="DO30" i="218" s="1"/>
  <c r="DM33" i="218"/>
  <c r="AN38" i="218"/>
  <c r="BZ38" i="218" s="1"/>
  <c r="CE38" i="218" s="1"/>
  <c r="DO38" i="218" s="1"/>
  <c r="DM38" i="218"/>
  <c r="AN41" i="218"/>
  <c r="BZ41" i="218" s="1"/>
  <c r="CE41" i="218" s="1"/>
  <c r="DO41" i="218" s="1"/>
  <c r="DM47" i="218"/>
  <c r="AN53" i="218"/>
  <c r="BZ53" i="218" s="1"/>
  <c r="CE53" i="218" s="1"/>
  <c r="DO53" i="218" s="1"/>
  <c r="DM65" i="218"/>
  <c r="DM76" i="218"/>
  <c r="BO103" i="218"/>
  <c r="BZ103" i="218"/>
  <c r="X183" i="218"/>
  <c r="X184" i="218" s="1"/>
  <c r="W150" i="218"/>
  <c r="W174" i="218"/>
  <c r="DM26" i="218"/>
  <c r="AN54" i="218"/>
  <c r="BZ54" i="218" s="1"/>
  <c r="CE54" i="218" s="1"/>
  <c r="DO54" i="218" s="1"/>
  <c r="AN57" i="218"/>
  <c r="BZ57" i="218" s="1"/>
  <c r="CE57" i="218" s="1"/>
  <c r="DO57" i="218" s="1"/>
  <c r="DM74" i="218"/>
  <c r="AN77" i="218"/>
  <c r="BZ77" i="218" s="1"/>
  <c r="CB104" i="218"/>
  <c r="AN13" i="218"/>
  <c r="BZ13" i="218" s="1"/>
  <c r="CE13" i="218" s="1"/>
  <c r="DO13" i="218" s="1"/>
  <c r="AN24" i="218"/>
  <c r="AN26" i="218"/>
  <c r="BZ26" i="218" s="1"/>
  <c r="CE26" i="218" s="1"/>
  <c r="DO26" i="218" s="1"/>
  <c r="AN45" i="218"/>
  <c r="BZ45" i="218" s="1"/>
  <c r="CE45" i="218" s="1"/>
  <c r="DO45" i="218" s="1"/>
  <c r="DM45" i="218"/>
  <c r="DM48" i="218"/>
  <c r="AN51" i="218"/>
  <c r="BZ51" i="218" s="1"/>
  <c r="AN60" i="218"/>
  <c r="BZ60" i="218" s="1"/>
  <c r="CE60" i="218" s="1"/>
  <c r="DO60" i="218" s="1"/>
  <c r="AN16" i="218"/>
  <c r="DM92" i="218"/>
  <c r="DM23" i="218"/>
  <c r="DM27" i="218"/>
  <c r="DM57" i="218"/>
  <c r="DM67" i="218"/>
  <c r="DM71" i="218"/>
  <c r="DM77" i="218"/>
  <c r="DM79" i="218"/>
  <c r="DM81" i="218"/>
  <c r="DW95" i="218"/>
  <c r="U103" i="218"/>
  <c r="DL133" i="218"/>
  <c r="DM73" i="218"/>
  <c r="DM18" i="218"/>
  <c r="CB94" i="218"/>
  <c r="CB95" i="218" s="1"/>
  <c r="AN32" i="218"/>
  <c r="BZ32" i="218" s="1"/>
  <c r="CE32" i="218" s="1"/>
  <c r="DO32" i="218" s="1"/>
  <c r="CE50" i="218"/>
  <c r="DO50" i="218" s="1"/>
  <c r="DM62" i="218"/>
  <c r="AN74" i="218"/>
  <c r="BZ74" i="218" s="1"/>
  <c r="AN81" i="218"/>
  <c r="BZ81" i="218" s="1"/>
  <c r="CE81" i="218" s="1"/>
  <c r="DO81" i="218" s="1"/>
  <c r="CE87" i="218"/>
  <c r="DO87" i="218" s="1"/>
  <c r="CD110" i="218"/>
  <c r="DN110" i="218" s="1"/>
  <c r="DN115" i="218" s="1"/>
  <c r="BZ140" i="218"/>
  <c r="X158" i="218"/>
  <c r="W166" i="218"/>
  <c r="DM19" i="218"/>
  <c r="DM35" i="218"/>
  <c r="DM46" i="218"/>
  <c r="CE58" i="218"/>
  <c r="DO58" i="218" s="1"/>
  <c r="CE61" i="218"/>
  <c r="DO61" i="218" s="1"/>
  <c r="DM68" i="218"/>
  <c r="DI103" i="218"/>
  <c r="DL104" i="218" s="1"/>
  <c r="AN33" i="218"/>
  <c r="BZ33" i="218" s="1"/>
  <c r="DM53" i="218"/>
  <c r="DM102" i="218"/>
  <c r="AN12" i="218"/>
  <c r="CE19" i="218"/>
  <c r="DO19" i="218" s="1"/>
  <c r="DM30" i="218"/>
  <c r="CE34" i="218"/>
  <c r="DO34" i="218" s="1"/>
  <c r="DM87" i="218"/>
  <c r="DJ103" i="218"/>
  <c r="AM115" i="218"/>
  <c r="X150" i="218"/>
  <c r="V175" i="218"/>
  <c r="CE43" i="218"/>
  <c r="DO43" i="218" s="1"/>
  <c r="DM50" i="218"/>
  <c r="DM59" i="218"/>
  <c r="AN65" i="218"/>
  <c r="BZ65" i="218" s="1"/>
  <c r="CE65" i="218" s="1"/>
  <c r="DO65" i="218" s="1"/>
  <c r="AM103" i="218"/>
  <c r="AW115" i="218"/>
  <c r="DJ115" i="218"/>
  <c r="U186" i="218"/>
  <c r="DM34" i="218"/>
  <c r="DM86" i="218"/>
  <c r="AN14" i="218"/>
  <c r="CE33" i="218"/>
  <c r="DO33" i="218" s="1"/>
  <c r="AN36" i="218"/>
  <c r="BZ36" i="218" s="1"/>
  <c r="CE36" i="218" s="1"/>
  <c r="DO36" i="218" s="1"/>
  <c r="AN39" i="218"/>
  <c r="BZ39" i="218" s="1"/>
  <c r="CE39" i="218" s="1"/>
  <c r="DO39" i="218" s="1"/>
  <c r="DM42" i="218"/>
  <c r="AN49" i="218"/>
  <c r="BZ49" i="218" s="1"/>
  <c r="CE49" i="218" s="1"/>
  <c r="DO49" i="218" s="1"/>
  <c r="AN69" i="218"/>
  <c r="BZ69" i="218" s="1"/>
  <c r="CE69" i="218" s="1"/>
  <c r="DO69" i="218" s="1"/>
  <c r="AN88" i="218"/>
  <c r="BZ88" i="218" s="1"/>
  <c r="CE88" i="218" s="1"/>
  <c r="DO88" i="218" s="1"/>
  <c r="DK103" i="218"/>
  <c r="W183" i="218"/>
  <c r="CC94" i="218"/>
  <c r="CE17" i="218"/>
  <c r="DO17" i="218" s="1"/>
  <c r="CE23" i="218"/>
  <c r="DO23" i="218" s="1"/>
  <c r="CE29" i="218"/>
  <c r="DO29" i="218" s="1"/>
  <c r="CE18" i="218"/>
  <c r="DO18" i="218" s="1"/>
  <c r="CE21" i="218"/>
  <c r="DO21" i="218" s="1"/>
  <c r="CE25" i="218"/>
  <c r="DO25" i="218" s="1"/>
  <c r="CE28" i="218"/>
  <c r="DO28" i="218" s="1"/>
  <c r="CD94" i="218"/>
  <c r="AW94" i="218"/>
  <c r="DM43" i="218"/>
  <c r="CE47" i="218"/>
  <c r="DO47" i="218" s="1"/>
  <c r="CE63" i="218"/>
  <c r="DO63" i="218" s="1"/>
  <c r="DH140" i="218"/>
  <c r="DK141" i="218" s="1"/>
  <c r="DK140" i="218"/>
  <c r="DN9" i="218"/>
  <c r="DN94" i="218" s="1"/>
  <c r="BF94" i="218"/>
  <c r="DH94" i="218"/>
  <c r="DK95" i="218" s="1"/>
  <c r="AN27" i="218"/>
  <c r="BZ27" i="218" s="1"/>
  <c r="CE27" i="218" s="1"/>
  <c r="DO27" i="218" s="1"/>
  <c r="AN31" i="218"/>
  <c r="BZ31" i="218" s="1"/>
  <c r="CE31" i="218" s="1"/>
  <c r="DO31" i="218" s="1"/>
  <c r="AN35" i="218"/>
  <c r="BZ35" i="218" s="1"/>
  <c r="CE35" i="218" s="1"/>
  <c r="DO35" i="218" s="1"/>
  <c r="DM40" i="218"/>
  <c r="AN52" i="218"/>
  <c r="BZ52" i="218" s="1"/>
  <c r="CE52" i="218" s="1"/>
  <c r="DO52" i="218" s="1"/>
  <c r="AN68" i="218"/>
  <c r="BZ68" i="218" s="1"/>
  <c r="CE68" i="218" s="1"/>
  <c r="DO68" i="218" s="1"/>
  <c r="CE74" i="218"/>
  <c r="DO74" i="218" s="1"/>
  <c r="CE84" i="218"/>
  <c r="DO84" i="218" s="1"/>
  <c r="DI140" i="218"/>
  <c r="DL141" i="218" s="1"/>
  <c r="DL140" i="218"/>
  <c r="DI94" i="218"/>
  <c r="DL95" i="218" s="1"/>
  <c r="CE67" i="218"/>
  <c r="DO67" i="218" s="1"/>
  <c r="BX94" i="218"/>
  <c r="DJ94" i="218"/>
  <c r="DM25" i="218"/>
  <c r="BX103" i="218"/>
  <c r="CD101" i="218"/>
  <c r="CE101" i="218" s="1"/>
  <c r="CE51" i="218"/>
  <c r="DO51" i="218" s="1"/>
  <c r="U94" i="218"/>
  <c r="BY9" i="218"/>
  <c r="DK9" i="218"/>
  <c r="DK94" i="218" s="1"/>
  <c r="CE40" i="218"/>
  <c r="DO40" i="218" s="1"/>
  <c r="AN44" i="218"/>
  <c r="BZ44" i="218" s="1"/>
  <c r="CE44" i="218" s="1"/>
  <c r="DO44" i="218" s="1"/>
  <c r="DL52" i="218"/>
  <c r="AN56" i="218"/>
  <c r="BZ56" i="218" s="1"/>
  <c r="CE56" i="218" s="1"/>
  <c r="DO56" i="218" s="1"/>
  <c r="DL68" i="218"/>
  <c r="CE71" i="218"/>
  <c r="DO71" i="218" s="1"/>
  <c r="CE78" i="218"/>
  <c r="DO78" i="218" s="1"/>
  <c r="AN80" i="218"/>
  <c r="BZ80" i="218" s="1"/>
  <c r="CE80" i="218" s="1"/>
  <c r="DO80" i="218" s="1"/>
  <c r="BO94" i="218"/>
  <c r="AD94" i="218"/>
  <c r="DL9" i="218"/>
  <c r="DL13" i="218"/>
  <c r="DL17" i="218"/>
  <c r="DM21" i="218"/>
  <c r="CE77" i="218"/>
  <c r="DO77" i="218" s="1"/>
  <c r="AM94" i="218"/>
  <c r="CA9" i="218"/>
  <c r="CA94" i="218" s="1"/>
  <c r="DM9" i="218"/>
  <c r="DM41" i="218"/>
  <c r="DM51" i="218"/>
  <c r="DM56" i="218"/>
  <c r="CE59" i="218"/>
  <c r="DO59" i="218" s="1"/>
  <c r="CE75" i="218"/>
  <c r="DO75" i="218" s="1"/>
  <c r="BY140" i="218"/>
  <c r="CE85" i="218"/>
  <c r="DO85" i="218" s="1"/>
  <c r="DK115" i="218"/>
  <c r="CE114" i="218"/>
  <c r="DO114" i="218" s="1"/>
  <c r="DM114" i="218"/>
  <c r="DK133" i="218"/>
  <c r="AD140" i="218"/>
  <c r="DH103" i="218"/>
  <c r="DK104" i="218" s="1"/>
  <c r="BY115" i="218"/>
  <c r="DM112" i="218"/>
  <c r="U115" i="218"/>
  <c r="X174" i="218"/>
  <c r="AN72" i="218"/>
  <c r="BZ72" i="218" s="1"/>
  <c r="CE72" i="218" s="1"/>
  <c r="DO72" i="218" s="1"/>
  <c r="AN73" i="218"/>
  <c r="BZ73" i="218" s="1"/>
  <c r="CE73" i="218" s="1"/>
  <c r="DO73" i="218" s="1"/>
  <c r="CE76" i="218"/>
  <c r="DO76" i="218" s="1"/>
  <c r="CE92" i="218"/>
  <c r="DO92" i="218" s="1"/>
  <c r="DH115" i="218"/>
  <c r="DK116" i="218" s="1"/>
  <c r="CE113" i="218"/>
  <c r="DO113" i="218" s="1"/>
  <c r="AD115" i="218"/>
  <c r="CE93" i="218"/>
  <c r="DO93" i="218" s="1"/>
  <c r="DI115" i="218"/>
  <c r="DL116" i="218" s="1"/>
  <c r="AN113" i="218"/>
  <c r="U140" i="218"/>
  <c r="X166" i="218"/>
  <c r="DM101" i="218"/>
  <c r="AD103" i="218"/>
  <c r="CC110" i="218"/>
  <c r="CC115" i="218" s="1"/>
  <c r="DM110" i="218"/>
  <c r="BY102" i="218"/>
  <c r="BY103" i="218" s="1"/>
  <c r="DM140" i="218"/>
  <c r="V186" i="218"/>
  <c r="CA103" i="218"/>
  <c r="CA104" i="218" s="1"/>
  <c r="DL111" i="218"/>
  <c r="DL115" i="218" s="1"/>
  <c r="AN110" i="217"/>
  <c r="BZ110" i="217" s="1"/>
  <c r="BZ115" i="217" s="1"/>
  <c r="AW140" i="217"/>
  <c r="DM20" i="217"/>
  <c r="DM23" i="217"/>
  <c r="DM25" i="217"/>
  <c r="DM55" i="217"/>
  <c r="DM57" i="217"/>
  <c r="AN76" i="217"/>
  <c r="BZ76" i="217" s="1"/>
  <c r="CE76" i="217" s="1"/>
  <c r="DO76" i="217" s="1"/>
  <c r="DM79" i="217"/>
  <c r="DM85" i="217"/>
  <c r="DM11" i="217"/>
  <c r="DM52" i="217"/>
  <c r="DL9" i="217"/>
  <c r="AN32" i="217"/>
  <c r="BZ32" i="217" s="1"/>
  <c r="CE32" i="217" s="1"/>
  <c r="DO32" i="217" s="1"/>
  <c r="AN42" i="217"/>
  <c r="BZ42" i="217" s="1"/>
  <c r="CE42" i="217" s="1"/>
  <c r="DO42" i="217" s="1"/>
  <c r="DM64" i="217"/>
  <c r="DM66" i="217"/>
  <c r="DM68" i="217"/>
  <c r="AN71" i="217"/>
  <c r="BZ71" i="217" s="1"/>
  <c r="DM71" i="217"/>
  <c r="DM74" i="217"/>
  <c r="AN88" i="217"/>
  <c r="BZ88" i="217" s="1"/>
  <c r="CE88" i="217" s="1"/>
  <c r="DO88" i="217" s="1"/>
  <c r="BO115" i="217"/>
  <c r="DM140" i="217"/>
  <c r="X150" i="217"/>
  <c r="AN30" i="217"/>
  <c r="BZ30" i="217" s="1"/>
  <c r="CB104" i="217"/>
  <c r="BX115" i="217"/>
  <c r="DK140" i="217"/>
  <c r="U186" i="217"/>
  <c r="DM41" i="217"/>
  <c r="CB94" i="217"/>
  <c r="CB95" i="217" s="1"/>
  <c r="DM24" i="217"/>
  <c r="AN40" i="217"/>
  <c r="BZ40" i="217" s="1"/>
  <c r="DM46" i="217"/>
  <c r="AN67" i="217"/>
  <c r="BZ67" i="217" s="1"/>
  <c r="CE67" i="217" s="1"/>
  <c r="DO67" i="217" s="1"/>
  <c r="DM72" i="217"/>
  <c r="AN80" i="217"/>
  <c r="BZ80" i="217" s="1"/>
  <c r="CE80" i="217" s="1"/>
  <c r="DO80" i="217" s="1"/>
  <c r="AN113" i="217"/>
  <c r="DM113" i="217"/>
  <c r="AN27" i="217"/>
  <c r="BZ27" i="217" s="1"/>
  <c r="CE27" i="217" s="1"/>
  <c r="DO27" i="217" s="1"/>
  <c r="DM39" i="217"/>
  <c r="DM10" i="217"/>
  <c r="DM13" i="217"/>
  <c r="AN43" i="217"/>
  <c r="BZ43" i="217" s="1"/>
  <c r="CE43" i="217" s="1"/>
  <c r="DO43" i="217" s="1"/>
  <c r="DM43" i="217"/>
  <c r="AN72" i="217"/>
  <c r="BZ72" i="217" s="1"/>
  <c r="CE72" i="217" s="1"/>
  <c r="DO72" i="217" s="1"/>
  <c r="DM77" i="217"/>
  <c r="DM93" i="217"/>
  <c r="AN29" i="217"/>
  <c r="BZ29" i="217" s="1"/>
  <c r="DM36" i="217"/>
  <c r="DL46" i="217"/>
  <c r="DL51" i="217"/>
  <c r="AN54" i="217"/>
  <c r="BZ54" i="217" s="1"/>
  <c r="CE54" i="217" s="1"/>
  <c r="DO54" i="217" s="1"/>
  <c r="AN59" i="217"/>
  <c r="BZ59" i="217" s="1"/>
  <c r="CE59" i="217" s="1"/>
  <c r="DO59" i="217" s="1"/>
  <c r="DM59" i="217"/>
  <c r="AN63" i="217"/>
  <c r="BZ63" i="217" s="1"/>
  <c r="AN73" i="217"/>
  <c r="BZ73" i="217" s="1"/>
  <c r="AN75" i="217"/>
  <c r="BZ75" i="217" s="1"/>
  <c r="CE75" i="217" s="1"/>
  <c r="DO75" i="217" s="1"/>
  <c r="DM75" i="217"/>
  <c r="DM81" i="217"/>
  <c r="AN89" i="217"/>
  <c r="BZ89" i="217" s="1"/>
  <c r="CE89" i="217" s="1"/>
  <c r="DO89" i="217" s="1"/>
  <c r="BO103" i="217"/>
  <c r="AN114" i="217"/>
  <c r="DH94" i="217"/>
  <c r="DK95" i="217" s="1"/>
  <c r="AN12" i="217"/>
  <c r="BZ12" i="217" s="1"/>
  <c r="CE12" i="217" s="1"/>
  <c r="DO12" i="217" s="1"/>
  <c r="DM22" i="217"/>
  <c r="DM30" i="217"/>
  <c r="DM33" i="217"/>
  <c r="CE37" i="217"/>
  <c r="DO37" i="217" s="1"/>
  <c r="AN38" i="217"/>
  <c r="BZ38" i="217" s="1"/>
  <c r="CE38" i="217" s="1"/>
  <c r="DO38" i="217" s="1"/>
  <c r="DM38" i="217"/>
  <c r="DM40" i="217"/>
  <c r="AN51" i="217"/>
  <c r="BZ51" i="217" s="1"/>
  <c r="CE51" i="217" s="1"/>
  <c r="DO51" i="217" s="1"/>
  <c r="DM54" i="217"/>
  <c r="AN56" i="217"/>
  <c r="BZ56" i="217" s="1"/>
  <c r="CE56" i="217" s="1"/>
  <c r="DO56" i="217" s="1"/>
  <c r="DM56" i="217"/>
  <c r="DM60" i="217"/>
  <c r="DL74" i="217"/>
  <c r="AN86" i="217"/>
  <c r="BZ86" i="217" s="1"/>
  <c r="CE86" i="217" s="1"/>
  <c r="DO86" i="217" s="1"/>
  <c r="DM101" i="217"/>
  <c r="DM103" i="217" s="1"/>
  <c r="CD102" i="217"/>
  <c r="DN102" i="217" s="1"/>
  <c r="DN103" i="217" s="1"/>
  <c r="AD140" i="217"/>
  <c r="W174" i="217"/>
  <c r="AN18" i="217"/>
  <c r="BZ18" i="217" s="1"/>
  <c r="CE18" i="217" s="1"/>
  <c r="DO18" i="217" s="1"/>
  <c r="DM28" i="217"/>
  <c r="CE49" i="217"/>
  <c r="DO49" i="217" s="1"/>
  <c r="CE60" i="217"/>
  <c r="DO60" i="217" s="1"/>
  <c r="BX103" i="217"/>
  <c r="DH115" i="217"/>
  <c r="DK116" i="217" s="1"/>
  <c r="W150" i="217"/>
  <c r="X158" i="217"/>
  <c r="DM15" i="217"/>
  <c r="AN20" i="217"/>
  <c r="BZ20" i="217" s="1"/>
  <c r="CE20" i="217" s="1"/>
  <c r="DO20" i="217" s="1"/>
  <c r="DM34" i="217"/>
  <c r="AN45" i="217"/>
  <c r="BZ45" i="217" s="1"/>
  <c r="CE45" i="217" s="1"/>
  <c r="DO45" i="217" s="1"/>
  <c r="DM47" i="217"/>
  <c r="AN64" i="217"/>
  <c r="BZ64" i="217" s="1"/>
  <c r="CE64" i="217" s="1"/>
  <c r="DO64" i="217" s="1"/>
  <c r="DM73" i="217"/>
  <c r="DM76" i="217"/>
  <c r="AN78" i="217"/>
  <c r="BZ78" i="217" s="1"/>
  <c r="CE78" i="217" s="1"/>
  <c r="DO78" i="217" s="1"/>
  <c r="DJ103" i="217"/>
  <c r="DM104" i="217" s="1"/>
  <c r="U115" i="217"/>
  <c r="DL140" i="217"/>
  <c r="BX140" i="217"/>
  <c r="DL133" i="217"/>
  <c r="X174" i="217"/>
  <c r="BF94" i="217"/>
  <c r="AN11" i="217"/>
  <c r="AN14" i="217"/>
  <c r="BZ14" i="217" s="1"/>
  <c r="CE14" i="217" s="1"/>
  <c r="DO14" i="217" s="1"/>
  <c r="DM31" i="217"/>
  <c r="DL43" i="217"/>
  <c r="AN53" i="217"/>
  <c r="BZ53" i="217" s="1"/>
  <c r="CE53" i="217" s="1"/>
  <c r="DO53" i="217" s="1"/>
  <c r="DM53" i="217"/>
  <c r="CE63" i="217"/>
  <c r="DO63" i="217" s="1"/>
  <c r="DM65" i="217"/>
  <c r="DM67" i="217"/>
  <c r="AN70" i="217"/>
  <c r="BZ70" i="217" s="1"/>
  <c r="CE70" i="217" s="1"/>
  <c r="DO70" i="217" s="1"/>
  <c r="AN82" i="217"/>
  <c r="BZ82" i="217" s="1"/>
  <c r="CE82" i="217" s="1"/>
  <c r="DO82" i="217" s="1"/>
  <c r="AN85" i="217"/>
  <c r="BZ85" i="217" s="1"/>
  <c r="AM115" i="217"/>
  <c r="BY140" i="217"/>
  <c r="X183" i="217"/>
  <c r="X184" i="217" s="1"/>
  <c r="CE33" i="217"/>
  <c r="DO33" i="217" s="1"/>
  <c r="BO94" i="217"/>
  <c r="CE10" i="217"/>
  <c r="DO10" i="217" s="1"/>
  <c r="AW115" i="217"/>
  <c r="DJ140" i="217"/>
  <c r="DM141" i="217" s="1"/>
  <c r="DM14" i="217"/>
  <c r="DM16" i="217"/>
  <c r="AN19" i="217"/>
  <c r="AN22" i="217"/>
  <c r="AN25" i="217"/>
  <c r="CE28" i="217"/>
  <c r="DO28" i="217" s="1"/>
  <c r="AN35" i="217"/>
  <c r="BZ35" i="217" s="1"/>
  <c r="CE35" i="217" s="1"/>
  <c r="DO35" i="217" s="1"/>
  <c r="AN44" i="217"/>
  <c r="BZ44" i="217" s="1"/>
  <c r="CE44" i="217" s="1"/>
  <c r="DO44" i="217" s="1"/>
  <c r="AN48" i="217"/>
  <c r="BZ48" i="217" s="1"/>
  <c r="CE48" i="217" s="1"/>
  <c r="DO48" i="217" s="1"/>
  <c r="DM48" i="217"/>
  <c r="AN52" i="217"/>
  <c r="BZ52" i="217" s="1"/>
  <c r="CE52" i="217" s="1"/>
  <c r="DO52" i="217" s="1"/>
  <c r="DM69" i="217"/>
  <c r="AN81" i="217"/>
  <c r="BZ81" i="217" s="1"/>
  <c r="CE81" i="217" s="1"/>
  <c r="DO81" i="217" s="1"/>
  <c r="AN84" i="217"/>
  <c r="BZ84" i="217" s="1"/>
  <c r="CE84" i="217" s="1"/>
  <c r="DO84" i="217" s="1"/>
  <c r="DM92" i="217"/>
  <c r="DH103" i="217"/>
  <c r="DK104" i="217" s="1"/>
  <c r="DI115" i="217"/>
  <c r="DL116" i="217" s="1"/>
  <c r="W158" i="217"/>
  <c r="X166" i="217"/>
  <c r="CE17" i="217"/>
  <c r="DO17" i="217" s="1"/>
  <c r="CE29" i="217"/>
  <c r="DO29" i="217" s="1"/>
  <c r="CE39" i="217"/>
  <c r="DO39" i="217" s="1"/>
  <c r="CE13" i="217"/>
  <c r="DO13" i="217" s="1"/>
  <c r="CE26" i="217"/>
  <c r="DO26" i="217" s="1"/>
  <c r="CE30" i="217"/>
  <c r="DO30" i="217" s="1"/>
  <c r="AW94" i="217"/>
  <c r="DM26" i="217"/>
  <c r="DM42" i="217"/>
  <c r="DL42" i="217"/>
  <c r="CE68" i="217"/>
  <c r="DO68" i="217" s="1"/>
  <c r="DM133" i="217"/>
  <c r="DI94" i="217"/>
  <c r="DL95" i="217" s="1"/>
  <c r="DL34" i="217"/>
  <c r="DM44" i="217"/>
  <c r="DM45" i="217"/>
  <c r="CE83" i="217"/>
  <c r="DO83" i="217" s="1"/>
  <c r="BX94" i="217"/>
  <c r="DJ94" i="217"/>
  <c r="CE40" i="217"/>
  <c r="DO40" i="217" s="1"/>
  <c r="CE57" i="217"/>
  <c r="DO57" i="217" s="1"/>
  <c r="DL70" i="217"/>
  <c r="DM70" i="217"/>
  <c r="DL86" i="217"/>
  <c r="DM86" i="217"/>
  <c r="U94" i="217"/>
  <c r="BY9" i="217"/>
  <c r="DK9" i="217"/>
  <c r="DK94" i="217" s="1"/>
  <c r="CC94" i="217"/>
  <c r="DM27" i="217"/>
  <c r="AN34" i="217"/>
  <c r="BZ34" i="217" s="1"/>
  <c r="CE34" i="217" s="1"/>
  <c r="DO34" i="217" s="1"/>
  <c r="DM35" i="217"/>
  <c r="AN62" i="217"/>
  <c r="BZ62" i="217" s="1"/>
  <c r="CE62" i="217" s="1"/>
  <c r="DO62" i="217" s="1"/>
  <c r="DL78" i="217"/>
  <c r="DM78" i="217"/>
  <c r="AD94" i="217"/>
  <c r="CE65" i="217"/>
  <c r="DO65" i="217" s="1"/>
  <c r="DL88" i="217"/>
  <c r="DM88" i="217"/>
  <c r="DN114" i="217"/>
  <c r="CE114" i="217"/>
  <c r="DO114" i="217" s="1"/>
  <c r="AM94" i="217"/>
  <c r="CA94" i="217"/>
  <c r="DM58" i="217"/>
  <c r="DL58" i="217"/>
  <c r="CE71" i="217"/>
  <c r="DO71" i="217" s="1"/>
  <c r="AN9" i="217"/>
  <c r="CD9" i="217"/>
  <c r="AN46" i="217"/>
  <c r="BZ46" i="217" s="1"/>
  <c r="CE46" i="217" s="1"/>
  <c r="DO46" i="217" s="1"/>
  <c r="AN47" i="217"/>
  <c r="BZ47" i="217" s="1"/>
  <c r="CE47" i="217" s="1"/>
  <c r="DO47" i="217" s="1"/>
  <c r="DM50" i="217"/>
  <c r="DL50" i="217"/>
  <c r="AN55" i="217"/>
  <c r="BZ55" i="217" s="1"/>
  <c r="CE55" i="217" s="1"/>
  <c r="DO55" i="217" s="1"/>
  <c r="CE73" i="217"/>
  <c r="DO73" i="217" s="1"/>
  <c r="AN74" i="217"/>
  <c r="BZ74" i="217" s="1"/>
  <c r="CE74" i="217" s="1"/>
  <c r="DO74" i="217" s="1"/>
  <c r="AN92" i="217"/>
  <c r="BZ92" i="217" s="1"/>
  <c r="CE92" i="217" s="1"/>
  <c r="DO92" i="217" s="1"/>
  <c r="AN102" i="217"/>
  <c r="CE112" i="217"/>
  <c r="DO112" i="217" s="1"/>
  <c r="DM80" i="217"/>
  <c r="DL80" i="217"/>
  <c r="DM84" i="217"/>
  <c r="DL84" i="217"/>
  <c r="DN140" i="217"/>
  <c r="CD140" i="217"/>
  <c r="CE77" i="217"/>
  <c r="DO77" i="217" s="1"/>
  <c r="DJ115" i="217"/>
  <c r="DM110" i="217"/>
  <c r="BY115" i="217"/>
  <c r="CE111" i="217"/>
  <c r="DO111" i="217" s="1"/>
  <c r="CE113" i="217"/>
  <c r="DO113" i="217" s="1"/>
  <c r="CE85" i="217"/>
  <c r="DO85" i="217" s="1"/>
  <c r="AN101" i="217"/>
  <c r="AD103" i="217"/>
  <c r="DK101" i="217"/>
  <c r="DK103" i="217" s="1"/>
  <c r="DK110" i="217"/>
  <c r="DK115" i="217" s="1"/>
  <c r="DL113" i="217"/>
  <c r="DL115" i="217" s="1"/>
  <c r="V175" i="217"/>
  <c r="W183" i="217"/>
  <c r="BY101" i="217"/>
  <c r="DL101" i="217"/>
  <c r="DL103" i="217" s="1"/>
  <c r="CA110" i="217"/>
  <c r="CA115" i="217" s="1"/>
  <c r="AD115" i="217"/>
  <c r="CC110" i="217"/>
  <c r="CC115" i="217" s="1"/>
  <c r="CD110" i="217"/>
  <c r="BY102" i="217"/>
  <c r="CE102" i="217" s="1"/>
  <c r="V186" i="217"/>
  <c r="AN84" i="216"/>
  <c r="BZ84" i="216" s="1"/>
  <c r="CE84" i="216" s="1"/>
  <c r="DO84" i="216" s="1"/>
  <c r="AN11" i="216"/>
  <c r="BZ11" i="216" s="1"/>
  <c r="CE11" i="216" s="1"/>
  <c r="DO11" i="216" s="1"/>
  <c r="DM21" i="216"/>
  <c r="DM32" i="216"/>
  <c r="DM36" i="216"/>
  <c r="DM38" i="216"/>
  <c r="DM47" i="216"/>
  <c r="AN52" i="216"/>
  <c r="BZ52" i="216" s="1"/>
  <c r="CE52" i="216" s="1"/>
  <c r="DO52" i="216" s="1"/>
  <c r="AN67" i="216"/>
  <c r="BZ67" i="216" s="1"/>
  <c r="CE67" i="216" s="1"/>
  <c r="DO67" i="216" s="1"/>
  <c r="AN79" i="216"/>
  <c r="BZ79" i="216" s="1"/>
  <c r="CE79" i="216" s="1"/>
  <c r="DO79" i="216" s="1"/>
  <c r="AN82" i="216"/>
  <c r="BZ82" i="216" s="1"/>
  <c r="CE82" i="216" s="1"/>
  <c r="DO82" i="216" s="1"/>
  <c r="DM82" i="216"/>
  <c r="AN92" i="216"/>
  <c r="BZ92" i="216" s="1"/>
  <c r="CE92" i="216" s="1"/>
  <c r="DO92" i="216" s="1"/>
  <c r="BX115" i="216"/>
  <c r="DM111" i="216"/>
  <c r="AN114" i="216"/>
  <c r="DM127" i="216"/>
  <c r="W189" i="216"/>
  <c r="DM44" i="216"/>
  <c r="DM58" i="216"/>
  <c r="AN63" i="216"/>
  <c r="BZ63" i="216" s="1"/>
  <c r="CE63" i="216" s="1"/>
  <c r="DO63" i="216" s="1"/>
  <c r="DM69" i="216"/>
  <c r="AN76" i="216"/>
  <c r="BZ76" i="216" s="1"/>
  <c r="CE76" i="216" s="1"/>
  <c r="DO76" i="216" s="1"/>
  <c r="AN87" i="216"/>
  <c r="BZ87" i="216" s="1"/>
  <c r="CE87" i="216" s="1"/>
  <c r="DO87" i="216" s="1"/>
  <c r="U192" i="216"/>
  <c r="X162" i="216"/>
  <c r="X189" i="216"/>
  <c r="X190" i="216" s="1"/>
  <c r="DM30" i="216"/>
  <c r="DM57" i="216"/>
  <c r="DM75" i="216"/>
  <c r="DM84" i="216"/>
  <c r="DM12" i="216"/>
  <c r="DM20" i="216"/>
  <c r="AN101" i="216"/>
  <c r="BZ101" i="216" s="1"/>
  <c r="BZ103" i="216" s="1"/>
  <c r="DL101" i="216"/>
  <c r="DL103" i="216" s="1"/>
  <c r="W154" i="216"/>
  <c r="AN33" i="216"/>
  <c r="BZ33" i="216" s="1"/>
  <c r="CE33" i="216" s="1"/>
  <c r="DO33" i="216" s="1"/>
  <c r="AN42" i="216"/>
  <c r="BZ42" i="216" s="1"/>
  <c r="CE42" i="216" s="1"/>
  <c r="DO42" i="216" s="1"/>
  <c r="DM42" i="216"/>
  <c r="AN68" i="216"/>
  <c r="BZ68" i="216" s="1"/>
  <c r="CE68" i="216" s="1"/>
  <c r="DO68" i="216" s="1"/>
  <c r="AN70" i="216"/>
  <c r="BZ70" i="216" s="1"/>
  <c r="CE70" i="216" s="1"/>
  <c r="DO70" i="216" s="1"/>
  <c r="AN77" i="216"/>
  <c r="BZ77" i="216" s="1"/>
  <c r="CE77" i="216" s="1"/>
  <c r="DO77" i="216" s="1"/>
  <c r="DM85" i="216"/>
  <c r="AW103" i="216"/>
  <c r="DI115" i="216"/>
  <c r="DL116" i="216" s="1"/>
  <c r="DM139" i="216"/>
  <c r="AN29" i="216"/>
  <c r="BZ29" i="216" s="1"/>
  <c r="CE29" i="216" s="1"/>
  <c r="DO29" i="216" s="1"/>
  <c r="BO103" i="216"/>
  <c r="DM113" i="216"/>
  <c r="DM125" i="216"/>
  <c r="AD132" i="216"/>
  <c r="DM40" i="216"/>
  <c r="DM72" i="216"/>
  <c r="DM86" i="216"/>
  <c r="AN43" i="216"/>
  <c r="BZ43" i="216" s="1"/>
  <c r="CE43" i="216" s="1"/>
  <c r="DO43" i="216" s="1"/>
  <c r="DM48" i="216"/>
  <c r="DM53" i="216"/>
  <c r="AN56" i="216"/>
  <c r="BZ56" i="216" s="1"/>
  <c r="CE56" i="216" s="1"/>
  <c r="DO56" i="216" s="1"/>
  <c r="AN59" i="216"/>
  <c r="BZ59" i="216" s="1"/>
  <c r="CE59" i="216" s="1"/>
  <c r="DO59" i="216" s="1"/>
  <c r="AN74" i="216"/>
  <c r="BZ74" i="216" s="1"/>
  <c r="CE74" i="216" s="1"/>
  <c r="DO74" i="216" s="1"/>
  <c r="AN81" i="216"/>
  <c r="BZ81" i="216" s="1"/>
  <c r="CE81" i="216" s="1"/>
  <c r="DO81" i="216" s="1"/>
  <c r="CB104" i="216"/>
  <c r="AN139" i="216"/>
  <c r="DL115" i="216"/>
  <c r="DM34" i="216"/>
  <c r="AN36" i="216"/>
  <c r="BZ36" i="216" s="1"/>
  <c r="CE36" i="216" s="1"/>
  <c r="DO36" i="216" s="1"/>
  <c r="DM59" i="216"/>
  <c r="AN62" i="216"/>
  <c r="BZ62" i="216" s="1"/>
  <c r="CE62" i="216" s="1"/>
  <c r="DO62" i="216" s="1"/>
  <c r="DM93" i="216"/>
  <c r="U103" i="216"/>
  <c r="CA132" i="216"/>
  <c r="DI132" i="216"/>
  <c r="DL133" i="216" s="1"/>
  <c r="AM132" i="216"/>
  <c r="V181" i="216"/>
  <c r="DM45" i="216"/>
  <c r="DM77" i="216"/>
  <c r="DM79" i="216"/>
  <c r="AW132" i="216"/>
  <c r="DL121" i="216"/>
  <c r="DM129" i="216"/>
  <c r="W172" i="216"/>
  <c r="DM14" i="216"/>
  <c r="DM19" i="216"/>
  <c r="DM33" i="216"/>
  <c r="AN39" i="216"/>
  <c r="BZ39" i="216" s="1"/>
  <c r="CE39" i="216" s="1"/>
  <c r="DO39" i="216" s="1"/>
  <c r="AN50" i="216"/>
  <c r="BZ50" i="216" s="1"/>
  <c r="CE50" i="216" s="1"/>
  <c r="DO50" i="216" s="1"/>
  <c r="AN54" i="216"/>
  <c r="BZ54" i="216" s="1"/>
  <c r="CE54" i="216" s="1"/>
  <c r="DO54" i="216" s="1"/>
  <c r="DM56" i="216"/>
  <c r="DM67" i="216"/>
  <c r="AN71" i="216"/>
  <c r="BZ71" i="216" s="1"/>
  <c r="CE71" i="216" s="1"/>
  <c r="DO71" i="216" s="1"/>
  <c r="DM73" i="216"/>
  <c r="DM83" i="216"/>
  <c r="DJ103" i="216"/>
  <c r="AN22" i="216"/>
  <c r="BZ22" i="216" s="1"/>
  <c r="CE22" i="216" s="1"/>
  <c r="DO22" i="216" s="1"/>
  <c r="DM29" i="216"/>
  <c r="CE46" i="216"/>
  <c r="DO46" i="216" s="1"/>
  <c r="DL58" i="216"/>
  <c r="AN80" i="216"/>
  <c r="BZ80" i="216" s="1"/>
  <c r="CE80" i="216" s="1"/>
  <c r="DO80" i="216" s="1"/>
  <c r="DK101" i="216"/>
  <c r="DK103" i="216" s="1"/>
  <c r="DH115" i="216"/>
  <c r="DK116" i="216" s="1"/>
  <c r="DL120" i="216"/>
  <c r="CA141" i="216"/>
  <c r="W162" i="216"/>
  <c r="AM94" i="216"/>
  <c r="AN10" i="216"/>
  <c r="AN15" i="216"/>
  <c r="BZ15" i="216" s="1"/>
  <c r="CE15" i="216" s="1"/>
  <c r="DO15" i="216" s="1"/>
  <c r="AN55" i="216"/>
  <c r="BZ55" i="216" s="1"/>
  <c r="CE55" i="216" s="1"/>
  <c r="DO55" i="216" s="1"/>
  <c r="CE121" i="216"/>
  <c r="DO121" i="216" s="1"/>
  <c r="CE131" i="216"/>
  <c r="DO131" i="216" s="1"/>
  <c r="CB141" i="216"/>
  <c r="DM31" i="216"/>
  <c r="DM41" i="216"/>
  <c r="DM76" i="216"/>
  <c r="AN78" i="216"/>
  <c r="BZ78" i="216" s="1"/>
  <c r="CE78" i="216" s="1"/>
  <c r="DO78" i="216" s="1"/>
  <c r="AN88" i="216"/>
  <c r="BZ88" i="216" s="1"/>
  <c r="CE88" i="216" s="1"/>
  <c r="DO88" i="216" s="1"/>
  <c r="DM92" i="216"/>
  <c r="DM101" i="216"/>
  <c r="DM103" i="216" s="1"/>
  <c r="DM112" i="216"/>
  <c r="U115" i="216"/>
  <c r="DM122" i="216"/>
  <c r="X180" i="216"/>
  <c r="DM11" i="216"/>
  <c r="DM24" i="216"/>
  <c r="AN18" i="216"/>
  <c r="AN23" i="216"/>
  <c r="AN24" i="216"/>
  <c r="AN25" i="216"/>
  <c r="DM25" i="216"/>
  <c r="DM28" i="216"/>
  <c r="AN30" i="216"/>
  <c r="BZ30" i="216" s="1"/>
  <c r="CE30" i="216" s="1"/>
  <c r="DO30" i="216" s="1"/>
  <c r="AN34" i="216"/>
  <c r="BZ34" i="216" s="1"/>
  <c r="CE34" i="216" s="1"/>
  <c r="DO34" i="216" s="1"/>
  <c r="AN38" i="216"/>
  <c r="BZ38" i="216" s="1"/>
  <c r="CE38" i="216" s="1"/>
  <c r="DO38" i="216" s="1"/>
  <c r="AN45" i="216"/>
  <c r="BZ45" i="216" s="1"/>
  <c r="CE45" i="216" s="1"/>
  <c r="DO45" i="216" s="1"/>
  <c r="DM60" i="216"/>
  <c r="DM63" i="216"/>
  <c r="AN65" i="216"/>
  <c r="BZ65" i="216" s="1"/>
  <c r="CE65" i="216" s="1"/>
  <c r="DO65" i="216" s="1"/>
  <c r="DM74" i="216"/>
  <c r="AD115" i="216"/>
  <c r="DM124" i="216"/>
  <c r="DJ140" i="216"/>
  <c r="W180" i="216"/>
  <c r="CC94" i="216"/>
  <c r="CE14" i="216"/>
  <c r="DO14" i="216" s="1"/>
  <c r="CA94" i="216"/>
  <c r="CD94" i="216"/>
  <c r="AW94" i="216"/>
  <c r="AN28" i="216"/>
  <c r="BZ28" i="216" s="1"/>
  <c r="CE28" i="216" s="1"/>
  <c r="DO28" i="216" s="1"/>
  <c r="DM52" i="216"/>
  <c r="AN58" i="216"/>
  <c r="BZ58" i="216" s="1"/>
  <c r="CE58" i="216" s="1"/>
  <c r="DO58" i="216" s="1"/>
  <c r="CE61" i="216"/>
  <c r="DO61" i="216" s="1"/>
  <c r="AN9" i="216"/>
  <c r="BF94" i="216"/>
  <c r="DL29" i="216"/>
  <c r="DM49" i="216"/>
  <c r="DL53" i="216"/>
  <c r="DJ132" i="216"/>
  <c r="DH140" i="216"/>
  <c r="DK141" i="216" s="1"/>
  <c r="DK137" i="216"/>
  <c r="DK140" i="216" s="1"/>
  <c r="DN9" i="216"/>
  <c r="DN94" i="216" s="1"/>
  <c r="BO94" i="216"/>
  <c r="DI94" i="216"/>
  <c r="DL95" i="216" s="1"/>
  <c r="AN41" i="216"/>
  <c r="BZ41" i="216" s="1"/>
  <c r="CE41" i="216" s="1"/>
  <c r="DO41" i="216" s="1"/>
  <c r="DM46" i="216"/>
  <c r="DM70" i="216"/>
  <c r="CA115" i="216"/>
  <c r="BF132" i="216"/>
  <c r="BX94" i="216"/>
  <c r="DJ94" i="216"/>
  <c r="CB94" i="216"/>
  <c r="CB95" i="216" s="1"/>
  <c r="DL25" i="216"/>
  <c r="DM68" i="216"/>
  <c r="DM54" i="216"/>
  <c r="U94" i="216"/>
  <c r="BY9" i="216"/>
  <c r="DK9" i="216"/>
  <c r="AN32" i="216"/>
  <c r="BZ32" i="216" s="1"/>
  <c r="CE32" i="216" s="1"/>
  <c r="DO32" i="216" s="1"/>
  <c r="DL33" i="216"/>
  <c r="AN57" i="216"/>
  <c r="BZ57" i="216" s="1"/>
  <c r="CE57" i="216" s="1"/>
  <c r="DO57" i="216" s="1"/>
  <c r="DM62" i="216"/>
  <c r="AD94" i="216"/>
  <c r="DL9" i="216"/>
  <c r="AN66" i="216"/>
  <c r="BZ66" i="216" s="1"/>
  <c r="CE66" i="216" s="1"/>
  <c r="DO66" i="216" s="1"/>
  <c r="CE113" i="216"/>
  <c r="DO113" i="216" s="1"/>
  <c r="AN83" i="216"/>
  <c r="BZ83" i="216" s="1"/>
  <c r="CE83" i="216" s="1"/>
  <c r="DO83" i="216" s="1"/>
  <c r="DM88" i="216"/>
  <c r="AN113" i="216"/>
  <c r="BO132" i="216"/>
  <c r="DK132" i="216"/>
  <c r="DI140" i="216"/>
  <c r="DL141" i="216" s="1"/>
  <c r="DL137" i="216"/>
  <c r="DL140" i="216" s="1"/>
  <c r="X172" i="216"/>
  <c r="BY115" i="216"/>
  <c r="BX132" i="216"/>
  <c r="BZ132" i="216"/>
  <c r="DL71" i="216"/>
  <c r="AM115" i="216"/>
  <c r="DJ115" i="216"/>
  <c r="CE112" i="216"/>
  <c r="DO112" i="216" s="1"/>
  <c r="U132" i="216"/>
  <c r="AN137" i="216"/>
  <c r="BX103" i="216"/>
  <c r="CD101" i="216"/>
  <c r="AW115" i="216"/>
  <c r="DK115" i="216"/>
  <c r="DM131" i="216"/>
  <c r="U140" i="216"/>
  <c r="CE114" i="216"/>
  <c r="DO114" i="216" s="1"/>
  <c r="DH132" i="216"/>
  <c r="DK133" i="216" s="1"/>
  <c r="CC110" i="216"/>
  <c r="CC115" i="216" s="1"/>
  <c r="DM110" i="216"/>
  <c r="CC132" i="216"/>
  <c r="DM120" i="216"/>
  <c r="CD110" i="216"/>
  <c r="DN120" i="216"/>
  <c r="BY102" i="216"/>
  <c r="BY103" i="216" s="1"/>
  <c r="BZ137" i="216"/>
  <c r="BZ140" i="216" s="1"/>
  <c r="DM137" i="216"/>
  <c r="V192" i="216"/>
  <c r="CA103" i="216"/>
  <c r="CA104" i="216" s="1"/>
  <c r="CD137" i="216"/>
  <c r="W157" i="215"/>
  <c r="DM40" i="215"/>
  <c r="AN34" i="215"/>
  <c r="BZ34" i="215" s="1"/>
  <c r="CE34" i="215" s="1"/>
  <c r="DO34" i="215" s="1"/>
  <c r="AN38" i="215"/>
  <c r="BZ38" i="215" s="1"/>
  <c r="CE38" i="215" s="1"/>
  <c r="DO38" i="215" s="1"/>
  <c r="AN65" i="215"/>
  <c r="BZ65" i="215" s="1"/>
  <c r="CE65" i="215" s="1"/>
  <c r="DO65" i="215" s="1"/>
  <c r="AN68" i="215"/>
  <c r="BZ68" i="215" s="1"/>
  <c r="CE68" i="215" s="1"/>
  <c r="DO68" i="215" s="1"/>
  <c r="DM93" i="215"/>
  <c r="DM30" i="215"/>
  <c r="DM19" i="215"/>
  <c r="AN26" i="215"/>
  <c r="BZ26" i="215" s="1"/>
  <c r="CE26" i="215" s="1"/>
  <c r="DO26" i="215" s="1"/>
  <c r="AN31" i="215"/>
  <c r="BZ31" i="215" s="1"/>
  <c r="CE31" i="215" s="1"/>
  <c r="DO31" i="215" s="1"/>
  <c r="DM31" i="215"/>
  <c r="AN46" i="215"/>
  <c r="BZ46" i="215" s="1"/>
  <c r="CE46" i="215" s="1"/>
  <c r="DO46" i="215" s="1"/>
  <c r="AN69" i="215"/>
  <c r="BZ69" i="215" s="1"/>
  <c r="CE69" i="215" s="1"/>
  <c r="DO69" i="215" s="1"/>
  <c r="AN73" i="215"/>
  <c r="BZ73" i="215" s="1"/>
  <c r="CE73" i="215" s="1"/>
  <c r="DO73" i="215" s="1"/>
  <c r="DM88" i="215"/>
  <c r="AN93" i="215"/>
  <c r="BZ93" i="215" s="1"/>
  <c r="DM25" i="215"/>
  <c r="DM12" i="215"/>
  <c r="AN49" i="215"/>
  <c r="BZ49" i="215" s="1"/>
  <c r="CE49" i="215" s="1"/>
  <c r="DO49" i="215" s="1"/>
  <c r="AN56" i="215"/>
  <c r="BZ56" i="215" s="1"/>
  <c r="CE56" i="215" s="1"/>
  <c r="DO56" i="215" s="1"/>
  <c r="DM41" i="215"/>
  <c r="AN44" i="215"/>
  <c r="BZ44" i="215" s="1"/>
  <c r="CE44" i="215" s="1"/>
  <c r="DO44" i="215" s="1"/>
  <c r="AN60" i="215"/>
  <c r="BZ60" i="215" s="1"/>
  <c r="CE60" i="215" s="1"/>
  <c r="DO60" i="215" s="1"/>
  <c r="AN80" i="215"/>
  <c r="BZ80" i="215" s="1"/>
  <c r="CE80" i="215" s="1"/>
  <c r="DO80" i="215" s="1"/>
  <c r="AN85" i="215"/>
  <c r="BZ85" i="215" s="1"/>
  <c r="CE85" i="215" s="1"/>
  <c r="DO85" i="215" s="1"/>
  <c r="DM89" i="215"/>
  <c r="AD115" i="215"/>
  <c r="AN20" i="215"/>
  <c r="AN57" i="215"/>
  <c r="BZ57" i="215" s="1"/>
  <c r="CE57" i="215" s="1"/>
  <c r="DO57" i="215" s="1"/>
  <c r="CB104" i="215"/>
  <c r="AM115" i="215"/>
  <c r="AN113" i="215"/>
  <c r="AN25" i="215"/>
  <c r="BZ25" i="215" s="1"/>
  <c r="AN39" i="215"/>
  <c r="BZ39" i="215" s="1"/>
  <c r="CE39" i="215" s="1"/>
  <c r="DO39" i="215" s="1"/>
  <c r="AN47" i="215"/>
  <c r="BZ47" i="215" s="1"/>
  <c r="CE47" i="215" s="1"/>
  <c r="DO47" i="215" s="1"/>
  <c r="DM54" i="215"/>
  <c r="AN61" i="215"/>
  <c r="BZ61" i="215" s="1"/>
  <c r="CE61" i="215" s="1"/>
  <c r="DO61" i="215" s="1"/>
  <c r="DM74" i="215"/>
  <c r="AN92" i="215"/>
  <c r="BZ92" i="215" s="1"/>
  <c r="CE92" i="215" s="1"/>
  <c r="DO92" i="215" s="1"/>
  <c r="AN111" i="215"/>
  <c r="BZ111" i="215" s="1"/>
  <c r="CE111" i="215" s="1"/>
  <c r="DO111" i="215" s="1"/>
  <c r="X157" i="215"/>
  <c r="AW139" i="215"/>
  <c r="AN138" i="215"/>
  <c r="AN89" i="215"/>
  <c r="BZ89" i="215" s="1"/>
  <c r="CE89" i="215" s="1"/>
  <c r="DO89" i="215" s="1"/>
  <c r="AN41" i="215"/>
  <c r="BZ41" i="215" s="1"/>
  <c r="CE41" i="215" s="1"/>
  <c r="DO41" i="215" s="1"/>
  <c r="DL103" i="215"/>
  <c r="CE114" i="215"/>
  <c r="DO114" i="215" s="1"/>
  <c r="DH115" i="215"/>
  <c r="DK116" i="215" s="1"/>
  <c r="W165" i="215"/>
  <c r="DM23" i="215"/>
  <c r="AN42" i="215"/>
  <c r="BZ42" i="215" s="1"/>
  <c r="CE42" i="215" s="1"/>
  <c r="DO42" i="215" s="1"/>
  <c r="AN66" i="215"/>
  <c r="BZ66" i="215" s="1"/>
  <c r="CE66" i="215" s="1"/>
  <c r="DO66" i="215" s="1"/>
  <c r="DM68" i="215"/>
  <c r="DM36" i="215"/>
  <c r="DL54" i="215"/>
  <c r="AN59" i="215"/>
  <c r="BZ59" i="215" s="1"/>
  <c r="AN67" i="215"/>
  <c r="BZ67" i="215" s="1"/>
  <c r="CE67" i="215" s="1"/>
  <c r="DO67" i="215" s="1"/>
  <c r="DM71" i="215"/>
  <c r="DM92" i="215"/>
  <c r="AM103" i="215"/>
  <c r="DJ103" i="215"/>
  <c r="AN110" i="215"/>
  <c r="BZ110" i="215" s="1"/>
  <c r="CE113" i="215"/>
  <c r="DO113" i="215" s="1"/>
  <c r="AN114" i="215"/>
  <c r="DL133" i="215"/>
  <c r="CB140" i="215"/>
  <c r="DM37" i="215"/>
  <c r="DM64" i="215"/>
  <c r="DM11" i="215"/>
  <c r="BF94" i="215"/>
  <c r="DM14" i="215"/>
  <c r="CE29" i="215"/>
  <c r="DO29" i="215" s="1"/>
  <c r="CE45" i="215"/>
  <c r="DO45" i="215" s="1"/>
  <c r="CE53" i="215"/>
  <c r="DO53" i="215" s="1"/>
  <c r="DM67" i="215"/>
  <c r="AN71" i="215"/>
  <c r="BZ71" i="215" s="1"/>
  <c r="CE71" i="215" s="1"/>
  <c r="DO71" i="215" s="1"/>
  <c r="DM77" i="215"/>
  <c r="DM83" i="215"/>
  <c r="U103" i="215"/>
  <c r="CA115" i="215"/>
  <c r="X149" i="215"/>
  <c r="AM94" i="215"/>
  <c r="DM52" i="215"/>
  <c r="AN12" i="215"/>
  <c r="BZ12" i="215" s="1"/>
  <c r="CE12" i="215" s="1"/>
  <c r="DO12" i="215" s="1"/>
  <c r="AN18" i="215"/>
  <c r="BZ18" i="215" s="1"/>
  <c r="CE18" i="215" s="1"/>
  <c r="DO18" i="215" s="1"/>
  <c r="DM20" i="215"/>
  <c r="AN22" i="215"/>
  <c r="CE72" i="215"/>
  <c r="DO72" i="215" s="1"/>
  <c r="DM80" i="215"/>
  <c r="BO103" i="215"/>
  <c r="AN102" i="215"/>
  <c r="DM102" i="215"/>
  <c r="DK133" i="215"/>
  <c r="U185" i="215"/>
  <c r="DM28" i="215"/>
  <c r="DM44" i="215"/>
  <c r="AN50" i="215"/>
  <c r="BZ50" i="215" s="1"/>
  <c r="CE50" i="215" s="1"/>
  <c r="DO50" i="215" s="1"/>
  <c r="DM24" i="215"/>
  <c r="AN27" i="215"/>
  <c r="BZ27" i="215" s="1"/>
  <c r="CE27" i="215" s="1"/>
  <c r="DO27" i="215" s="1"/>
  <c r="AN37" i="215"/>
  <c r="BZ37" i="215" s="1"/>
  <c r="CE37" i="215" s="1"/>
  <c r="DO37" i="215" s="1"/>
  <c r="AN40" i="215"/>
  <c r="BZ40" i="215" s="1"/>
  <c r="CE40" i="215" s="1"/>
  <c r="DO40" i="215" s="1"/>
  <c r="AN86" i="215"/>
  <c r="BZ86" i="215" s="1"/>
  <c r="CE86" i="215" s="1"/>
  <c r="DO86" i="215" s="1"/>
  <c r="CE93" i="215"/>
  <c r="DO93" i="215" s="1"/>
  <c r="DV95" i="215"/>
  <c r="BX115" i="215"/>
  <c r="AN58" i="215"/>
  <c r="BZ58" i="215" s="1"/>
  <c r="CE58" i="215" s="1"/>
  <c r="DO58" i="215" s="1"/>
  <c r="DK115" i="215"/>
  <c r="AW115" i="215"/>
  <c r="CE43" i="215"/>
  <c r="DO43" i="215" s="1"/>
  <c r="DM10" i="215"/>
  <c r="AN19" i="215"/>
  <c r="AN23" i="215"/>
  <c r="BZ23" i="215" s="1"/>
  <c r="CE23" i="215" s="1"/>
  <c r="DO23" i="215" s="1"/>
  <c r="AN48" i="215"/>
  <c r="BZ48" i="215" s="1"/>
  <c r="CE48" i="215" s="1"/>
  <c r="DO48" i="215" s="1"/>
  <c r="AN64" i="215"/>
  <c r="BZ64" i="215" s="1"/>
  <c r="CE64" i="215" s="1"/>
  <c r="DO64" i="215" s="1"/>
  <c r="AN70" i="215"/>
  <c r="BZ70" i="215" s="1"/>
  <c r="CE70" i="215" s="1"/>
  <c r="DO70" i="215" s="1"/>
  <c r="AN78" i="215"/>
  <c r="BZ78" i="215" s="1"/>
  <c r="CE78" i="215" s="1"/>
  <c r="DO78" i="215" s="1"/>
  <c r="AN81" i="215"/>
  <c r="BZ81" i="215" s="1"/>
  <c r="CE81" i="215" s="1"/>
  <c r="DO81" i="215" s="1"/>
  <c r="DM84" i="215"/>
  <c r="DM87" i="215"/>
  <c r="V183" i="215"/>
  <c r="DM27" i="215"/>
  <c r="DL26" i="215"/>
  <c r="DM18" i="215"/>
  <c r="DL21" i="215"/>
  <c r="DL20" i="215"/>
  <c r="DL17" i="215"/>
  <c r="DM22" i="215"/>
  <c r="DM15" i="215"/>
  <c r="DM48" i="215"/>
  <c r="DM49" i="215"/>
  <c r="DM56" i="215"/>
  <c r="DM57" i="215"/>
  <c r="DM60" i="215"/>
  <c r="DL46" i="215"/>
  <c r="DL51" i="215"/>
  <c r="DM65" i="215"/>
  <c r="DM42" i="215"/>
  <c r="DL59" i="215"/>
  <c r="DL62" i="215"/>
  <c r="DM53" i="215"/>
  <c r="DL67" i="215"/>
  <c r="DL70" i="215"/>
  <c r="DM76" i="215"/>
  <c r="DM75" i="215"/>
  <c r="CC94" i="215"/>
  <c r="CE10" i="215"/>
  <c r="DO10" i="215" s="1"/>
  <c r="CE15" i="215"/>
  <c r="DO15" i="215" s="1"/>
  <c r="CE25" i="215"/>
  <c r="DO25" i="215" s="1"/>
  <c r="AN9" i="215"/>
  <c r="DM39" i="215"/>
  <c r="DL39" i="215"/>
  <c r="AD94" i="215"/>
  <c r="AN32" i="215"/>
  <c r="BZ32" i="215" s="1"/>
  <c r="CE32" i="215" s="1"/>
  <c r="DO32" i="215" s="1"/>
  <c r="DL36" i="215"/>
  <c r="DM47" i="215"/>
  <c r="DL47" i="215"/>
  <c r="AN79" i="215"/>
  <c r="BZ79" i="215" s="1"/>
  <c r="CE79" i="215" s="1"/>
  <c r="DO79" i="215" s="1"/>
  <c r="AN87" i="215"/>
  <c r="BZ87" i="215" s="1"/>
  <c r="CE87" i="215" s="1"/>
  <c r="DO87" i="215" s="1"/>
  <c r="DM58" i="215"/>
  <c r="DM63" i="215"/>
  <c r="DL63" i="215"/>
  <c r="DM33" i="215"/>
  <c r="DM45" i="215"/>
  <c r="AN101" i="215"/>
  <c r="BZ101" i="215" s="1"/>
  <c r="AD103" i="215"/>
  <c r="DK103" i="215"/>
  <c r="BY115" i="215"/>
  <c r="CA94" i="215"/>
  <c r="DM32" i="215"/>
  <c r="CE54" i="215"/>
  <c r="DO54" i="215" s="1"/>
  <c r="DH94" i="215"/>
  <c r="DK95" i="215" s="1"/>
  <c r="BO94" i="215"/>
  <c r="DI94" i="215"/>
  <c r="DL95" i="215" s="1"/>
  <c r="CB94" i="215"/>
  <c r="CB95" i="215" s="1"/>
  <c r="DM50" i="215"/>
  <c r="DM55" i="215"/>
  <c r="DL55" i="215"/>
  <c r="U115" i="215"/>
  <c r="DN110" i="215"/>
  <c r="DN115" i="215" s="1"/>
  <c r="CD115" i="215"/>
  <c r="AD139" i="215"/>
  <c r="CD94" i="215"/>
  <c r="AW94" i="215"/>
  <c r="BX94" i="215"/>
  <c r="DJ94" i="215"/>
  <c r="DM61" i="215"/>
  <c r="DM73" i="215"/>
  <c r="CE75" i="215"/>
  <c r="DO75" i="215" s="1"/>
  <c r="DN9" i="215"/>
  <c r="DN94" i="215" s="1"/>
  <c r="CE59" i="215"/>
  <c r="DO59" i="215" s="1"/>
  <c r="DM69" i="215"/>
  <c r="U94" i="215"/>
  <c r="BY9" i="215"/>
  <c r="DK9" i="215"/>
  <c r="DK94" i="215" s="1"/>
  <c r="AN33" i="215"/>
  <c r="BZ33" i="215" s="1"/>
  <c r="CE33" i="215" s="1"/>
  <c r="DO33" i="215" s="1"/>
  <c r="AN51" i="215"/>
  <c r="BZ51" i="215" s="1"/>
  <c r="CE51" i="215" s="1"/>
  <c r="DO51" i="215" s="1"/>
  <c r="DM66" i="215"/>
  <c r="DM81" i="215"/>
  <c r="DL111" i="215"/>
  <c r="DI115" i="215"/>
  <c r="DL116" i="215" s="1"/>
  <c r="BX103" i="215"/>
  <c r="CD102" i="215"/>
  <c r="DN102" i="215" s="1"/>
  <c r="DN103" i="215" s="1"/>
  <c r="CA103" i="215"/>
  <c r="CA104" i="215" s="1"/>
  <c r="DM111" i="215"/>
  <c r="DI139" i="215"/>
  <c r="DL140" i="215" s="1"/>
  <c r="DL137" i="215"/>
  <c r="DL139" i="215" s="1"/>
  <c r="DH139" i="215"/>
  <c r="DK140" i="215" s="1"/>
  <c r="DK138" i="215"/>
  <c r="DK139" i="215" s="1"/>
  <c r="DL71" i="215"/>
  <c r="DJ115" i="215"/>
  <c r="DJ139" i="215"/>
  <c r="DM137" i="215"/>
  <c r="X173" i="215"/>
  <c r="DM86" i="215"/>
  <c r="BY103" i="215"/>
  <c r="BO115" i="215"/>
  <c r="AN112" i="215"/>
  <c r="BZ112" i="215" s="1"/>
  <c r="CE112" i="215" s="1"/>
  <c r="DO112" i="215" s="1"/>
  <c r="DM138" i="215"/>
  <c r="DM72" i="215"/>
  <c r="DM85" i="215"/>
  <c r="CE138" i="215"/>
  <c r="DO138" i="215" s="1"/>
  <c r="X165" i="215"/>
  <c r="DM101" i="215"/>
  <c r="CC110" i="215"/>
  <c r="DM110" i="215"/>
  <c r="BY139" i="215"/>
  <c r="V174" i="215"/>
  <c r="BZ102" i="215"/>
  <c r="DH103" i="215"/>
  <c r="DK104" i="215" s="1"/>
  <c r="DI103" i="215"/>
  <c r="DL104" i="215" s="1"/>
  <c r="BZ137" i="215"/>
  <c r="BZ139" i="215" s="1"/>
  <c r="V185" i="215"/>
  <c r="DL113" i="215"/>
  <c r="CD137" i="215"/>
  <c r="CB139" i="198"/>
  <c r="BF94" i="198"/>
  <c r="DJ138" i="198"/>
  <c r="DI138" i="198"/>
  <c r="DL138" i="198" s="1"/>
  <c r="DH138" i="198"/>
  <c r="DK138" i="198" s="1"/>
  <c r="BX138" i="198"/>
  <c r="U138" i="198"/>
  <c r="DJ137" i="198"/>
  <c r="DI137" i="198"/>
  <c r="DL137" i="198" s="1"/>
  <c r="DH137" i="198"/>
  <c r="DK137" i="198" s="1"/>
  <c r="BX137" i="198"/>
  <c r="AW137" i="198"/>
  <c r="AM137" i="198"/>
  <c r="AD137" i="198"/>
  <c r="U137" i="198"/>
  <c r="BY137" i="198" s="1"/>
  <c r="DJ86" i="198"/>
  <c r="DI86" i="198"/>
  <c r="DH86" i="198"/>
  <c r="DK86" i="198" s="1"/>
  <c r="BX86" i="198"/>
  <c r="CD86" i="198" s="1"/>
  <c r="DN86" i="198" s="1"/>
  <c r="BO86" i="198"/>
  <c r="CC86" i="198" s="1"/>
  <c r="AW86" i="198"/>
  <c r="CA86" i="198" s="1"/>
  <c r="AM86" i="198"/>
  <c r="AD86" i="198"/>
  <c r="U86" i="198"/>
  <c r="BY86" i="198" s="1"/>
  <c r="BZ115" i="221" l="1"/>
  <c r="DM140" i="221"/>
  <c r="DM116" i="220"/>
  <c r="BZ115" i="218"/>
  <c r="DM116" i="217"/>
  <c r="BZ101" i="217"/>
  <c r="BZ103" i="217" s="1"/>
  <c r="DM140" i="216"/>
  <c r="BZ115" i="216"/>
  <c r="DM104" i="219"/>
  <c r="CE124" i="216"/>
  <c r="DO124" i="216" s="1"/>
  <c r="CE130" i="216"/>
  <c r="DO130" i="216" s="1"/>
  <c r="DK94" i="216"/>
  <c r="CE123" i="216"/>
  <c r="DO123" i="216" s="1"/>
  <c r="CE127" i="216"/>
  <c r="DO127" i="216" s="1"/>
  <c r="CE128" i="216"/>
  <c r="DO128" i="216" s="1"/>
  <c r="W185" i="215"/>
  <c r="DL115" i="215"/>
  <c r="X186" i="220"/>
  <c r="DL94" i="219"/>
  <c r="W186" i="219"/>
  <c r="DM116" i="219"/>
  <c r="CE112" i="218"/>
  <c r="DO112" i="218" s="1"/>
  <c r="W186" i="218"/>
  <c r="X175" i="217"/>
  <c r="CE126" i="216"/>
  <c r="DO126" i="216" s="1"/>
  <c r="DM104" i="216"/>
  <c r="CE122" i="216"/>
  <c r="DO122" i="216" s="1"/>
  <c r="DN125" i="216"/>
  <c r="CD132" i="216"/>
  <c r="DN129" i="216"/>
  <c r="BZ115" i="215"/>
  <c r="DM86" i="198"/>
  <c r="BZ15" i="221"/>
  <c r="CE15" i="221" s="1"/>
  <c r="DO15" i="221" s="1"/>
  <c r="BZ10" i="221"/>
  <c r="CE10" i="221" s="1"/>
  <c r="DO10" i="221" s="1"/>
  <c r="BZ20" i="221"/>
  <c r="CE20" i="221" s="1"/>
  <c r="DO20" i="221" s="1"/>
  <c r="BZ23" i="221"/>
  <c r="CE23" i="221" s="1"/>
  <c r="DO23" i="221" s="1"/>
  <c r="BZ25" i="221"/>
  <c r="CE25" i="221" s="1"/>
  <c r="DO25" i="221" s="1"/>
  <c r="X186" i="221"/>
  <c r="BZ12" i="221"/>
  <c r="CE12" i="221" s="1"/>
  <c r="DO12" i="221" s="1"/>
  <c r="BZ16" i="221"/>
  <c r="CE16" i="221" s="1"/>
  <c r="DO16" i="221" s="1"/>
  <c r="BZ19" i="220"/>
  <c r="CE19" i="220" s="1"/>
  <c r="DO19" i="220" s="1"/>
  <c r="W186" i="220"/>
  <c r="BZ25" i="220"/>
  <c r="CE25" i="220" s="1"/>
  <c r="DO25" i="220" s="1"/>
  <c r="BZ22" i="220"/>
  <c r="BZ20" i="220"/>
  <c r="CE20" i="220" s="1"/>
  <c r="DO20" i="220" s="1"/>
  <c r="DM103" i="220"/>
  <c r="BZ18" i="219"/>
  <c r="CE18" i="219" s="1"/>
  <c r="DO18" i="219" s="1"/>
  <c r="BZ17" i="219"/>
  <c r="CE17" i="219" s="1"/>
  <c r="DO17" i="219" s="1"/>
  <c r="BZ15" i="219"/>
  <c r="BZ24" i="219"/>
  <c r="CE24" i="219" s="1"/>
  <c r="DO24" i="219" s="1"/>
  <c r="DM115" i="219"/>
  <c r="BZ19" i="219"/>
  <c r="CE19" i="219" s="1"/>
  <c r="DO19" i="219" s="1"/>
  <c r="BZ14" i="219"/>
  <c r="CE14" i="219" s="1"/>
  <c r="DO14" i="219" s="1"/>
  <c r="BZ20" i="218"/>
  <c r="CE20" i="218" s="1"/>
  <c r="DO20" i="218" s="1"/>
  <c r="CD115" i="218"/>
  <c r="BZ14" i="218"/>
  <c r="CE14" i="218" s="1"/>
  <c r="DO14" i="218" s="1"/>
  <c r="BZ16" i="218"/>
  <c r="CE16" i="218" s="1"/>
  <c r="DO16" i="218" s="1"/>
  <c r="BZ12" i="218"/>
  <c r="BZ24" i="218"/>
  <c r="CE24" i="218" s="1"/>
  <c r="DO24" i="218" s="1"/>
  <c r="BZ19" i="217"/>
  <c r="CE19" i="217" s="1"/>
  <c r="DO19" i="217" s="1"/>
  <c r="BZ25" i="217"/>
  <c r="CE25" i="217" s="1"/>
  <c r="DO25" i="217" s="1"/>
  <c r="X186" i="217"/>
  <c r="DM115" i="217"/>
  <c r="BZ22" i="217"/>
  <c r="CE22" i="217" s="1"/>
  <c r="DO22" i="217" s="1"/>
  <c r="BZ11" i="217"/>
  <c r="CE11" i="217" s="1"/>
  <c r="DO11" i="217" s="1"/>
  <c r="BZ10" i="216"/>
  <c r="CE10" i="216" s="1"/>
  <c r="DO10" i="216" s="1"/>
  <c r="W192" i="216"/>
  <c r="BZ25" i="216"/>
  <c r="CE25" i="216" s="1"/>
  <c r="DO25" i="216" s="1"/>
  <c r="BZ24" i="216"/>
  <c r="CE24" i="216" s="1"/>
  <c r="DO24" i="216" s="1"/>
  <c r="BZ23" i="216"/>
  <c r="CE23" i="216" s="1"/>
  <c r="DO23" i="216" s="1"/>
  <c r="BZ18" i="216"/>
  <c r="CE18" i="216" s="1"/>
  <c r="DO18" i="216" s="1"/>
  <c r="BZ22" i="215"/>
  <c r="CE22" i="215" s="1"/>
  <c r="DO22" i="215" s="1"/>
  <c r="BZ20" i="215"/>
  <c r="CE20" i="215" s="1"/>
  <c r="DO20" i="215" s="1"/>
  <c r="BZ19" i="215"/>
  <c r="CE19" i="215" s="1"/>
  <c r="DO19" i="215" s="1"/>
  <c r="BY138" i="198"/>
  <c r="CD138" i="198"/>
  <c r="DN138" i="198" s="1"/>
  <c r="BZ137" i="198"/>
  <c r="CD137" i="198"/>
  <c r="DM133" i="221"/>
  <c r="X175" i="221"/>
  <c r="DM94" i="221"/>
  <c r="DL94" i="221"/>
  <c r="DM116" i="221"/>
  <c r="CD115" i="221"/>
  <c r="DN110" i="221"/>
  <c r="DN115" i="221" s="1"/>
  <c r="BY103" i="221"/>
  <c r="CD103" i="221"/>
  <c r="DN103" i="221"/>
  <c r="DN140" i="221"/>
  <c r="CD140" i="221"/>
  <c r="DM115" i="221"/>
  <c r="CD94" i="221"/>
  <c r="DN9" i="221"/>
  <c r="DN94" i="221" s="1"/>
  <c r="DM141" i="221"/>
  <c r="DM95" i="221"/>
  <c r="DJ95" i="221"/>
  <c r="AN94" i="221"/>
  <c r="BZ9" i="221"/>
  <c r="CE110" i="221"/>
  <c r="BY94" i="221"/>
  <c r="X175" i="220"/>
  <c r="DM115" i="220"/>
  <c r="AN94" i="220"/>
  <c r="BY115" i="220"/>
  <c r="CE110" i="220"/>
  <c r="BY103" i="220"/>
  <c r="DM133" i="220"/>
  <c r="CD103" i="220"/>
  <c r="DN103" i="220"/>
  <c r="DM95" i="220"/>
  <c r="DJ95" i="220"/>
  <c r="BY140" i="220"/>
  <c r="DM94" i="220"/>
  <c r="DN140" i="220"/>
  <c r="CD140" i="220"/>
  <c r="DL94" i="220"/>
  <c r="BY94" i="220"/>
  <c r="CE9" i="220"/>
  <c r="X186" i="219"/>
  <c r="CE110" i="219"/>
  <c r="CE115" i="219" s="1"/>
  <c r="CD140" i="219"/>
  <c r="BZ115" i="219"/>
  <c r="DM94" i="219"/>
  <c r="CD103" i="219"/>
  <c r="DN103" i="219"/>
  <c r="DO140" i="219"/>
  <c r="DN141" i="219" s="1"/>
  <c r="CE140" i="219"/>
  <c r="DM141" i="219"/>
  <c r="BY103" i="219"/>
  <c r="DM95" i="219"/>
  <c r="DJ95" i="219"/>
  <c r="BY94" i="219"/>
  <c r="CE9" i="219"/>
  <c r="AN94" i="219"/>
  <c r="CD115" i="219"/>
  <c r="DN110" i="219"/>
  <c r="DN115" i="219" s="1"/>
  <c r="DM103" i="218"/>
  <c r="DM104" i="218"/>
  <c r="X186" i="218"/>
  <c r="DM141" i="218"/>
  <c r="CE140" i="218"/>
  <c r="DM115" i="218"/>
  <c r="DM133" i="218"/>
  <c r="DM116" i="218"/>
  <c r="AN94" i="218"/>
  <c r="BY94" i="218"/>
  <c r="CE9" i="218"/>
  <c r="CE102" i="218"/>
  <c r="DO102" i="218" s="1"/>
  <c r="DM95" i="218"/>
  <c r="DJ95" i="218"/>
  <c r="DM94" i="218"/>
  <c r="X175" i="218"/>
  <c r="CE110" i="218"/>
  <c r="DL94" i="218"/>
  <c r="DN140" i="218"/>
  <c r="CD140" i="218"/>
  <c r="DO101" i="218"/>
  <c r="CD103" i="218"/>
  <c r="DN101" i="218"/>
  <c r="DN103" i="218" s="1"/>
  <c r="W186" i="217"/>
  <c r="CD103" i="217"/>
  <c r="DO102" i="217"/>
  <c r="DL94" i="217"/>
  <c r="DM94" i="217"/>
  <c r="CE101" i="217"/>
  <c r="BY103" i="217"/>
  <c r="CD115" i="217"/>
  <c r="DN110" i="217"/>
  <c r="DN115" i="217" s="1"/>
  <c r="CE110" i="217"/>
  <c r="DO140" i="217"/>
  <c r="DN141" i="217" s="1"/>
  <c r="CE140" i="217"/>
  <c r="DM95" i="217"/>
  <c r="DJ95" i="217"/>
  <c r="CD94" i="217"/>
  <c r="DN9" i="217"/>
  <c r="DN94" i="217" s="1"/>
  <c r="AN94" i="217"/>
  <c r="BZ9" i="217"/>
  <c r="BY94" i="217"/>
  <c r="DM116" i="216"/>
  <c r="DL94" i="216"/>
  <c r="DL132" i="216"/>
  <c r="DM115" i="216"/>
  <c r="X181" i="216"/>
  <c r="DM133" i="216"/>
  <c r="DM132" i="216"/>
  <c r="DM94" i="216"/>
  <c r="BY132" i="216"/>
  <c r="CE120" i="216"/>
  <c r="CD115" i="216"/>
  <c r="DN110" i="216"/>
  <c r="DN115" i="216" s="1"/>
  <c r="DM141" i="216"/>
  <c r="BY94" i="216"/>
  <c r="AN94" i="216"/>
  <c r="BZ9" i="216"/>
  <c r="CE137" i="216"/>
  <c r="CE102" i="216"/>
  <c r="DO102" i="216" s="1"/>
  <c r="X192" i="216"/>
  <c r="DN137" i="216"/>
  <c r="DN140" i="216" s="1"/>
  <c r="CD140" i="216"/>
  <c r="CD103" i="216"/>
  <c r="DN101" i="216"/>
  <c r="DN103" i="216" s="1"/>
  <c r="CE101" i="216"/>
  <c r="CE110" i="216"/>
  <c r="DM95" i="216"/>
  <c r="DJ95" i="216"/>
  <c r="DM115" i="215"/>
  <c r="DM140" i="215"/>
  <c r="DM103" i="215"/>
  <c r="CD103" i="215"/>
  <c r="DM116" i="215"/>
  <c r="X174" i="215"/>
  <c r="CE137" i="215"/>
  <c r="DO137" i="215" s="1"/>
  <c r="DO139" i="215" s="1"/>
  <c r="CE102" i="215"/>
  <c r="DO102" i="215" s="1"/>
  <c r="DM133" i="215"/>
  <c r="X185" i="215"/>
  <c r="DM94" i="215"/>
  <c r="DL94" i="215"/>
  <c r="CC115" i="215"/>
  <c r="CE110" i="215"/>
  <c r="DM95" i="215"/>
  <c r="DJ95" i="215"/>
  <c r="DN137" i="215"/>
  <c r="DN139" i="215" s="1"/>
  <c r="CD139" i="215"/>
  <c r="DM104" i="215"/>
  <c r="BZ103" i="215"/>
  <c r="CE101" i="215"/>
  <c r="AN94" i="215"/>
  <c r="BZ9" i="215"/>
  <c r="DM139" i="215"/>
  <c r="BY94" i="215"/>
  <c r="AN86" i="198"/>
  <c r="BZ86" i="198" s="1"/>
  <c r="CE86" i="198" s="1"/>
  <c r="DO86" i="198" s="1"/>
  <c r="AN137" i="198"/>
  <c r="DM137" i="198"/>
  <c r="DM138" i="198"/>
  <c r="DL86" i="198"/>
  <c r="EC139" i="198"/>
  <c r="EB139" i="198"/>
  <c r="EC115" i="198"/>
  <c r="EB115" i="198"/>
  <c r="EC103" i="198"/>
  <c r="EB103" i="198"/>
  <c r="EC94" i="198"/>
  <c r="EB94" i="198"/>
  <c r="BZ94" i="221" l="1"/>
  <c r="BZ94" i="220"/>
  <c r="DN132" i="216"/>
  <c r="BZ94" i="219"/>
  <c r="DO103" i="218"/>
  <c r="DN104" i="218" s="1"/>
  <c r="DO140" i="218"/>
  <c r="DN141" i="218" s="1"/>
  <c r="CE103" i="218"/>
  <c r="CD104" i="218" s="1"/>
  <c r="BZ94" i="218"/>
  <c r="CD141" i="218"/>
  <c r="CE138" i="198"/>
  <c r="DO138" i="198" s="1"/>
  <c r="CE137" i="198"/>
  <c r="DO137" i="198" s="1"/>
  <c r="DO103" i="221"/>
  <c r="CE103" i="221"/>
  <c r="CD104" i="221" s="1"/>
  <c r="CE22" i="220"/>
  <c r="DO22" i="220" s="1"/>
  <c r="CD141" i="219"/>
  <c r="DO110" i="219"/>
  <c r="DO115" i="219" s="1"/>
  <c r="DN116" i="219" s="1"/>
  <c r="CE15" i="219"/>
  <c r="DO15" i="219" s="1"/>
  <c r="CE12" i="218"/>
  <c r="DO12" i="218" s="1"/>
  <c r="BZ94" i="217"/>
  <c r="BZ94" i="216"/>
  <c r="BZ94" i="215"/>
  <c r="DN137" i="198"/>
  <c r="DN104" i="221"/>
  <c r="BY104" i="221"/>
  <c r="CE104" i="221" s="1"/>
  <c r="DO140" i="221"/>
  <c r="DN141" i="221" s="1"/>
  <c r="CE140" i="221"/>
  <c r="CD141" i="221" s="1"/>
  <c r="CE9" i="221"/>
  <c r="CE115" i="221"/>
  <c r="DO110" i="221"/>
  <c r="DO115" i="221" s="1"/>
  <c r="DN116" i="221" s="1"/>
  <c r="DN133" i="221"/>
  <c r="CC104" i="221"/>
  <c r="BZ104" i="221"/>
  <c r="DN133" i="220"/>
  <c r="CE115" i="220"/>
  <c r="DO110" i="220"/>
  <c r="DO115" i="220" s="1"/>
  <c r="DN116" i="220" s="1"/>
  <c r="CE140" i="220"/>
  <c r="BY141" i="220" s="1"/>
  <c r="CE141" i="220" s="1"/>
  <c r="CE94" i="220"/>
  <c r="DO9" i="220"/>
  <c r="DO94" i="220" s="1"/>
  <c r="DN95" i="220" s="1"/>
  <c r="CE103" i="220"/>
  <c r="DO103" i="220"/>
  <c r="DN104" i="220" s="1"/>
  <c r="DO140" i="220"/>
  <c r="DN141" i="220" s="1"/>
  <c r="DN133" i="219"/>
  <c r="CE103" i="219"/>
  <c r="BY104" i="219" s="1"/>
  <c r="CE104" i="219" s="1"/>
  <c r="DO103" i="219"/>
  <c r="DN104" i="219" s="1"/>
  <c r="DO9" i="219"/>
  <c r="CC141" i="219"/>
  <c r="CF141" i="219"/>
  <c r="BZ141" i="219"/>
  <c r="BY141" i="219"/>
  <c r="CE141" i="219" s="1"/>
  <c r="DN133" i="218"/>
  <c r="CC141" i="218"/>
  <c r="CF141" i="218"/>
  <c r="BZ141" i="218"/>
  <c r="BY141" i="218"/>
  <c r="CE141" i="218" s="1"/>
  <c r="DO9" i="218"/>
  <c r="CE115" i="218"/>
  <c r="DO110" i="218"/>
  <c r="DO115" i="218" s="1"/>
  <c r="DN116" i="218" s="1"/>
  <c r="CE103" i="217"/>
  <c r="BY104" i="217" s="1"/>
  <c r="DO101" i="217"/>
  <c r="DO103" i="217" s="1"/>
  <c r="DN104" i="217" s="1"/>
  <c r="CE9" i="217"/>
  <c r="DN133" i="217"/>
  <c r="BZ141" i="217"/>
  <c r="BY141" i="217"/>
  <c r="CE141" i="217" s="1"/>
  <c r="CC141" i="217"/>
  <c r="CF141" i="217"/>
  <c r="CD141" i="217"/>
  <c r="CE115" i="217"/>
  <c r="DO110" i="217"/>
  <c r="DO115" i="217" s="1"/>
  <c r="DN116" i="217" s="1"/>
  <c r="CE9" i="216"/>
  <c r="CE94" i="216" s="1"/>
  <c r="CE103" i="216"/>
  <c r="CD104" i="216" s="1"/>
  <c r="DO101" i="216"/>
  <c r="DO103" i="216" s="1"/>
  <c r="DN104" i="216" s="1"/>
  <c r="DO137" i="216"/>
  <c r="DO140" i="216" s="1"/>
  <c r="DN141" i="216" s="1"/>
  <c r="CE140" i="216"/>
  <c r="CE132" i="216"/>
  <c r="DO120" i="216"/>
  <c r="DO132" i="216" s="1"/>
  <c r="CE115" i="216"/>
  <c r="DO110" i="216"/>
  <c r="DO115" i="216" s="1"/>
  <c r="DN116" i="216" s="1"/>
  <c r="CE139" i="215"/>
  <c r="CF140" i="215" s="1"/>
  <c r="CE9" i="215"/>
  <c r="CE94" i="215" s="1"/>
  <c r="CE103" i="215"/>
  <c r="BZ104" i="215" s="1"/>
  <c r="DO101" i="215"/>
  <c r="DO103" i="215" s="1"/>
  <c r="DN104" i="215" s="1"/>
  <c r="BZ140" i="215"/>
  <c r="BY140" i="215"/>
  <c r="CE140" i="215" s="1"/>
  <c r="CE115" i="215"/>
  <c r="DO110" i="215"/>
  <c r="DO115" i="215" s="1"/>
  <c r="DN116" i="215" s="1"/>
  <c r="DN133" i="215"/>
  <c r="DN140" i="215"/>
  <c r="ED139" i="198"/>
  <c r="EA139" i="198"/>
  <c r="DZ139" i="198"/>
  <c r="DY139" i="198"/>
  <c r="DX139" i="198"/>
  <c r="DW139" i="198"/>
  <c r="DV139" i="198"/>
  <c r="DU139" i="198"/>
  <c r="DT139" i="198"/>
  <c r="DS139" i="198"/>
  <c r="DR139" i="198"/>
  <c r="DQ139" i="198"/>
  <c r="DP139" i="198"/>
  <c r="DF139" i="198"/>
  <c r="DE139" i="198"/>
  <c r="DD139" i="198"/>
  <c r="DB139" i="198"/>
  <c r="DA139" i="198"/>
  <c r="CZ139" i="198"/>
  <c r="CX139" i="198"/>
  <c r="CW139" i="198"/>
  <c r="CV139" i="198"/>
  <c r="CT139" i="198"/>
  <c r="CS139" i="198"/>
  <c r="CR139" i="198"/>
  <c r="CP139" i="198"/>
  <c r="CO139" i="198"/>
  <c r="CN139" i="198"/>
  <c r="CL139" i="198"/>
  <c r="CK139" i="198"/>
  <c r="CJ139" i="198"/>
  <c r="CI139" i="198"/>
  <c r="CH139" i="198"/>
  <c r="CG139" i="198"/>
  <c r="CB140" i="198" s="1"/>
  <c r="CF139" i="198"/>
  <c r="CC139" i="198"/>
  <c r="BX139" i="198"/>
  <c r="BW139" i="198"/>
  <c r="BV139" i="198"/>
  <c r="BU139" i="198"/>
  <c r="BT139" i="198"/>
  <c r="BS139" i="198"/>
  <c r="BR139" i="198"/>
  <c r="BQ139" i="198"/>
  <c r="BP139" i="198"/>
  <c r="BN139" i="198"/>
  <c r="BM139" i="198"/>
  <c r="BL139" i="198"/>
  <c r="BK139" i="198"/>
  <c r="BJ139" i="198"/>
  <c r="BI139" i="198"/>
  <c r="BH139" i="198"/>
  <c r="BG139" i="198"/>
  <c r="AV139" i="198"/>
  <c r="AU139" i="198"/>
  <c r="AT139" i="198"/>
  <c r="AS139" i="198"/>
  <c r="AR139" i="198"/>
  <c r="AQ139" i="198"/>
  <c r="AP139" i="198"/>
  <c r="AO139" i="198"/>
  <c r="AL139" i="198"/>
  <c r="AK139" i="198"/>
  <c r="AJ139" i="198"/>
  <c r="AI139" i="198"/>
  <c r="AH139" i="198"/>
  <c r="AG139" i="198"/>
  <c r="AF139" i="198"/>
  <c r="AE139" i="198"/>
  <c r="AC139" i="198"/>
  <c r="AB139" i="198"/>
  <c r="AA139" i="198"/>
  <c r="Z139" i="198"/>
  <c r="Y139" i="198"/>
  <c r="X139" i="198"/>
  <c r="W139" i="198"/>
  <c r="V139" i="198"/>
  <c r="T139" i="198"/>
  <c r="S139" i="198"/>
  <c r="R139" i="198"/>
  <c r="Q139" i="198"/>
  <c r="P139" i="198"/>
  <c r="O139" i="198"/>
  <c r="N139" i="198"/>
  <c r="M139" i="198"/>
  <c r="CA139" i="198"/>
  <c r="DJ139" i="198"/>
  <c r="DI139" i="198"/>
  <c r="DH139" i="198"/>
  <c r="CD139" i="198"/>
  <c r="BO139" i="198"/>
  <c r="AW139" i="198"/>
  <c r="AM139" i="198"/>
  <c r="BZ139" i="198"/>
  <c r="U139" i="198"/>
  <c r="CF104" i="221" l="1"/>
  <c r="BY104" i="218"/>
  <c r="CE104" i="218" s="1"/>
  <c r="CF104" i="218"/>
  <c r="CC104" i="218"/>
  <c r="DN133" i="216"/>
  <c r="BZ95" i="215"/>
  <c r="CC140" i="215"/>
  <c r="CD140" i="215"/>
  <c r="DO94" i="219"/>
  <c r="DN95" i="219" s="1"/>
  <c r="CE94" i="219"/>
  <c r="BZ95" i="219" s="1"/>
  <c r="CE94" i="218"/>
  <c r="BY95" i="218" s="1"/>
  <c r="CE95" i="218" s="1"/>
  <c r="BZ104" i="218"/>
  <c r="DO94" i="218"/>
  <c r="DN95" i="218" s="1"/>
  <c r="DO9" i="215"/>
  <c r="DO94" i="215" s="1"/>
  <c r="DN95" i="215" s="1"/>
  <c r="CA140" i="198"/>
  <c r="CC141" i="221"/>
  <c r="BY141" i="221"/>
  <c r="CE141" i="221" s="1"/>
  <c r="CF141" i="221"/>
  <c r="BZ141" i="221"/>
  <c r="CE94" i="221"/>
  <c r="DO9" i="221"/>
  <c r="DO94" i="221" s="1"/>
  <c r="DN95" i="221" s="1"/>
  <c r="CC104" i="220"/>
  <c r="CF104" i="220"/>
  <c r="BZ104" i="220"/>
  <c r="CD104" i="220"/>
  <c r="CF95" i="220"/>
  <c r="CC95" i="220"/>
  <c r="CD95" i="220"/>
  <c r="CA95" i="220"/>
  <c r="BZ95" i="220"/>
  <c r="CF141" i="220"/>
  <c r="CC141" i="220"/>
  <c r="BZ141" i="220"/>
  <c r="BY95" i="220"/>
  <c r="CE95" i="220" s="1"/>
  <c r="BY104" i="220"/>
  <c r="CE104" i="220" s="1"/>
  <c r="CD141" i="220"/>
  <c r="CF95" i="219"/>
  <c r="CD95" i="219"/>
  <c r="CA95" i="219"/>
  <c r="CC104" i="219"/>
  <c r="CF104" i="219"/>
  <c r="BZ104" i="219"/>
  <c r="CD104" i="219"/>
  <c r="CA95" i="218"/>
  <c r="CC95" i="218"/>
  <c r="CE94" i="217"/>
  <c r="DO9" i="217"/>
  <c r="DO94" i="217" s="1"/>
  <c r="DN95" i="217" s="1"/>
  <c r="CC104" i="217"/>
  <c r="CF104" i="217"/>
  <c r="CD104" i="217"/>
  <c r="BZ104" i="217"/>
  <c r="CE104" i="217" s="1"/>
  <c r="BY95" i="216"/>
  <c r="BZ95" i="216"/>
  <c r="DO9" i="216"/>
  <c r="DO94" i="216" s="1"/>
  <c r="DN95" i="216" s="1"/>
  <c r="CC141" i="216"/>
  <c r="CF141" i="216"/>
  <c r="BY141" i="216"/>
  <c r="CE141" i="216" s="1"/>
  <c r="BZ141" i="216"/>
  <c r="CC104" i="216"/>
  <c r="BZ104" i="216"/>
  <c r="CF104" i="216"/>
  <c r="BY104" i="216"/>
  <c r="CD141" i="216"/>
  <c r="CF95" i="216"/>
  <c r="CA95" i="216"/>
  <c r="CC95" i="216"/>
  <c r="CD95" i="216"/>
  <c r="BY95" i="215"/>
  <c r="CF95" i="215"/>
  <c r="CC95" i="215"/>
  <c r="CA95" i="215"/>
  <c r="CD95" i="215"/>
  <c r="CF104" i="215"/>
  <c r="CC104" i="215"/>
  <c r="CD104" i="215"/>
  <c r="BY104" i="215"/>
  <c r="CE104" i="215" s="1"/>
  <c r="DK140" i="198"/>
  <c r="DL140" i="198"/>
  <c r="DM140" i="198"/>
  <c r="DK139" i="198"/>
  <c r="DL139" i="198"/>
  <c r="DM139" i="198"/>
  <c r="DN139" i="198"/>
  <c r="AD139" i="198"/>
  <c r="CD95" i="218" l="1"/>
  <c r="CF95" i="218"/>
  <c r="CE95" i="216"/>
  <c r="CE104" i="216"/>
  <c r="BY95" i="219"/>
  <c r="CE95" i="219" s="1"/>
  <c r="CC95" i="219"/>
  <c r="BZ95" i="218"/>
  <c r="CE95" i="215"/>
  <c r="CF95" i="221"/>
  <c r="CC95" i="221"/>
  <c r="CA95" i="221"/>
  <c r="CD95" i="221"/>
  <c r="BY95" i="221"/>
  <c r="CE95" i="221" s="1"/>
  <c r="BZ95" i="221"/>
  <c r="CF95" i="217"/>
  <c r="CC95" i="217"/>
  <c r="CA95" i="217"/>
  <c r="CD95" i="217"/>
  <c r="BZ95" i="217"/>
  <c r="BY95" i="217"/>
  <c r="BY139" i="198"/>
  <c r="CE95" i="217" l="1"/>
  <c r="CE139" i="198"/>
  <c r="DO139" i="198"/>
  <c r="DN140" i="198" s="1"/>
  <c r="CC140" i="198" l="1"/>
  <c r="CD140" i="198"/>
  <c r="BZ140" i="198"/>
  <c r="CF140" i="198"/>
  <c r="BY140" i="198"/>
  <c r="CE140" i="198" s="1"/>
  <c r="R11" i="203" l="1"/>
  <c r="Y19" i="203"/>
  <c r="W19" i="203" l="1"/>
  <c r="O32" i="203"/>
  <c r="P32" i="203"/>
  <c r="T32" i="203"/>
  <c r="U32" i="203" l="1"/>
  <c r="R30" i="203"/>
  <c r="W30" i="203" s="1"/>
  <c r="Q35" i="203"/>
  <c r="Q34" i="203"/>
  <c r="M32" i="203"/>
  <c r="Q36" i="203"/>
  <c r="T11" i="203"/>
  <c r="O30" i="203"/>
  <c r="L32" i="203"/>
  <c r="L30" i="203"/>
  <c r="F30" i="203"/>
  <c r="F32" i="203" s="1"/>
  <c r="G32" i="203"/>
  <c r="D32" i="203"/>
  <c r="T30" i="203"/>
  <c r="I30" i="203"/>
  <c r="J32" i="203" s="1"/>
  <c r="C30" i="203"/>
  <c r="C32" i="203" s="1"/>
  <c r="T28" i="203"/>
  <c r="I32" i="203" l="1"/>
  <c r="O11" i="203" l="1"/>
  <c r="P13" i="203" s="1"/>
  <c r="L11" i="203"/>
  <c r="L13" i="203" s="1"/>
  <c r="I11" i="203"/>
  <c r="J13" i="203" s="1"/>
  <c r="F11" i="203"/>
  <c r="G13" i="203" s="1"/>
  <c r="C11" i="203"/>
  <c r="C13" i="203" s="1"/>
  <c r="T9" i="203"/>
  <c r="F13" i="203" l="1"/>
  <c r="I13" i="203"/>
  <c r="O13" i="203"/>
  <c r="T13" i="203" s="1"/>
  <c r="M13" i="203"/>
  <c r="U13" i="203" s="1"/>
  <c r="D13" i="203"/>
  <c r="W11" i="203" l="1"/>
  <c r="BX114" i="198" l="1"/>
  <c r="CD114" i="198" s="1"/>
  <c r="BO114" i="198"/>
  <c r="AW114" i="198"/>
  <c r="CA114" i="198" s="1"/>
  <c r="AM114" i="198"/>
  <c r="AD114" i="198"/>
  <c r="U114" i="198"/>
  <c r="BY114" i="198" s="1"/>
  <c r="BZ113" i="198"/>
  <c r="BX113" i="198"/>
  <c r="CD113" i="198" s="1"/>
  <c r="DN113" i="198" s="1"/>
  <c r="BO113" i="198"/>
  <c r="CC113" i="198" s="1"/>
  <c r="AW113" i="198"/>
  <c r="CA113" i="198" s="1"/>
  <c r="AM113" i="198"/>
  <c r="AD113" i="198"/>
  <c r="U113" i="198"/>
  <c r="BY113" i="198" s="1"/>
  <c r="BX112" i="198"/>
  <c r="CD112" i="198" s="1"/>
  <c r="BO112" i="198"/>
  <c r="AW112" i="198"/>
  <c r="CA112" i="198" s="1"/>
  <c r="AM112" i="198"/>
  <c r="AD112" i="198"/>
  <c r="U112" i="198"/>
  <c r="BY112" i="198" s="1"/>
  <c r="BX111" i="198"/>
  <c r="CD111" i="198" s="1"/>
  <c r="BO111" i="198"/>
  <c r="AW111" i="198"/>
  <c r="CA111" i="198" s="1"/>
  <c r="AM111" i="198"/>
  <c r="AD111" i="198"/>
  <c r="U111" i="198"/>
  <c r="BY111" i="198" s="1"/>
  <c r="BX110" i="198"/>
  <c r="CD110" i="198" s="1"/>
  <c r="BO110" i="198"/>
  <c r="CC110" i="198" s="1"/>
  <c r="AW110" i="198"/>
  <c r="CA110" i="198" s="1"/>
  <c r="AM110" i="198"/>
  <c r="AD110" i="198"/>
  <c r="AN110" i="198" s="1"/>
  <c r="BZ110" i="198" s="1"/>
  <c r="U110" i="198"/>
  <c r="BY110" i="198" s="1"/>
  <c r="CC111" i="198" l="1"/>
  <c r="CC112" i="198"/>
  <c r="CC114" i="198"/>
  <c r="CE114" i="198" s="1"/>
  <c r="CB115" i="198"/>
  <c r="AN111" i="198"/>
  <c r="BZ111" i="198" s="1"/>
  <c r="AN112" i="198"/>
  <c r="BZ112" i="198" s="1"/>
  <c r="AN114" i="198"/>
  <c r="AN113" i="198"/>
  <c r="CE113" i="198"/>
  <c r="CE111" i="198" l="1"/>
  <c r="CE112" i="198"/>
  <c r="CE110" i="198"/>
  <c r="DJ114" i="198"/>
  <c r="DI114" i="198"/>
  <c r="DL114" i="198" s="1"/>
  <c r="DH114" i="198"/>
  <c r="DK114" i="198" s="1"/>
  <c r="DN114" i="198"/>
  <c r="DJ113" i="198"/>
  <c r="DO113" i="198" s="1"/>
  <c r="DI113" i="198"/>
  <c r="DL113" i="198" s="1"/>
  <c r="DH113" i="198"/>
  <c r="DK113" i="198" s="1"/>
  <c r="DJ112" i="198"/>
  <c r="DI112" i="198"/>
  <c r="DL112" i="198" s="1"/>
  <c r="DH112" i="198"/>
  <c r="DK112" i="198" s="1"/>
  <c r="DN112" i="198"/>
  <c r="DJ111" i="198"/>
  <c r="DI111" i="198"/>
  <c r="DH111" i="198"/>
  <c r="DK111" i="198" s="1"/>
  <c r="DN111" i="198"/>
  <c r="DJ110" i="198"/>
  <c r="DI110" i="198"/>
  <c r="DL110" i="198" s="1"/>
  <c r="DH110" i="198"/>
  <c r="DK110" i="198" s="1"/>
  <c r="DN110" i="198"/>
  <c r="DO111" i="198" l="1"/>
  <c r="DM111" i="198"/>
  <c r="DM110" i="198"/>
  <c r="DM113" i="198"/>
  <c r="DM114" i="198"/>
  <c r="DM112" i="198"/>
  <c r="DO112" i="198"/>
  <c r="DO110" i="198"/>
  <c r="DO114" i="198"/>
  <c r="DL111" i="198"/>
  <c r="DX94" i="198" l="1"/>
  <c r="EA115" i="198"/>
  <c r="EA103" i="198"/>
  <c r="EA94" i="198"/>
  <c r="V182" i="198"/>
  <c r="V183" i="198" s="1"/>
  <c r="U182" i="198"/>
  <c r="X181" i="198"/>
  <c r="W181" i="198"/>
  <c r="X180" i="198"/>
  <c r="W180" i="198"/>
  <c r="W179" i="198"/>
  <c r="W178" i="198"/>
  <c r="W177" i="198"/>
  <c r="J176" i="198"/>
  <c r="J177" i="198" s="1"/>
  <c r="V173" i="198"/>
  <c r="U173" i="198"/>
  <c r="X172" i="198"/>
  <c r="W172" i="198"/>
  <c r="X171" i="198"/>
  <c r="W171" i="198"/>
  <c r="X170" i="198"/>
  <c r="W170" i="198"/>
  <c r="X169" i="198"/>
  <c r="W169" i="198"/>
  <c r="X168" i="198"/>
  <c r="W168" i="198"/>
  <c r="J167" i="198"/>
  <c r="J168" i="198" s="1"/>
  <c r="V165" i="198"/>
  <c r="U165" i="198"/>
  <c r="X164" i="198"/>
  <c r="W164" i="198"/>
  <c r="W163" i="198"/>
  <c r="W162" i="198"/>
  <c r="W161" i="198"/>
  <c r="W160" i="198"/>
  <c r="J159" i="198"/>
  <c r="J160" i="198" s="1"/>
  <c r="V157" i="198"/>
  <c r="U157" i="198"/>
  <c r="X156" i="198"/>
  <c r="W156" i="198"/>
  <c r="X155" i="198"/>
  <c r="W155" i="198"/>
  <c r="X154" i="198"/>
  <c r="W154" i="198"/>
  <c r="X153" i="198"/>
  <c r="W153" i="198"/>
  <c r="X152" i="198"/>
  <c r="W152" i="198"/>
  <c r="J151" i="198"/>
  <c r="J152" i="198" s="1"/>
  <c r="V149" i="198"/>
  <c r="U149" i="198"/>
  <c r="X148" i="198"/>
  <c r="W148" i="198"/>
  <c r="X147" i="198"/>
  <c r="W147" i="198"/>
  <c r="W146" i="198"/>
  <c r="W145" i="198"/>
  <c r="W144" i="198"/>
  <c r="J143" i="198"/>
  <c r="J144" i="198" s="1"/>
  <c r="ED115" i="198"/>
  <c r="DZ115" i="198"/>
  <c r="DY115" i="198"/>
  <c r="DX115" i="198"/>
  <c r="DW115" i="198"/>
  <c r="DV115" i="198"/>
  <c r="DU115" i="198"/>
  <c r="DT115" i="198"/>
  <c r="DS115" i="198"/>
  <c r="DR115" i="198"/>
  <c r="DQ115" i="198"/>
  <c r="DP115" i="198"/>
  <c r="DF115" i="198"/>
  <c r="DE115" i="198"/>
  <c r="DD115" i="198"/>
  <c r="DB115" i="198"/>
  <c r="DA115" i="198"/>
  <c r="CZ115" i="198"/>
  <c r="CX115" i="198"/>
  <c r="CW115" i="198"/>
  <c r="CV115" i="198"/>
  <c r="CT115" i="198"/>
  <c r="CS115" i="198"/>
  <c r="CR115" i="198"/>
  <c r="CP115" i="198"/>
  <c r="CO115" i="198"/>
  <c r="CN115" i="198"/>
  <c r="CL115" i="198"/>
  <c r="CK115" i="198"/>
  <c r="CJ115" i="198"/>
  <c r="CI115" i="198"/>
  <c r="CH115" i="198"/>
  <c r="CG115" i="198"/>
  <c r="CF115" i="198"/>
  <c r="BW115" i="198"/>
  <c r="BV115" i="198"/>
  <c r="BU115" i="198"/>
  <c r="BT115" i="198"/>
  <c r="BS115" i="198"/>
  <c r="BR115" i="198"/>
  <c r="BQ115" i="198"/>
  <c r="BP115" i="198"/>
  <c r="BN115" i="198"/>
  <c r="BM115" i="198"/>
  <c r="BL115" i="198"/>
  <c r="BK115" i="198"/>
  <c r="BJ115" i="198"/>
  <c r="BI115" i="198"/>
  <c r="BH115" i="198"/>
  <c r="BG115" i="198"/>
  <c r="AV115" i="198"/>
  <c r="AU115" i="198"/>
  <c r="AT115" i="198"/>
  <c r="AS115" i="198"/>
  <c r="AR115" i="198"/>
  <c r="AQ115" i="198"/>
  <c r="AP115" i="198"/>
  <c r="AO115" i="198"/>
  <c r="AL115" i="198"/>
  <c r="AK115" i="198"/>
  <c r="AJ115" i="198"/>
  <c r="AI115" i="198"/>
  <c r="AH115" i="198"/>
  <c r="AG115" i="198"/>
  <c r="AF115" i="198"/>
  <c r="AE115" i="198"/>
  <c r="AC115" i="198"/>
  <c r="AB115" i="198"/>
  <c r="AA115" i="198"/>
  <c r="Z115" i="198"/>
  <c r="Y115" i="198"/>
  <c r="X115" i="198"/>
  <c r="W115" i="198"/>
  <c r="V115" i="198"/>
  <c r="T115" i="198"/>
  <c r="S115" i="198"/>
  <c r="R115" i="198"/>
  <c r="Q115" i="198"/>
  <c r="P115" i="198"/>
  <c r="O115" i="198"/>
  <c r="N115" i="198"/>
  <c r="M115" i="198"/>
  <c r="ED103" i="198"/>
  <c r="DZ103" i="198"/>
  <c r="DY103" i="198"/>
  <c r="DX103" i="198"/>
  <c r="DW103" i="198"/>
  <c r="DV103" i="198"/>
  <c r="DU103" i="198"/>
  <c r="DT103" i="198"/>
  <c r="DS103" i="198"/>
  <c r="DR103" i="198"/>
  <c r="DQ103" i="198"/>
  <c r="DP103" i="198"/>
  <c r="DF103" i="198"/>
  <c r="DE103" i="198"/>
  <c r="DD103" i="198"/>
  <c r="DB103" i="198"/>
  <c r="DA103" i="198"/>
  <c r="CZ103" i="198"/>
  <c r="CX103" i="198"/>
  <c r="CW103" i="198"/>
  <c r="CV103" i="198"/>
  <c r="CT103" i="198"/>
  <c r="CS103" i="198"/>
  <c r="CR103" i="198"/>
  <c r="CP103" i="198"/>
  <c r="CO103" i="198"/>
  <c r="CN103" i="198"/>
  <c r="CL103" i="198"/>
  <c r="CK103" i="198"/>
  <c r="CJ103" i="198"/>
  <c r="CI103" i="198"/>
  <c r="CH103" i="198"/>
  <c r="CG103" i="198"/>
  <c r="CF103" i="198"/>
  <c r="CC103" i="198"/>
  <c r="BW103" i="198"/>
  <c r="BV103" i="198"/>
  <c r="BU103" i="198"/>
  <c r="BT103" i="198"/>
  <c r="BS103" i="198"/>
  <c r="BR103" i="198"/>
  <c r="BQ103" i="198"/>
  <c r="BP103" i="198"/>
  <c r="BN103" i="198"/>
  <c r="BM103" i="198"/>
  <c r="BL103" i="198"/>
  <c r="BK103" i="198"/>
  <c r="BJ103" i="198"/>
  <c r="BI103" i="198"/>
  <c r="BH103" i="198"/>
  <c r="BG103" i="198"/>
  <c r="AV103" i="198"/>
  <c r="AU103" i="198"/>
  <c r="AT103" i="198"/>
  <c r="AS103" i="198"/>
  <c r="AR103" i="198"/>
  <c r="AQ103" i="198"/>
  <c r="AP103" i="198"/>
  <c r="AO103" i="198"/>
  <c r="AL103" i="198"/>
  <c r="AK103" i="198"/>
  <c r="AJ103" i="198"/>
  <c r="AI103" i="198"/>
  <c r="AH103" i="198"/>
  <c r="AG103" i="198"/>
  <c r="AF103" i="198"/>
  <c r="AE103" i="198"/>
  <c r="AC103" i="198"/>
  <c r="AB103" i="198"/>
  <c r="AA103" i="198"/>
  <c r="Z103" i="198"/>
  <c r="Y103" i="198"/>
  <c r="X103" i="198"/>
  <c r="W103" i="198"/>
  <c r="V103" i="198"/>
  <c r="T103" i="198"/>
  <c r="S103" i="198"/>
  <c r="R103" i="198"/>
  <c r="Q103" i="198"/>
  <c r="P103" i="198"/>
  <c r="O103" i="198"/>
  <c r="N103" i="198"/>
  <c r="M103" i="198"/>
  <c r="DJ102" i="198"/>
  <c r="DI102" i="198"/>
  <c r="DL102" i="198" s="1"/>
  <c r="DH102" i="198"/>
  <c r="DK102" i="198" s="1"/>
  <c r="BX102" i="198"/>
  <c r="BO102" i="198"/>
  <c r="AW102" i="198"/>
  <c r="AM102" i="198"/>
  <c r="AD102" i="198"/>
  <c r="U102" i="198"/>
  <c r="DJ101" i="198"/>
  <c r="DI101" i="198"/>
  <c r="DH101" i="198"/>
  <c r="BX101" i="198"/>
  <c r="CD101" i="198" s="1"/>
  <c r="BO101" i="198"/>
  <c r="AW101" i="198"/>
  <c r="AM101" i="198"/>
  <c r="AD101" i="198"/>
  <c r="U101" i="198"/>
  <c r="ED94" i="198"/>
  <c r="DZ94" i="198"/>
  <c r="DY94" i="198"/>
  <c r="DW94" i="198"/>
  <c r="DV94" i="198"/>
  <c r="DU94" i="198"/>
  <c r="DT94" i="198"/>
  <c r="DS94" i="198"/>
  <c r="DR94" i="198"/>
  <c r="DQ94" i="198"/>
  <c r="DP94" i="198"/>
  <c r="DF94" i="198"/>
  <c r="DE94" i="198"/>
  <c r="DD94" i="198"/>
  <c r="DB94" i="198"/>
  <c r="DA94" i="198"/>
  <c r="CZ94" i="198"/>
  <c r="CX94" i="198"/>
  <c r="CW94" i="198"/>
  <c r="CV94" i="198"/>
  <c r="CT94" i="198"/>
  <c r="CS94" i="198"/>
  <c r="CR94" i="198"/>
  <c r="CP94" i="198"/>
  <c r="CO94" i="198"/>
  <c r="CN94" i="198"/>
  <c r="CL94" i="198"/>
  <c r="CK94" i="198"/>
  <c r="CJ94" i="198"/>
  <c r="CI94" i="198"/>
  <c r="CH94" i="198"/>
  <c r="CG94" i="198"/>
  <c r="CF94" i="198"/>
  <c r="BW94" i="198"/>
  <c r="BR94" i="198"/>
  <c r="BQ94" i="198"/>
  <c r="BP94" i="198"/>
  <c r="BN94" i="198"/>
  <c r="BM94" i="198"/>
  <c r="BL94" i="198"/>
  <c r="BK94" i="198"/>
  <c r="BJ94" i="198"/>
  <c r="BI94" i="198"/>
  <c r="BH94" i="198"/>
  <c r="BG94" i="198"/>
  <c r="AV94" i="198"/>
  <c r="AU94" i="198"/>
  <c r="AT94" i="198"/>
  <c r="AS94" i="198"/>
  <c r="AR94" i="198"/>
  <c r="AQ94" i="198"/>
  <c r="AP94" i="198"/>
  <c r="AO94" i="198"/>
  <c r="AL94" i="198"/>
  <c r="AK94" i="198"/>
  <c r="AJ94" i="198"/>
  <c r="AI94" i="198"/>
  <c r="AH94" i="198"/>
  <c r="AG94" i="198"/>
  <c r="AF94" i="198"/>
  <c r="AE94" i="198"/>
  <c r="AC94" i="198"/>
  <c r="AB94" i="198"/>
  <c r="AA94" i="198"/>
  <c r="Z94" i="198"/>
  <c r="Y94" i="198"/>
  <c r="X94" i="198"/>
  <c r="W94" i="198"/>
  <c r="V94" i="198"/>
  <c r="T94" i="198"/>
  <c r="S94" i="198"/>
  <c r="R94" i="198"/>
  <c r="Q94" i="198"/>
  <c r="P94" i="198"/>
  <c r="O94" i="198"/>
  <c r="N94" i="198"/>
  <c r="M94" i="198"/>
  <c r="DJ93" i="198"/>
  <c r="DI93" i="198"/>
  <c r="DH93" i="198"/>
  <c r="DK93" i="198" s="1"/>
  <c r="BX93" i="198"/>
  <c r="CD93" i="198" s="1"/>
  <c r="BO93" i="198"/>
  <c r="AW93" i="198"/>
  <c r="CA93" i="198" s="1"/>
  <c r="AM93" i="198"/>
  <c r="AD93" i="198"/>
  <c r="U93" i="198"/>
  <c r="BY93" i="198" s="1"/>
  <c r="DJ92" i="198"/>
  <c r="DI92" i="198"/>
  <c r="DL92" i="198" s="1"/>
  <c r="DH92" i="198"/>
  <c r="DK92" i="198" s="1"/>
  <c r="BX92" i="198"/>
  <c r="CD92" i="198" s="1"/>
  <c r="BO92" i="198"/>
  <c r="AW92" i="198"/>
  <c r="CA92" i="198" s="1"/>
  <c r="AM92" i="198"/>
  <c r="AD92" i="198"/>
  <c r="U92" i="198"/>
  <c r="BY92" i="198" s="1"/>
  <c r="DJ89" i="198"/>
  <c r="DI89" i="198"/>
  <c r="DH89" i="198"/>
  <c r="DK89" i="198" s="1"/>
  <c r="BX89" i="198"/>
  <c r="CD89" i="198" s="1"/>
  <c r="BO89" i="198"/>
  <c r="AW89" i="198"/>
  <c r="CA89" i="198" s="1"/>
  <c r="AM89" i="198"/>
  <c r="AD89" i="198"/>
  <c r="U89" i="198"/>
  <c r="BY89" i="198" s="1"/>
  <c r="DJ88" i="198"/>
  <c r="DI88" i="198"/>
  <c r="DL88" i="198" s="1"/>
  <c r="DH88" i="198"/>
  <c r="DK88" i="198" s="1"/>
  <c r="BX88" i="198"/>
  <c r="CD88" i="198" s="1"/>
  <c r="BO88" i="198"/>
  <c r="AW88" i="198"/>
  <c r="CA88" i="198" s="1"/>
  <c r="AM88" i="198"/>
  <c r="AD88" i="198"/>
  <c r="U88" i="198"/>
  <c r="BY88" i="198" s="1"/>
  <c r="DJ87" i="198"/>
  <c r="DI87" i="198"/>
  <c r="DH87" i="198"/>
  <c r="DK87" i="198" s="1"/>
  <c r="BX87" i="198"/>
  <c r="CD87" i="198" s="1"/>
  <c r="DN87" i="198" s="1"/>
  <c r="BO87" i="198"/>
  <c r="CC87" i="198" s="1"/>
  <c r="AW87" i="198"/>
  <c r="CA87" i="198" s="1"/>
  <c r="AM87" i="198"/>
  <c r="AD87" i="198"/>
  <c r="U87" i="198"/>
  <c r="BY87" i="198" s="1"/>
  <c r="DJ85" i="198"/>
  <c r="DI85" i="198"/>
  <c r="DL85" i="198" s="1"/>
  <c r="DH85" i="198"/>
  <c r="DK85" i="198" s="1"/>
  <c r="BX85" i="198"/>
  <c r="BO85" i="198"/>
  <c r="CC85" i="198" s="1"/>
  <c r="AW85" i="198"/>
  <c r="CA85" i="198" s="1"/>
  <c r="AM85" i="198"/>
  <c r="AD85" i="198"/>
  <c r="U85" i="198"/>
  <c r="BY85" i="198" s="1"/>
  <c r="DJ84" i="198"/>
  <c r="DI84" i="198"/>
  <c r="DL84" i="198" s="1"/>
  <c r="DH84" i="198"/>
  <c r="DK84" i="198" s="1"/>
  <c r="BX84" i="198"/>
  <c r="BO84" i="198"/>
  <c r="CC84" i="198" s="1"/>
  <c r="AW84" i="198"/>
  <c r="CA84" i="198" s="1"/>
  <c r="AM84" i="198"/>
  <c r="AD84" i="198"/>
  <c r="U84" i="198"/>
  <c r="BY84" i="198" s="1"/>
  <c r="DJ83" i="198"/>
  <c r="DI83" i="198"/>
  <c r="DL83" i="198" s="1"/>
  <c r="DH83" i="198"/>
  <c r="DK83" i="198" s="1"/>
  <c r="BX83" i="198"/>
  <c r="BO83" i="198"/>
  <c r="CC83" i="198" s="1"/>
  <c r="AW83" i="198"/>
  <c r="CA83" i="198" s="1"/>
  <c r="AM83" i="198"/>
  <c r="AD83" i="198"/>
  <c r="U83" i="198"/>
  <c r="BY83" i="198" s="1"/>
  <c r="DJ82" i="198"/>
  <c r="DI82" i="198"/>
  <c r="DL82" i="198" s="1"/>
  <c r="DH82" i="198"/>
  <c r="DK82" i="198" s="1"/>
  <c r="BX82" i="198"/>
  <c r="CD82" i="198" s="1"/>
  <c r="BO82" i="198"/>
  <c r="AW82" i="198"/>
  <c r="CA82" i="198" s="1"/>
  <c r="AM82" i="198"/>
  <c r="AD82" i="198"/>
  <c r="U82" i="198"/>
  <c r="BY82" i="198" s="1"/>
  <c r="DJ81" i="198"/>
  <c r="DI81" i="198"/>
  <c r="DH81" i="198"/>
  <c r="DK81" i="198" s="1"/>
  <c r="BX81" i="198"/>
  <c r="CD81" i="198" s="1"/>
  <c r="BO81" i="198"/>
  <c r="AW81" i="198"/>
  <c r="CA81" i="198" s="1"/>
  <c r="AM81" i="198"/>
  <c r="AD81" i="198"/>
  <c r="U81" i="198"/>
  <c r="BY81" i="198" s="1"/>
  <c r="DJ80" i="198"/>
  <c r="DI80" i="198"/>
  <c r="DL80" i="198" s="1"/>
  <c r="DH80" i="198"/>
  <c r="DK80" i="198" s="1"/>
  <c r="BX80" i="198"/>
  <c r="CD80" i="198" s="1"/>
  <c r="BO80" i="198"/>
  <c r="AW80" i="198"/>
  <c r="CA80" i="198" s="1"/>
  <c r="AM80" i="198"/>
  <c r="AD80" i="198"/>
  <c r="U80" i="198"/>
  <c r="BY80" i="198" s="1"/>
  <c r="DJ79" i="198"/>
  <c r="DI79" i="198"/>
  <c r="DH79" i="198"/>
  <c r="DK79" i="198" s="1"/>
  <c r="BX79" i="198"/>
  <c r="CD79" i="198" s="1"/>
  <c r="BO79" i="198"/>
  <c r="AW79" i="198"/>
  <c r="CA79" i="198" s="1"/>
  <c r="AM79" i="198"/>
  <c r="AD79" i="198"/>
  <c r="U79" i="198"/>
  <c r="BY79" i="198" s="1"/>
  <c r="DJ78" i="198"/>
  <c r="DI78" i="198"/>
  <c r="DL78" i="198" s="1"/>
  <c r="DH78" i="198"/>
  <c r="DK78" i="198" s="1"/>
  <c r="BX78" i="198"/>
  <c r="CD78" i="198" s="1"/>
  <c r="BO78" i="198"/>
  <c r="AW78" i="198"/>
  <c r="CA78" i="198" s="1"/>
  <c r="AM78" i="198"/>
  <c r="AD78" i="198"/>
  <c r="U78" i="198"/>
  <c r="BY78" i="198" s="1"/>
  <c r="DJ77" i="198"/>
  <c r="DI77" i="198"/>
  <c r="DH77" i="198"/>
  <c r="DK77" i="198" s="1"/>
  <c r="BX77" i="198"/>
  <c r="CD77" i="198" s="1"/>
  <c r="BO77" i="198"/>
  <c r="AW77" i="198"/>
  <c r="CA77" i="198" s="1"/>
  <c r="AM77" i="198"/>
  <c r="AD77" i="198"/>
  <c r="U77" i="198"/>
  <c r="BY77" i="198" s="1"/>
  <c r="DJ76" i="198"/>
  <c r="DI76" i="198"/>
  <c r="DL76" i="198" s="1"/>
  <c r="DH76" i="198"/>
  <c r="DK76" i="198" s="1"/>
  <c r="BX76" i="198"/>
  <c r="CD76" i="198" s="1"/>
  <c r="BO76" i="198"/>
  <c r="AW76" i="198"/>
  <c r="CA76" i="198" s="1"/>
  <c r="AM76" i="198"/>
  <c r="AD76" i="198"/>
  <c r="U76" i="198"/>
  <c r="BY76" i="198" s="1"/>
  <c r="DJ75" i="198"/>
  <c r="DI75" i="198"/>
  <c r="DL75" i="198" s="1"/>
  <c r="DH75" i="198"/>
  <c r="DK75" i="198" s="1"/>
  <c r="BX75" i="198"/>
  <c r="CD75" i="198" s="1"/>
  <c r="BO75" i="198"/>
  <c r="AW75" i="198"/>
  <c r="CA75" i="198" s="1"/>
  <c r="AM75" i="198"/>
  <c r="AD75" i="198"/>
  <c r="U75" i="198"/>
  <c r="BY75" i="198" s="1"/>
  <c r="DJ74" i="198"/>
  <c r="DI74" i="198"/>
  <c r="DL74" i="198" s="1"/>
  <c r="DH74" i="198"/>
  <c r="DK74" i="198" s="1"/>
  <c r="BX74" i="198"/>
  <c r="CD74" i="198" s="1"/>
  <c r="BO74" i="198"/>
  <c r="AW74" i="198"/>
  <c r="CA74" i="198" s="1"/>
  <c r="AM74" i="198"/>
  <c r="AD74" i="198"/>
  <c r="U74" i="198"/>
  <c r="BY74" i="198" s="1"/>
  <c r="DJ73" i="198"/>
  <c r="DI73" i="198"/>
  <c r="DL73" i="198" s="1"/>
  <c r="DH73" i="198"/>
  <c r="DK73" i="198" s="1"/>
  <c r="BX73" i="198"/>
  <c r="CD73" i="198" s="1"/>
  <c r="BO73" i="198"/>
  <c r="AW73" i="198"/>
  <c r="CA73" i="198" s="1"/>
  <c r="AM73" i="198"/>
  <c r="AD73" i="198"/>
  <c r="U73" i="198"/>
  <c r="BY73" i="198" s="1"/>
  <c r="DJ72" i="198"/>
  <c r="DI72" i="198"/>
  <c r="DL72" i="198" s="1"/>
  <c r="DH72" i="198"/>
  <c r="DK72" i="198" s="1"/>
  <c r="BX72" i="198"/>
  <c r="CD72" i="198" s="1"/>
  <c r="BO72" i="198"/>
  <c r="AW72" i="198"/>
  <c r="CA72" i="198" s="1"/>
  <c r="AM72" i="198"/>
  <c r="AD72" i="198"/>
  <c r="U72" i="198"/>
  <c r="BY72" i="198" s="1"/>
  <c r="DJ71" i="198"/>
  <c r="DI71" i="198"/>
  <c r="DL71" i="198" s="1"/>
  <c r="DH71" i="198"/>
  <c r="DK71" i="198" s="1"/>
  <c r="BX71" i="198"/>
  <c r="CD71" i="198" s="1"/>
  <c r="BO71" i="198"/>
  <c r="AW71" i="198"/>
  <c r="CA71" i="198" s="1"/>
  <c r="AM71" i="198"/>
  <c r="AD71" i="198"/>
  <c r="U71" i="198"/>
  <c r="BY71" i="198" s="1"/>
  <c r="DJ70" i="198"/>
  <c r="DI70" i="198"/>
  <c r="DL70" i="198" s="1"/>
  <c r="DH70" i="198"/>
  <c r="DK70" i="198" s="1"/>
  <c r="BX70" i="198"/>
  <c r="CD70" i="198" s="1"/>
  <c r="BO70" i="198"/>
  <c r="AW70" i="198"/>
  <c r="CA70" i="198" s="1"/>
  <c r="AM70" i="198"/>
  <c r="AD70" i="198"/>
  <c r="U70" i="198"/>
  <c r="BY70" i="198" s="1"/>
  <c r="DJ69" i="198"/>
  <c r="DI69" i="198"/>
  <c r="DL69" i="198" s="1"/>
  <c r="DH69" i="198"/>
  <c r="DK69" i="198" s="1"/>
  <c r="BX69" i="198"/>
  <c r="CD69" i="198" s="1"/>
  <c r="BO69" i="198"/>
  <c r="AW69" i="198"/>
  <c r="CA69" i="198" s="1"/>
  <c r="AM69" i="198"/>
  <c r="AD69" i="198"/>
  <c r="U69" i="198"/>
  <c r="BY69" i="198" s="1"/>
  <c r="DJ68" i="198"/>
  <c r="DI68" i="198"/>
  <c r="DL68" i="198" s="1"/>
  <c r="DH68" i="198"/>
  <c r="DK68" i="198" s="1"/>
  <c r="BX68" i="198"/>
  <c r="CD68" i="198" s="1"/>
  <c r="BO68" i="198"/>
  <c r="AW68" i="198"/>
  <c r="CA68" i="198" s="1"/>
  <c r="AM68" i="198"/>
  <c r="AD68" i="198"/>
  <c r="U68" i="198"/>
  <c r="BY68" i="198" s="1"/>
  <c r="DJ67" i="198"/>
  <c r="DI67" i="198"/>
  <c r="DL67" i="198" s="1"/>
  <c r="DH67" i="198"/>
  <c r="DK67" i="198" s="1"/>
  <c r="BX67" i="198"/>
  <c r="CD67" i="198" s="1"/>
  <c r="BO67" i="198"/>
  <c r="AW67" i="198"/>
  <c r="CA67" i="198" s="1"/>
  <c r="AM67" i="198"/>
  <c r="AD67" i="198"/>
  <c r="U67" i="198"/>
  <c r="BY67" i="198" s="1"/>
  <c r="DJ66" i="198"/>
  <c r="DI66" i="198"/>
  <c r="DL66" i="198" s="1"/>
  <c r="DH66" i="198"/>
  <c r="DK66" i="198" s="1"/>
  <c r="BX66" i="198"/>
  <c r="CD66" i="198" s="1"/>
  <c r="BO66" i="198"/>
  <c r="AW66" i="198"/>
  <c r="CA66" i="198" s="1"/>
  <c r="AM66" i="198"/>
  <c r="AD66" i="198"/>
  <c r="U66" i="198"/>
  <c r="BY66" i="198" s="1"/>
  <c r="DJ65" i="198"/>
  <c r="DI65" i="198"/>
  <c r="DL65" i="198" s="1"/>
  <c r="DH65" i="198"/>
  <c r="DK65" i="198" s="1"/>
  <c r="BX65" i="198"/>
  <c r="CD65" i="198" s="1"/>
  <c r="BO65" i="198"/>
  <c r="AW65" i="198"/>
  <c r="CA65" i="198" s="1"/>
  <c r="AM65" i="198"/>
  <c r="AD65" i="198"/>
  <c r="U65" i="198"/>
  <c r="BY65" i="198" s="1"/>
  <c r="DJ64" i="198"/>
  <c r="DI64" i="198"/>
  <c r="DL64" i="198" s="1"/>
  <c r="DH64" i="198"/>
  <c r="DK64" i="198" s="1"/>
  <c r="BX64" i="198"/>
  <c r="CD64" i="198" s="1"/>
  <c r="BO64" i="198"/>
  <c r="AW64" i="198"/>
  <c r="CA64" i="198" s="1"/>
  <c r="AM64" i="198"/>
  <c r="AD64" i="198"/>
  <c r="U64" i="198"/>
  <c r="BY64" i="198" s="1"/>
  <c r="DJ63" i="198"/>
  <c r="DI63" i="198"/>
  <c r="DL63" i="198" s="1"/>
  <c r="DH63" i="198"/>
  <c r="DK63" i="198" s="1"/>
  <c r="BX63" i="198"/>
  <c r="CD63" i="198" s="1"/>
  <c r="BO63" i="198"/>
  <c r="AW63" i="198"/>
  <c r="CA63" i="198" s="1"/>
  <c r="AM63" i="198"/>
  <c r="AD63" i="198"/>
  <c r="U63" i="198"/>
  <c r="BY63" i="198" s="1"/>
  <c r="DJ62" i="198"/>
  <c r="DI62" i="198"/>
  <c r="DL62" i="198" s="1"/>
  <c r="DH62" i="198"/>
  <c r="DK62" i="198" s="1"/>
  <c r="BX62" i="198"/>
  <c r="CD62" i="198" s="1"/>
  <c r="BO62" i="198"/>
  <c r="AW62" i="198"/>
  <c r="CA62" i="198" s="1"/>
  <c r="AM62" i="198"/>
  <c r="AD62" i="198"/>
  <c r="U62" i="198"/>
  <c r="BY62" i="198" s="1"/>
  <c r="DJ61" i="198"/>
  <c r="DI61" i="198"/>
  <c r="DL61" i="198" s="1"/>
  <c r="DH61" i="198"/>
  <c r="DK61" i="198" s="1"/>
  <c r="BX61" i="198"/>
  <c r="CD61" i="198" s="1"/>
  <c r="BO61" i="198"/>
  <c r="AW61" i="198"/>
  <c r="CA61" i="198" s="1"/>
  <c r="AM61" i="198"/>
  <c r="AD61" i="198"/>
  <c r="U61" i="198"/>
  <c r="BY61" i="198" s="1"/>
  <c r="DJ60" i="198"/>
  <c r="DI60" i="198"/>
  <c r="DL60" i="198" s="1"/>
  <c r="DH60" i="198"/>
  <c r="DK60" i="198" s="1"/>
  <c r="BX60" i="198"/>
  <c r="CD60" i="198" s="1"/>
  <c r="BO60" i="198"/>
  <c r="AW60" i="198"/>
  <c r="CA60" i="198" s="1"/>
  <c r="AM60" i="198"/>
  <c r="AD60" i="198"/>
  <c r="U60" i="198"/>
  <c r="BY60" i="198" s="1"/>
  <c r="DJ59" i="198"/>
  <c r="DI59" i="198"/>
  <c r="DL59" i="198" s="1"/>
  <c r="DH59" i="198"/>
  <c r="DK59" i="198" s="1"/>
  <c r="BX59" i="198"/>
  <c r="CD59" i="198" s="1"/>
  <c r="BO59" i="198"/>
  <c r="AW59" i="198"/>
  <c r="CA59" i="198" s="1"/>
  <c r="AM59" i="198"/>
  <c r="AD59" i="198"/>
  <c r="U59" i="198"/>
  <c r="BY59" i="198" s="1"/>
  <c r="DJ58" i="198"/>
  <c r="DI58" i="198"/>
  <c r="DL58" i="198" s="1"/>
  <c r="DH58" i="198"/>
  <c r="DK58" i="198" s="1"/>
  <c r="BX58" i="198"/>
  <c r="CD58" i="198" s="1"/>
  <c r="BO58" i="198"/>
  <c r="AW58" i="198"/>
  <c r="CA58" i="198" s="1"/>
  <c r="AM58" i="198"/>
  <c r="AD58" i="198"/>
  <c r="U58" i="198"/>
  <c r="BY58" i="198" s="1"/>
  <c r="DJ57" i="198"/>
  <c r="DI57" i="198"/>
  <c r="DL57" i="198" s="1"/>
  <c r="DH57" i="198"/>
  <c r="DK57" i="198" s="1"/>
  <c r="BX57" i="198"/>
  <c r="CD57" i="198" s="1"/>
  <c r="BO57" i="198"/>
  <c r="AW57" i="198"/>
  <c r="CA57" i="198" s="1"/>
  <c r="AM57" i="198"/>
  <c r="AD57" i="198"/>
  <c r="U57" i="198"/>
  <c r="BY57" i="198" s="1"/>
  <c r="DJ56" i="198"/>
  <c r="DI56" i="198"/>
  <c r="DL56" i="198" s="1"/>
  <c r="DH56" i="198"/>
  <c r="DK56" i="198" s="1"/>
  <c r="BX56" i="198"/>
  <c r="CD56" i="198" s="1"/>
  <c r="BO56" i="198"/>
  <c r="AW56" i="198"/>
  <c r="CA56" i="198" s="1"/>
  <c r="AM56" i="198"/>
  <c r="AD56" i="198"/>
  <c r="U56" i="198"/>
  <c r="BY56" i="198" s="1"/>
  <c r="DJ55" i="198"/>
  <c r="DI55" i="198"/>
  <c r="DL55" i="198" s="1"/>
  <c r="DH55" i="198"/>
  <c r="DK55" i="198" s="1"/>
  <c r="BX55" i="198"/>
  <c r="CD55" i="198" s="1"/>
  <c r="BO55" i="198"/>
  <c r="AW55" i="198"/>
  <c r="CA55" i="198" s="1"/>
  <c r="AM55" i="198"/>
  <c r="AD55" i="198"/>
  <c r="U55" i="198"/>
  <c r="BY55" i="198" s="1"/>
  <c r="DJ54" i="198"/>
  <c r="DI54" i="198"/>
  <c r="DL54" i="198" s="1"/>
  <c r="DH54" i="198"/>
  <c r="DK54" i="198" s="1"/>
  <c r="BX54" i="198"/>
  <c r="CD54" i="198" s="1"/>
  <c r="BO54" i="198"/>
  <c r="AW54" i="198"/>
  <c r="CA54" i="198" s="1"/>
  <c r="AM54" i="198"/>
  <c r="AD54" i="198"/>
  <c r="U54" i="198"/>
  <c r="BY54" i="198" s="1"/>
  <c r="DJ53" i="198"/>
  <c r="DI53" i="198"/>
  <c r="DH53" i="198"/>
  <c r="DK53" i="198" s="1"/>
  <c r="BX53" i="198"/>
  <c r="CD53" i="198" s="1"/>
  <c r="BO53" i="198"/>
  <c r="AW53" i="198"/>
  <c r="CA53" i="198" s="1"/>
  <c r="AM53" i="198"/>
  <c r="AD53" i="198"/>
  <c r="U53" i="198"/>
  <c r="BY53" i="198" s="1"/>
  <c r="DJ52" i="198"/>
  <c r="DI52" i="198"/>
  <c r="DL52" i="198" s="1"/>
  <c r="DH52" i="198"/>
  <c r="DK52" i="198" s="1"/>
  <c r="BX52" i="198"/>
  <c r="CD52" i="198" s="1"/>
  <c r="BO52" i="198"/>
  <c r="AW52" i="198"/>
  <c r="CA52" i="198" s="1"/>
  <c r="AM52" i="198"/>
  <c r="AD52" i="198"/>
  <c r="U52" i="198"/>
  <c r="BY52" i="198" s="1"/>
  <c r="DJ51" i="198"/>
  <c r="DI51" i="198"/>
  <c r="DL51" i="198" s="1"/>
  <c r="DH51" i="198"/>
  <c r="DK51" i="198" s="1"/>
  <c r="BX51" i="198"/>
  <c r="CD51" i="198" s="1"/>
  <c r="BO51" i="198"/>
  <c r="AW51" i="198"/>
  <c r="CA51" i="198" s="1"/>
  <c r="AM51" i="198"/>
  <c r="AD51" i="198"/>
  <c r="U51" i="198"/>
  <c r="BY51" i="198" s="1"/>
  <c r="DJ50" i="198"/>
  <c r="DI50" i="198"/>
  <c r="DL50" i="198" s="1"/>
  <c r="DH50" i="198"/>
  <c r="DK50" i="198" s="1"/>
  <c r="BX50" i="198"/>
  <c r="CD50" i="198" s="1"/>
  <c r="BO50" i="198"/>
  <c r="AW50" i="198"/>
  <c r="CA50" i="198" s="1"/>
  <c r="AM50" i="198"/>
  <c r="AD50" i="198"/>
  <c r="U50" i="198"/>
  <c r="BY50" i="198" s="1"/>
  <c r="DJ49" i="198"/>
  <c r="DI49" i="198"/>
  <c r="DL49" i="198" s="1"/>
  <c r="DH49" i="198"/>
  <c r="DK49" i="198" s="1"/>
  <c r="BX49" i="198"/>
  <c r="CD49" i="198" s="1"/>
  <c r="BO49" i="198"/>
  <c r="AW49" i="198"/>
  <c r="CA49" i="198" s="1"/>
  <c r="AM49" i="198"/>
  <c r="AD49" i="198"/>
  <c r="U49" i="198"/>
  <c r="BY49" i="198" s="1"/>
  <c r="DJ48" i="198"/>
  <c r="DI48" i="198"/>
  <c r="DL48" i="198" s="1"/>
  <c r="DH48" i="198"/>
  <c r="DK48" i="198" s="1"/>
  <c r="BX48" i="198"/>
  <c r="CD48" i="198" s="1"/>
  <c r="BO48" i="198"/>
  <c r="AW48" i="198"/>
  <c r="CA48" i="198" s="1"/>
  <c r="AM48" i="198"/>
  <c r="AD48" i="198"/>
  <c r="U48" i="198"/>
  <c r="BY48" i="198" s="1"/>
  <c r="DJ47" i="198"/>
  <c r="DI47" i="198"/>
  <c r="DL47" i="198" s="1"/>
  <c r="DH47" i="198"/>
  <c r="DK47" i="198" s="1"/>
  <c r="BX47" i="198"/>
  <c r="CD47" i="198" s="1"/>
  <c r="BO47" i="198"/>
  <c r="AW47" i="198"/>
  <c r="CA47" i="198" s="1"/>
  <c r="AM47" i="198"/>
  <c r="AD47" i="198"/>
  <c r="U47" i="198"/>
  <c r="BY47" i="198" s="1"/>
  <c r="DJ46" i="198"/>
  <c r="DI46" i="198"/>
  <c r="DL46" i="198" s="1"/>
  <c r="DH46" i="198"/>
  <c r="DK46" i="198" s="1"/>
  <c r="BX46" i="198"/>
  <c r="CD46" i="198" s="1"/>
  <c r="BO46" i="198"/>
  <c r="AW46" i="198"/>
  <c r="CA46" i="198" s="1"/>
  <c r="AM46" i="198"/>
  <c r="AD46" i="198"/>
  <c r="U46" i="198"/>
  <c r="BY46" i="198" s="1"/>
  <c r="DJ45" i="198"/>
  <c r="DI45" i="198"/>
  <c r="DL45" i="198" s="1"/>
  <c r="DH45" i="198"/>
  <c r="DK45" i="198" s="1"/>
  <c r="BX45" i="198"/>
  <c r="CD45" i="198" s="1"/>
  <c r="BO45" i="198"/>
  <c r="AW45" i="198"/>
  <c r="CA45" i="198" s="1"/>
  <c r="AM45" i="198"/>
  <c r="AD45" i="198"/>
  <c r="U45" i="198"/>
  <c r="BY45" i="198" s="1"/>
  <c r="DJ44" i="198"/>
  <c r="DI44" i="198"/>
  <c r="DL44" i="198" s="1"/>
  <c r="DH44" i="198"/>
  <c r="DK44" i="198" s="1"/>
  <c r="BX44" i="198"/>
  <c r="CD44" i="198" s="1"/>
  <c r="BO44" i="198"/>
  <c r="AW44" i="198"/>
  <c r="CA44" i="198" s="1"/>
  <c r="AM44" i="198"/>
  <c r="AD44" i="198"/>
  <c r="U44" i="198"/>
  <c r="BY44" i="198" s="1"/>
  <c r="DJ43" i="198"/>
  <c r="DI43" i="198"/>
  <c r="DL43" i="198" s="1"/>
  <c r="DH43" i="198"/>
  <c r="DK43" i="198" s="1"/>
  <c r="BX43" i="198"/>
  <c r="CD43" i="198" s="1"/>
  <c r="BO43" i="198"/>
  <c r="AW43" i="198"/>
  <c r="CA43" i="198" s="1"/>
  <c r="AM43" i="198"/>
  <c r="AD43" i="198"/>
  <c r="U43" i="198"/>
  <c r="BY43" i="198" s="1"/>
  <c r="DJ42" i="198"/>
  <c r="DI42" i="198"/>
  <c r="DL42" i="198" s="1"/>
  <c r="DH42" i="198"/>
  <c r="DK42" i="198" s="1"/>
  <c r="BX42" i="198"/>
  <c r="CD42" i="198" s="1"/>
  <c r="BO42" i="198"/>
  <c r="AW42" i="198"/>
  <c r="CA42" i="198" s="1"/>
  <c r="AM42" i="198"/>
  <c r="AD42" i="198"/>
  <c r="U42" i="198"/>
  <c r="BY42" i="198" s="1"/>
  <c r="DJ41" i="198"/>
  <c r="DI41" i="198"/>
  <c r="DL41" i="198" s="1"/>
  <c r="DH41" i="198"/>
  <c r="DK41" i="198" s="1"/>
  <c r="BX41" i="198"/>
  <c r="CD41" i="198" s="1"/>
  <c r="BO41" i="198"/>
  <c r="AW41" i="198"/>
  <c r="CA41" i="198" s="1"/>
  <c r="AM41" i="198"/>
  <c r="AD41" i="198"/>
  <c r="U41" i="198"/>
  <c r="BY41" i="198" s="1"/>
  <c r="DJ40" i="198"/>
  <c r="DI40" i="198"/>
  <c r="DL40" i="198" s="1"/>
  <c r="DH40" i="198"/>
  <c r="DK40" i="198" s="1"/>
  <c r="BX40" i="198"/>
  <c r="CD40" i="198" s="1"/>
  <c r="BO40" i="198"/>
  <c r="AW40" i="198"/>
  <c r="CA40" i="198" s="1"/>
  <c r="AM40" i="198"/>
  <c r="AD40" i="198"/>
  <c r="U40" i="198"/>
  <c r="BY40" i="198" s="1"/>
  <c r="DJ39" i="198"/>
  <c r="DI39" i="198"/>
  <c r="DL39" i="198" s="1"/>
  <c r="DH39" i="198"/>
  <c r="DK39" i="198" s="1"/>
  <c r="BX39" i="198"/>
  <c r="CD39" i="198" s="1"/>
  <c r="BO39" i="198"/>
  <c r="AW39" i="198"/>
  <c r="CA39" i="198" s="1"/>
  <c r="AM39" i="198"/>
  <c r="AD39" i="198"/>
  <c r="U39" i="198"/>
  <c r="BY39" i="198" s="1"/>
  <c r="DJ38" i="198"/>
  <c r="DI38" i="198"/>
  <c r="DL38" i="198" s="1"/>
  <c r="DH38" i="198"/>
  <c r="DK38" i="198" s="1"/>
  <c r="BX38" i="198"/>
  <c r="BO38" i="198"/>
  <c r="AW38" i="198"/>
  <c r="CA38" i="198" s="1"/>
  <c r="AM38" i="198"/>
  <c r="AD38" i="198"/>
  <c r="U38" i="198"/>
  <c r="BY38" i="198" s="1"/>
  <c r="DJ37" i="198"/>
  <c r="DI37" i="198"/>
  <c r="DL37" i="198" s="1"/>
  <c r="DH37" i="198"/>
  <c r="DK37" i="198" s="1"/>
  <c r="BX37" i="198"/>
  <c r="CD37" i="198" s="1"/>
  <c r="DN37" i="198" s="1"/>
  <c r="BO37" i="198"/>
  <c r="AW37" i="198"/>
  <c r="CA37" i="198" s="1"/>
  <c r="AM37" i="198"/>
  <c r="AD37" i="198"/>
  <c r="U37" i="198"/>
  <c r="BY37" i="198" s="1"/>
  <c r="DJ36" i="198"/>
  <c r="DI36" i="198"/>
  <c r="DL36" i="198" s="1"/>
  <c r="DH36" i="198"/>
  <c r="DK36" i="198" s="1"/>
  <c r="BX36" i="198"/>
  <c r="CD36" i="198" s="1"/>
  <c r="DN36" i="198" s="1"/>
  <c r="BO36" i="198"/>
  <c r="AW36" i="198"/>
  <c r="CA36" i="198" s="1"/>
  <c r="AM36" i="198"/>
  <c r="AD36" i="198"/>
  <c r="U36" i="198"/>
  <c r="BY36" i="198" s="1"/>
  <c r="DJ35" i="198"/>
  <c r="DI35" i="198"/>
  <c r="DL35" i="198" s="1"/>
  <c r="DH35" i="198"/>
  <c r="DK35" i="198" s="1"/>
  <c r="BX35" i="198"/>
  <c r="CD35" i="198" s="1"/>
  <c r="DN35" i="198" s="1"/>
  <c r="BO35" i="198"/>
  <c r="AW35" i="198"/>
  <c r="CA35" i="198" s="1"/>
  <c r="AM35" i="198"/>
  <c r="AD35" i="198"/>
  <c r="U35" i="198"/>
  <c r="BY35" i="198" s="1"/>
  <c r="DJ34" i="198"/>
  <c r="DI34" i="198"/>
  <c r="DL34" i="198" s="1"/>
  <c r="DH34" i="198"/>
  <c r="DK34" i="198" s="1"/>
  <c r="BX34" i="198"/>
  <c r="CD34" i="198" s="1"/>
  <c r="DN34" i="198" s="1"/>
  <c r="BO34" i="198"/>
  <c r="AW34" i="198"/>
  <c r="CA34" i="198" s="1"/>
  <c r="AM34" i="198"/>
  <c r="AD34" i="198"/>
  <c r="U34" i="198"/>
  <c r="BY34" i="198" s="1"/>
  <c r="DJ33" i="198"/>
  <c r="DI33" i="198"/>
  <c r="DL33" i="198" s="1"/>
  <c r="DH33" i="198"/>
  <c r="DK33" i="198" s="1"/>
  <c r="BX33" i="198"/>
  <c r="CD33" i="198" s="1"/>
  <c r="DN33" i="198" s="1"/>
  <c r="BO33" i="198"/>
  <c r="AW33" i="198"/>
  <c r="CA33" i="198" s="1"/>
  <c r="AM33" i="198"/>
  <c r="AD33" i="198"/>
  <c r="U33" i="198"/>
  <c r="BY33" i="198" s="1"/>
  <c r="DJ32" i="198"/>
  <c r="DI32" i="198"/>
  <c r="DL32" i="198" s="1"/>
  <c r="DH32" i="198"/>
  <c r="DK32" i="198" s="1"/>
  <c r="BX32" i="198"/>
  <c r="CD32" i="198" s="1"/>
  <c r="DN32" i="198" s="1"/>
  <c r="BO32" i="198"/>
  <c r="AW32" i="198"/>
  <c r="CA32" i="198" s="1"/>
  <c r="AM32" i="198"/>
  <c r="AD32" i="198"/>
  <c r="U32" i="198"/>
  <c r="BY32" i="198" s="1"/>
  <c r="DJ31" i="198"/>
  <c r="DI31" i="198"/>
  <c r="DH31" i="198"/>
  <c r="DK31" i="198" s="1"/>
  <c r="BX31" i="198"/>
  <c r="CD31" i="198" s="1"/>
  <c r="DN31" i="198" s="1"/>
  <c r="BO31" i="198"/>
  <c r="AW31" i="198"/>
  <c r="CA31" i="198" s="1"/>
  <c r="AM31" i="198"/>
  <c r="AD31" i="198"/>
  <c r="U31" i="198"/>
  <c r="BY31" i="198" s="1"/>
  <c r="DJ30" i="198"/>
  <c r="DI30" i="198"/>
  <c r="DL30" i="198" s="1"/>
  <c r="DH30" i="198"/>
  <c r="DK30" i="198" s="1"/>
  <c r="BX30" i="198"/>
  <c r="CD30" i="198" s="1"/>
  <c r="DN30" i="198" s="1"/>
  <c r="BO30" i="198"/>
  <c r="AW30" i="198"/>
  <c r="CA30" i="198" s="1"/>
  <c r="AM30" i="198"/>
  <c r="AD30" i="198"/>
  <c r="U30" i="198"/>
  <c r="BY30" i="198" s="1"/>
  <c r="DJ29" i="198"/>
  <c r="DI29" i="198"/>
  <c r="DL29" i="198" s="1"/>
  <c r="DH29" i="198"/>
  <c r="DK29" i="198" s="1"/>
  <c r="BX29" i="198"/>
  <c r="CD29" i="198" s="1"/>
  <c r="DN29" i="198" s="1"/>
  <c r="BO29" i="198"/>
  <c r="AW29" i="198"/>
  <c r="CA29" i="198" s="1"/>
  <c r="AM29" i="198"/>
  <c r="AD29" i="198"/>
  <c r="U29" i="198"/>
  <c r="BY29" i="198" s="1"/>
  <c r="DJ28" i="198"/>
  <c r="DI28" i="198"/>
  <c r="DH28" i="198"/>
  <c r="DK28" i="198" s="1"/>
  <c r="BX28" i="198"/>
  <c r="CD28" i="198" s="1"/>
  <c r="DN28" i="198" s="1"/>
  <c r="BO28" i="198"/>
  <c r="AW28" i="198"/>
  <c r="CA28" i="198" s="1"/>
  <c r="AM28" i="198"/>
  <c r="AD28" i="198"/>
  <c r="U28" i="198"/>
  <c r="BY28" i="198" s="1"/>
  <c r="DJ27" i="198"/>
  <c r="DI27" i="198"/>
  <c r="DH27" i="198"/>
  <c r="DK27" i="198" s="1"/>
  <c r="BX27" i="198"/>
  <c r="CD27" i="198" s="1"/>
  <c r="DN27" i="198" s="1"/>
  <c r="BO27" i="198"/>
  <c r="AW27" i="198"/>
  <c r="CA27" i="198" s="1"/>
  <c r="AM27" i="198"/>
  <c r="AD27" i="198"/>
  <c r="U27" i="198"/>
  <c r="BY27" i="198" s="1"/>
  <c r="DJ26" i="198"/>
  <c r="DI26" i="198"/>
  <c r="DL26" i="198" s="1"/>
  <c r="DH26" i="198"/>
  <c r="DK26" i="198" s="1"/>
  <c r="BX26" i="198"/>
  <c r="CD26" i="198" s="1"/>
  <c r="DN26" i="198" s="1"/>
  <c r="BO26" i="198"/>
  <c r="CC26" i="198" s="1"/>
  <c r="AW26" i="198"/>
  <c r="CA26" i="198" s="1"/>
  <c r="AM26" i="198"/>
  <c r="AD26" i="198"/>
  <c r="U26" i="198"/>
  <c r="BY26" i="198" s="1"/>
  <c r="DJ25" i="198"/>
  <c r="DI25" i="198"/>
  <c r="DL25" i="198" s="1"/>
  <c r="DH25" i="198"/>
  <c r="DK25" i="198" s="1"/>
  <c r="BX25" i="198"/>
  <c r="BO25" i="198"/>
  <c r="CC25" i="198" s="1"/>
  <c r="AW25" i="198"/>
  <c r="CA25" i="198" s="1"/>
  <c r="U25" i="198"/>
  <c r="BY25" i="198" s="1"/>
  <c r="DJ24" i="198"/>
  <c r="DI24" i="198"/>
  <c r="DL24" i="198" s="1"/>
  <c r="DH24" i="198"/>
  <c r="DK24" i="198" s="1"/>
  <c r="BX24" i="198"/>
  <c r="CD24" i="198" s="1"/>
  <c r="BO24" i="198"/>
  <c r="CC24" i="198" s="1"/>
  <c r="AW24" i="198"/>
  <c r="CA24" i="198" s="1"/>
  <c r="U24" i="198"/>
  <c r="BY24" i="198" s="1"/>
  <c r="DJ23" i="198"/>
  <c r="DI23" i="198"/>
  <c r="DH23" i="198"/>
  <c r="DK23" i="198" s="1"/>
  <c r="BX23" i="198"/>
  <c r="BO23" i="198"/>
  <c r="CC23" i="198" s="1"/>
  <c r="AW23" i="198"/>
  <c r="CA23" i="198" s="1"/>
  <c r="AM23" i="198"/>
  <c r="AD23" i="198"/>
  <c r="U23" i="198"/>
  <c r="BY23" i="198" s="1"/>
  <c r="DJ22" i="198"/>
  <c r="DI22" i="198"/>
  <c r="DL22" i="198" s="1"/>
  <c r="DH22" i="198"/>
  <c r="DK22" i="198" s="1"/>
  <c r="BX22" i="198"/>
  <c r="BO22" i="198"/>
  <c r="CC22" i="198" s="1"/>
  <c r="AW22" i="198"/>
  <c r="CA22" i="198" s="1"/>
  <c r="AM22" i="198"/>
  <c r="AD22" i="198"/>
  <c r="U22" i="198"/>
  <c r="BY22" i="198" s="1"/>
  <c r="DJ21" i="198"/>
  <c r="DI21" i="198"/>
  <c r="DL21" i="198" s="1"/>
  <c r="DH21" i="198"/>
  <c r="DK21" i="198" s="1"/>
  <c r="BX21" i="198"/>
  <c r="BO21" i="198"/>
  <c r="CC21" i="198" s="1"/>
  <c r="AW21" i="198"/>
  <c r="CA21" i="198" s="1"/>
  <c r="AM21" i="198"/>
  <c r="AD21" i="198"/>
  <c r="U21" i="198"/>
  <c r="BY21" i="198" s="1"/>
  <c r="DJ20" i="198"/>
  <c r="DI20" i="198"/>
  <c r="DL20" i="198" s="1"/>
  <c r="DH20" i="198"/>
  <c r="DK20" i="198" s="1"/>
  <c r="BX20" i="198"/>
  <c r="BO20" i="198"/>
  <c r="CC20" i="198" s="1"/>
  <c r="AW20" i="198"/>
  <c r="CA20" i="198" s="1"/>
  <c r="AM20" i="198"/>
  <c r="AD20" i="198"/>
  <c r="U20" i="198"/>
  <c r="BY20" i="198" s="1"/>
  <c r="DJ19" i="198"/>
  <c r="DI19" i="198"/>
  <c r="DL19" i="198" s="1"/>
  <c r="DH19" i="198"/>
  <c r="DK19" i="198" s="1"/>
  <c r="BX19" i="198"/>
  <c r="BO19" i="198"/>
  <c r="CC19" i="198" s="1"/>
  <c r="AW19" i="198"/>
  <c r="CA19" i="198" s="1"/>
  <c r="AM19" i="198"/>
  <c r="AD19" i="198"/>
  <c r="U19" i="198"/>
  <c r="BY19" i="198" s="1"/>
  <c r="DJ18" i="198"/>
  <c r="DI18" i="198"/>
  <c r="DL18" i="198" s="1"/>
  <c r="DH18" i="198"/>
  <c r="DK18" i="198" s="1"/>
  <c r="BX18" i="198"/>
  <c r="BO18" i="198"/>
  <c r="CC18" i="198" s="1"/>
  <c r="AW18" i="198"/>
  <c r="CA18" i="198" s="1"/>
  <c r="AM18" i="198"/>
  <c r="AD18" i="198"/>
  <c r="U18" i="198"/>
  <c r="BY18" i="198" s="1"/>
  <c r="DJ17" i="198"/>
  <c r="DI17" i="198"/>
  <c r="DL17" i="198" s="1"/>
  <c r="DH17" i="198"/>
  <c r="DK17" i="198" s="1"/>
  <c r="BX17" i="198"/>
  <c r="BO17" i="198"/>
  <c r="CC17" i="198" s="1"/>
  <c r="AW17" i="198"/>
  <c r="CA17" i="198" s="1"/>
  <c r="AM17" i="198"/>
  <c r="AD17" i="198"/>
  <c r="U17" i="198"/>
  <c r="BY17" i="198" s="1"/>
  <c r="DJ16" i="198"/>
  <c r="DI16" i="198"/>
  <c r="DL16" i="198" s="1"/>
  <c r="DH16" i="198"/>
  <c r="DK16" i="198" s="1"/>
  <c r="BX16" i="198"/>
  <c r="BO16" i="198"/>
  <c r="CC16" i="198" s="1"/>
  <c r="AW16" i="198"/>
  <c r="CA16" i="198" s="1"/>
  <c r="AM16" i="198"/>
  <c r="AD16" i="198"/>
  <c r="U16" i="198"/>
  <c r="BY16" i="198" s="1"/>
  <c r="DJ15" i="198"/>
  <c r="DI15" i="198"/>
  <c r="DH15" i="198"/>
  <c r="DK15" i="198" s="1"/>
  <c r="BX15" i="198"/>
  <c r="BO15" i="198"/>
  <c r="CC15" i="198" s="1"/>
  <c r="AW15" i="198"/>
  <c r="CA15" i="198" s="1"/>
  <c r="AM15" i="198"/>
  <c r="AD15" i="198"/>
  <c r="U15" i="198"/>
  <c r="BY15" i="198" s="1"/>
  <c r="DJ14" i="198"/>
  <c r="DI14" i="198"/>
  <c r="DL14" i="198" s="1"/>
  <c r="DH14" i="198"/>
  <c r="DK14" i="198" s="1"/>
  <c r="BX14" i="198"/>
  <c r="BO14" i="198"/>
  <c r="CC14" i="198" s="1"/>
  <c r="AW14" i="198"/>
  <c r="CA14" i="198" s="1"/>
  <c r="AM14" i="198"/>
  <c r="AD14" i="198"/>
  <c r="U14" i="198"/>
  <c r="BY14" i="198" s="1"/>
  <c r="DJ13" i="198"/>
  <c r="DI13" i="198"/>
  <c r="DL13" i="198" s="1"/>
  <c r="DH13" i="198"/>
  <c r="DK13" i="198" s="1"/>
  <c r="BX13" i="198"/>
  <c r="BO13" i="198"/>
  <c r="CC13" i="198" s="1"/>
  <c r="AW13" i="198"/>
  <c r="CA13" i="198" s="1"/>
  <c r="AM13" i="198"/>
  <c r="AD13" i="198"/>
  <c r="U13" i="198"/>
  <c r="BY13" i="198" s="1"/>
  <c r="DJ12" i="198"/>
  <c r="DI12" i="198"/>
  <c r="DL12" i="198" s="1"/>
  <c r="DH12" i="198"/>
  <c r="DK12" i="198" s="1"/>
  <c r="BX12" i="198"/>
  <c r="BO12" i="198"/>
  <c r="CC12" i="198" s="1"/>
  <c r="AW12" i="198"/>
  <c r="CA12" i="198" s="1"/>
  <c r="AM12" i="198"/>
  <c r="AD12" i="198"/>
  <c r="U12" i="198"/>
  <c r="BY12" i="198" s="1"/>
  <c r="DJ11" i="198"/>
  <c r="DI11" i="198"/>
  <c r="DL11" i="198" s="1"/>
  <c r="DH11" i="198"/>
  <c r="DK11" i="198" s="1"/>
  <c r="BX11" i="198"/>
  <c r="CD11" i="198" s="1"/>
  <c r="DN11" i="198" s="1"/>
  <c r="BO11" i="198"/>
  <c r="CC11" i="198" s="1"/>
  <c r="AW11" i="198"/>
  <c r="CA11" i="198" s="1"/>
  <c r="AM11" i="198"/>
  <c r="AD11" i="198"/>
  <c r="U11" i="198"/>
  <c r="BY11" i="198" s="1"/>
  <c r="DJ10" i="198"/>
  <c r="DI10" i="198"/>
  <c r="DL10" i="198" s="1"/>
  <c r="DH10" i="198"/>
  <c r="DK10" i="198" s="1"/>
  <c r="BX10" i="198"/>
  <c r="CD10" i="198" s="1"/>
  <c r="DN10" i="198" s="1"/>
  <c r="BO10" i="198"/>
  <c r="CC10" i="198" s="1"/>
  <c r="AW10" i="198"/>
  <c r="CA10" i="198" s="1"/>
  <c r="AM10" i="198"/>
  <c r="AD10" i="198"/>
  <c r="U10" i="198"/>
  <c r="BY10" i="198" s="1"/>
  <c r="DJ9" i="198"/>
  <c r="DI9" i="198"/>
  <c r="DL9" i="198" s="1"/>
  <c r="DH9" i="198"/>
  <c r="DK9" i="198" s="1"/>
  <c r="BX9" i="198"/>
  <c r="BO9" i="198"/>
  <c r="AW9" i="198"/>
  <c r="CA9" i="198" s="1"/>
  <c r="AM9" i="198"/>
  <c r="AD9" i="198"/>
  <c r="U9" i="198"/>
  <c r="BY9" i="198" s="1"/>
  <c r="F5" i="198"/>
  <c r="AN13" i="198" l="1"/>
  <c r="BZ13" i="198" s="1"/>
  <c r="AN84" i="198"/>
  <c r="BZ84" i="198" s="1"/>
  <c r="AN69" i="198"/>
  <c r="BZ69" i="198" s="1"/>
  <c r="BZ102" i="198"/>
  <c r="BY102" i="198"/>
  <c r="U103" i="198"/>
  <c r="BY101" i="198"/>
  <c r="CA103" i="198"/>
  <c r="CA104" i="198" s="1"/>
  <c r="CD102" i="198"/>
  <c r="DN102" i="198" s="1"/>
  <c r="DM78" i="198"/>
  <c r="CD18" i="198"/>
  <c r="DN18" i="198" s="1"/>
  <c r="CD83" i="198"/>
  <c r="DN83" i="198" s="1"/>
  <c r="CD12" i="198"/>
  <c r="DN12" i="198" s="1"/>
  <c r="CD20" i="198"/>
  <c r="DN20" i="198" s="1"/>
  <c r="CD84" i="198"/>
  <c r="DN84" i="198" s="1"/>
  <c r="CD14" i="198"/>
  <c r="CD22" i="198"/>
  <c r="DN22" i="198" s="1"/>
  <c r="CD15" i="198"/>
  <c r="DN15" i="198" s="1"/>
  <c r="CD23" i="198"/>
  <c r="DN23" i="198" s="1"/>
  <c r="CD16" i="198"/>
  <c r="DN16" i="198" s="1"/>
  <c r="CD19" i="198"/>
  <c r="CD13" i="198"/>
  <c r="CE13" i="198" s="1"/>
  <c r="DO13" i="198" s="1"/>
  <c r="CD21" i="198"/>
  <c r="DN21" i="198" s="1"/>
  <c r="CD85" i="198"/>
  <c r="CD17" i="198"/>
  <c r="DN17" i="198" s="1"/>
  <c r="CD25" i="198"/>
  <c r="DN25" i="198" s="1"/>
  <c r="CE69" i="198"/>
  <c r="CC36" i="198"/>
  <c r="CC37" i="198"/>
  <c r="DN61" i="198"/>
  <c r="DN69" i="198"/>
  <c r="DN77" i="198"/>
  <c r="CB103" i="198"/>
  <c r="CB104" i="198" s="1"/>
  <c r="CC28" i="198"/>
  <c r="DN75" i="198"/>
  <c r="CC29" i="198"/>
  <c r="DN60" i="198"/>
  <c r="DN76" i="198"/>
  <c r="CC31" i="198"/>
  <c r="CD38" i="198"/>
  <c r="DN38" i="198" s="1"/>
  <c r="DN46" i="198"/>
  <c r="DN54" i="198"/>
  <c r="DN62" i="198"/>
  <c r="DN70" i="198"/>
  <c r="DN78" i="198"/>
  <c r="DN43" i="198"/>
  <c r="DN51" i="198"/>
  <c r="DN67" i="198"/>
  <c r="DN52" i="198"/>
  <c r="CC32" i="198"/>
  <c r="DN39" i="198"/>
  <c r="DN47" i="198"/>
  <c r="DN55" i="198"/>
  <c r="DN63" i="198"/>
  <c r="DN71" i="198"/>
  <c r="DN79" i="198"/>
  <c r="DN88" i="198"/>
  <c r="DN68" i="198"/>
  <c r="CC33" i="198"/>
  <c r="DN40" i="198"/>
  <c r="DN48" i="198"/>
  <c r="DN56" i="198"/>
  <c r="DN64" i="198"/>
  <c r="DN72" i="198"/>
  <c r="DN80" i="198"/>
  <c r="DN89" i="198"/>
  <c r="DN59" i="198"/>
  <c r="DN44" i="198"/>
  <c r="DN45" i="198"/>
  <c r="DN53" i="198"/>
  <c r="CD9" i="198"/>
  <c r="DN9" i="198" s="1"/>
  <c r="CC34" i="198"/>
  <c r="DN41" i="198"/>
  <c r="DN49" i="198"/>
  <c r="DN57" i="198"/>
  <c r="DN65" i="198"/>
  <c r="DN73" i="198"/>
  <c r="DN81" i="198"/>
  <c r="DN92" i="198"/>
  <c r="CC30" i="198"/>
  <c r="CC27" i="198"/>
  <c r="CC35" i="198"/>
  <c r="DN42" i="198"/>
  <c r="DN50" i="198"/>
  <c r="DN58" i="198"/>
  <c r="DN66" i="198"/>
  <c r="DN74" i="198"/>
  <c r="DN82" i="198"/>
  <c r="DN93" i="198"/>
  <c r="AN17" i="198"/>
  <c r="BZ17" i="198" s="1"/>
  <c r="CE17" i="198" s="1"/>
  <c r="DO17" i="198" s="1"/>
  <c r="AN25" i="198"/>
  <c r="BZ25" i="198" s="1"/>
  <c r="AN92" i="198"/>
  <c r="BZ92" i="198" s="1"/>
  <c r="CE92" i="198" s="1"/>
  <c r="DO92" i="198" s="1"/>
  <c r="AN93" i="198"/>
  <c r="BZ93" i="198" s="1"/>
  <c r="CE93" i="198" s="1"/>
  <c r="DO93" i="198" s="1"/>
  <c r="DM35" i="198"/>
  <c r="DS95" i="198"/>
  <c r="DM53" i="198"/>
  <c r="AN46" i="198"/>
  <c r="BZ46" i="198" s="1"/>
  <c r="CE46" i="198" s="1"/>
  <c r="BO103" i="198"/>
  <c r="AN30" i="198"/>
  <c r="BZ30" i="198" s="1"/>
  <c r="AN45" i="198"/>
  <c r="BZ45" i="198" s="1"/>
  <c r="CE45" i="198" s="1"/>
  <c r="AN83" i="198"/>
  <c r="BZ83" i="198" s="1"/>
  <c r="AN32" i="198"/>
  <c r="BZ32" i="198" s="1"/>
  <c r="AN71" i="198"/>
  <c r="AN11" i="198"/>
  <c r="AN18" i="198"/>
  <c r="BZ18" i="198" s="1"/>
  <c r="CE18" i="198" s="1"/>
  <c r="AN42" i="198"/>
  <c r="BZ42" i="198" s="1"/>
  <c r="CE42" i="198" s="1"/>
  <c r="DO42" i="198" s="1"/>
  <c r="AN50" i="198"/>
  <c r="DM24" i="198"/>
  <c r="DM32" i="198"/>
  <c r="DM12" i="198"/>
  <c r="AN47" i="198"/>
  <c r="DM62" i="198"/>
  <c r="DM93" i="198"/>
  <c r="AN14" i="198"/>
  <c r="BZ14" i="198" s="1"/>
  <c r="AN51" i="198"/>
  <c r="BZ51" i="198" s="1"/>
  <c r="CE51" i="198" s="1"/>
  <c r="DM11" i="198"/>
  <c r="DM54" i="198"/>
  <c r="DW95" i="198"/>
  <c r="AN12" i="198"/>
  <c r="AN26" i="198"/>
  <c r="BZ26" i="198" s="1"/>
  <c r="DM55" i="198"/>
  <c r="DM63" i="198"/>
  <c r="AW103" i="198"/>
  <c r="EA95" i="198"/>
  <c r="AN21" i="198"/>
  <c r="BZ21" i="198" s="1"/>
  <c r="DM80" i="198"/>
  <c r="DI103" i="198"/>
  <c r="DL104" i="198" s="1"/>
  <c r="AN16" i="198"/>
  <c r="BZ16" i="198" s="1"/>
  <c r="AN24" i="198"/>
  <c r="BZ24" i="198" s="1"/>
  <c r="CE24" i="198" s="1"/>
  <c r="AN34" i="198"/>
  <c r="BZ34" i="198" s="1"/>
  <c r="AN37" i="198"/>
  <c r="BZ37" i="198" s="1"/>
  <c r="AN44" i="198"/>
  <c r="BZ44" i="198" s="1"/>
  <c r="CE44" i="198" s="1"/>
  <c r="DM50" i="198"/>
  <c r="DM31" i="198"/>
  <c r="DM42" i="198"/>
  <c r="DM57" i="198"/>
  <c r="DM26" i="198"/>
  <c r="AN38" i="198"/>
  <c r="BZ38" i="198" s="1"/>
  <c r="AN56" i="198"/>
  <c r="DM75" i="198"/>
  <c r="DM87" i="198"/>
  <c r="AN10" i="198"/>
  <c r="BZ10" i="198" s="1"/>
  <c r="CE10" i="198" s="1"/>
  <c r="DO10" i="198" s="1"/>
  <c r="AN43" i="198"/>
  <c r="BZ43" i="198" s="1"/>
  <c r="CE43" i="198" s="1"/>
  <c r="DM60" i="198"/>
  <c r="AN75" i="198"/>
  <c r="DM81" i="198"/>
  <c r="V174" i="198"/>
  <c r="AN27" i="198"/>
  <c r="BZ27" i="198" s="1"/>
  <c r="AN48" i="198"/>
  <c r="BZ48" i="198" s="1"/>
  <c r="CE48" i="198" s="1"/>
  <c r="DM28" i="198"/>
  <c r="AN54" i="198"/>
  <c r="BZ54" i="198" s="1"/>
  <c r="CE54" i="198" s="1"/>
  <c r="DM67" i="198"/>
  <c r="DM82" i="198"/>
  <c r="W165" i="198"/>
  <c r="DM45" i="198"/>
  <c r="DM70" i="198"/>
  <c r="DM74" i="198"/>
  <c r="AN87" i="198"/>
  <c r="BZ87" i="198" s="1"/>
  <c r="CE87" i="198" s="1"/>
  <c r="DM92" i="198"/>
  <c r="DM13" i="198"/>
  <c r="DM37" i="198"/>
  <c r="AN58" i="198"/>
  <c r="BZ58" i="198" s="1"/>
  <c r="CE58" i="198" s="1"/>
  <c r="AN64" i="198"/>
  <c r="DM83" i="198"/>
  <c r="W157" i="198"/>
  <c r="DM16" i="198"/>
  <c r="AN23" i="198"/>
  <c r="BZ23" i="198" s="1"/>
  <c r="CE23" i="198" s="1"/>
  <c r="DM17" i="198"/>
  <c r="AN20" i="198"/>
  <c r="BZ20" i="198" s="1"/>
  <c r="DM21" i="198"/>
  <c r="DM27" i="198"/>
  <c r="AN40" i="198"/>
  <c r="BZ40" i="198" s="1"/>
  <c r="CE40" i="198" s="1"/>
  <c r="DO40" i="198" s="1"/>
  <c r="DM48" i="198"/>
  <c r="DM51" i="198"/>
  <c r="AN61" i="198"/>
  <c r="DM61" i="198"/>
  <c r="AN65" i="198"/>
  <c r="BZ65" i="198" s="1"/>
  <c r="CE65" i="198" s="1"/>
  <c r="AN88" i="198"/>
  <c r="BZ88" i="198" s="1"/>
  <c r="CE88" i="198" s="1"/>
  <c r="X149" i="198"/>
  <c r="DM77" i="198"/>
  <c r="U185" i="198"/>
  <c r="X182" i="198"/>
  <c r="X183" i="198" s="1"/>
  <c r="DM10" i="198"/>
  <c r="DM19" i="198"/>
  <c r="DM30" i="198"/>
  <c r="DM49" i="198"/>
  <c r="DM52" i="198"/>
  <c r="DM59" i="198"/>
  <c r="X165" i="198"/>
  <c r="AN9" i="198"/>
  <c r="BZ9" i="198" s="1"/>
  <c r="AN22" i="198"/>
  <c r="BZ22" i="198" s="1"/>
  <c r="CE22" i="198" s="1"/>
  <c r="DM22" i="198"/>
  <c r="AN28" i="198"/>
  <c r="BZ28" i="198" s="1"/>
  <c r="AN33" i="198"/>
  <c r="BZ33" i="198" s="1"/>
  <c r="DM46" i="198"/>
  <c r="AN49" i="198"/>
  <c r="BZ49" i="198" s="1"/>
  <c r="CE49" i="198" s="1"/>
  <c r="AN52" i="198"/>
  <c r="AN62" i="198"/>
  <c r="BZ62" i="198" s="1"/>
  <c r="CE62" i="198" s="1"/>
  <c r="DO62" i="198" s="1"/>
  <c r="DM73" i="198"/>
  <c r="AN77" i="198"/>
  <c r="BZ77" i="198" s="1"/>
  <c r="CE77" i="198" s="1"/>
  <c r="AN85" i="198"/>
  <c r="BZ85" i="198" s="1"/>
  <c r="DM89" i="198"/>
  <c r="CA115" i="198"/>
  <c r="AD115" i="198"/>
  <c r="AN29" i="198"/>
  <c r="BZ29" i="198" s="1"/>
  <c r="AN36" i="198"/>
  <c r="BZ36" i="198" s="1"/>
  <c r="AN39" i="198"/>
  <c r="AN41" i="198"/>
  <c r="BZ41" i="198" s="1"/>
  <c r="CE41" i="198" s="1"/>
  <c r="AN63" i="198"/>
  <c r="BZ63" i="198" s="1"/>
  <c r="CE63" i="198" s="1"/>
  <c r="AN73" i="198"/>
  <c r="BZ73" i="198" s="1"/>
  <c r="CE73" i="198" s="1"/>
  <c r="AN78" i="198"/>
  <c r="BZ78" i="198" s="1"/>
  <c r="CE78" i="198" s="1"/>
  <c r="DL81" i="198"/>
  <c r="DH103" i="198"/>
  <c r="DK104" i="198" s="1"/>
  <c r="AN31" i="198"/>
  <c r="BZ31" i="198" s="1"/>
  <c r="DM33" i="198"/>
  <c r="DM38" i="198"/>
  <c r="DM41" i="198"/>
  <c r="AN60" i="198"/>
  <c r="BZ60" i="198" s="1"/>
  <c r="CE60" i="198" s="1"/>
  <c r="DM65" i="198"/>
  <c r="AN70" i="198"/>
  <c r="BX103" i="198"/>
  <c r="DM23" i="198"/>
  <c r="DM25" i="198"/>
  <c r="DL28" i="198"/>
  <c r="AN35" i="198"/>
  <c r="BZ35" i="198" s="1"/>
  <c r="DM44" i="198"/>
  <c r="DM47" i="198"/>
  <c r="AN59" i="198"/>
  <c r="BZ59" i="198" s="1"/>
  <c r="CE59" i="198" s="1"/>
  <c r="DM68" i="198"/>
  <c r="AN89" i="198"/>
  <c r="DL93" i="198"/>
  <c r="DL101" i="198"/>
  <c r="DL103" i="198" s="1"/>
  <c r="DM14" i="198"/>
  <c r="AN68" i="198"/>
  <c r="BZ68" i="198" s="1"/>
  <c r="CE68" i="198" s="1"/>
  <c r="DM71" i="198"/>
  <c r="DL77" i="198"/>
  <c r="AN79" i="198"/>
  <c r="AN81" i="198"/>
  <c r="DM18" i="198"/>
  <c r="DM29" i="198"/>
  <c r="DM40" i="198"/>
  <c r="DM43" i="198"/>
  <c r="AN55" i="198"/>
  <c r="BZ55" i="198" s="1"/>
  <c r="CE55" i="198" s="1"/>
  <c r="DM66" i="198"/>
  <c r="AN74" i="198"/>
  <c r="BX94" i="198"/>
  <c r="DM20" i="198"/>
  <c r="AN66" i="198"/>
  <c r="BZ66" i="198" s="1"/>
  <c r="CE66" i="198" s="1"/>
  <c r="DM69" i="198"/>
  <c r="CC115" i="198"/>
  <c r="AM115" i="198"/>
  <c r="AN15" i="198"/>
  <c r="BZ15" i="198" s="1"/>
  <c r="DM15" i="198"/>
  <c r="DL27" i="198"/>
  <c r="DM39" i="198"/>
  <c r="DM64" i="198"/>
  <c r="DM72" i="198"/>
  <c r="AN76" i="198"/>
  <c r="AN80" i="198"/>
  <c r="BZ80" i="198" s="1"/>
  <c r="CE80" i="198" s="1"/>
  <c r="AN82" i="198"/>
  <c r="BZ82" i="198" s="1"/>
  <c r="CE82" i="198" s="1"/>
  <c r="DM102" i="198"/>
  <c r="BX115" i="198"/>
  <c r="AN19" i="198"/>
  <c r="BZ19" i="198" s="1"/>
  <c r="DM34" i="198"/>
  <c r="DM36" i="198"/>
  <c r="AN57" i="198"/>
  <c r="BZ57" i="198" s="1"/>
  <c r="CE57" i="198" s="1"/>
  <c r="AN67" i="198"/>
  <c r="BZ67" i="198" s="1"/>
  <c r="CE67" i="198" s="1"/>
  <c r="AN72" i="198"/>
  <c r="BZ72" i="198" s="1"/>
  <c r="CE72" i="198" s="1"/>
  <c r="DM88" i="198"/>
  <c r="W149" i="198"/>
  <c r="W173" i="198"/>
  <c r="W182" i="198"/>
  <c r="DJ103" i="198"/>
  <c r="DM101" i="198"/>
  <c r="AW94" i="198"/>
  <c r="DH94" i="198"/>
  <c r="DK95" i="198" s="1"/>
  <c r="AN101" i="198"/>
  <c r="BZ101" i="198" s="1"/>
  <c r="AM103" i="198"/>
  <c r="BO94" i="198"/>
  <c r="DI94" i="198"/>
  <c r="DL95" i="198" s="1"/>
  <c r="U115" i="198"/>
  <c r="DJ115" i="198"/>
  <c r="DJ94" i="198"/>
  <c r="DL15" i="198"/>
  <c r="DL23" i="198"/>
  <c r="DL31" i="198"/>
  <c r="DL53" i="198"/>
  <c r="DK94" i="198"/>
  <c r="DH115" i="198"/>
  <c r="DK116" i="198" s="1"/>
  <c r="U94" i="198"/>
  <c r="DM56" i="198"/>
  <c r="DM79" i="198"/>
  <c r="DL79" i="198"/>
  <c r="BY94" i="198"/>
  <c r="AD94" i="198"/>
  <c r="CA94" i="198"/>
  <c r="DM9" i="198"/>
  <c r="AN53" i="198"/>
  <c r="BZ53" i="198" s="1"/>
  <c r="CE53" i="198" s="1"/>
  <c r="DM58" i="198"/>
  <c r="AM94" i="198"/>
  <c r="DL87" i="198"/>
  <c r="AD103" i="198"/>
  <c r="DK133" i="198"/>
  <c r="X173" i="198"/>
  <c r="DN101" i="198"/>
  <c r="DI115" i="198"/>
  <c r="DL116" i="198" s="1"/>
  <c r="DM76" i="198"/>
  <c r="DM85" i="198"/>
  <c r="AN102" i="198"/>
  <c r="AW115" i="198"/>
  <c r="DM84" i="198"/>
  <c r="DL89" i="198"/>
  <c r="DK115" i="198"/>
  <c r="BO115" i="198"/>
  <c r="X157" i="198"/>
  <c r="DL115" i="198"/>
  <c r="DK101" i="198"/>
  <c r="DK103" i="198" s="1"/>
  <c r="DL133" i="198"/>
  <c r="V185" i="198"/>
  <c r="CE16" i="198" l="1"/>
  <c r="DO16" i="198" s="1"/>
  <c r="BY103" i="198"/>
  <c r="CD103" i="198"/>
  <c r="CE102" i="198"/>
  <c r="DO102" i="198" s="1"/>
  <c r="CE20" i="198"/>
  <c r="DO20" i="198" s="1"/>
  <c r="CE21" i="198"/>
  <c r="DO21" i="198" s="1"/>
  <c r="CE84" i="198"/>
  <c r="DO84" i="198" s="1"/>
  <c r="CE14" i="198"/>
  <c r="DO14" i="198" s="1"/>
  <c r="CE35" i="198"/>
  <c r="DO35" i="198" s="1"/>
  <c r="CE28" i="198"/>
  <c r="DO28" i="198" s="1"/>
  <c r="CE36" i="198"/>
  <c r="DO36" i="198" s="1"/>
  <c r="BZ12" i="198"/>
  <c r="CE12" i="198" s="1"/>
  <c r="DO12" i="198" s="1"/>
  <c r="BZ11" i="198"/>
  <c r="CE11" i="198" s="1"/>
  <c r="DO11" i="198" s="1"/>
  <c r="CE32" i="198"/>
  <c r="DO32" i="198" s="1"/>
  <c r="CE29" i="198"/>
  <c r="DO29" i="198" s="1"/>
  <c r="BZ89" i="198"/>
  <c r="CE89" i="198" s="1"/>
  <c r="DO89" i="198" s="1"/>
  <c r="BZ56" i="198"/>
  <c r="CE56" i="198" s="1"/>
  <c r="DO56" i="198" s="1"/>
  <c r="BZ71" i="198"/>
  <c r="CE71" i="198" s="1"/>
  <c r="DO71" i="198" s="1"/>
  <c r="CE30" i="198"/>
  <c r="DO30" i="198" s="1"/>
  <c r="CE37" i="198"/>
  <c r="DO37" i="198" s="1"/>
  <c r="BZ74" i="198"/>
  <c r="CE74" i="198" s="1"/>
  <c r="DO74" i="198" s="1"/>
  <c r="BZ61" i="198"/>
  <c r="CE61" i="198" s="1"/>
  <c r="DO61" i="198" s="1"/>
  <c r="CE34" i="198"/>
  <c r="DO34" i="198" s="1"/>
  <c r="BZ75" i="198"/>
  <c r="CE75" i="198" s="1"/>
  <c r="DO75" i="198" s="1"/>
  <c r="BZ81" i="198"/>
  <c r="CE81" i="198" s="1"/>
  <c r="DO81" i="198" s="1"/>
  <c r="BZ52" i="198"/>
  <c r="CE52" i="198" s="1"/>
  <c r="DO52" i="198" s="1"/>
  <c r="CE33" i="198"/>
  <c r="DO33" i="198" s="1"/>
  <c r="BZ76" i="198"/>
  <c r="CE76" i="198" s="1"/>
  <c r="DO76" i="198" s="1"/>
  <c r="BZ39" i="198"/>
  <c r="CE39" i="198" s="1"/>
  <c r="DO39" i="198" s="1"/>
  <c r="BZ79" i="198"/>
  <c r="CE79" i="198" s="1"/>
  <c r="DO79" i="198" s="1"/>
  <c r="BZ70" i="198"/>
  <c r="CE70" i="198" s="1"/>
  <c r="DO70" i="198" s="1"/>
  <c r="BZ50" i="198"/>
  <c r="CE50" i="198" s="1"/>
  <c r="DO50" i="198" s="1"/>
  <c r="CE25" i="198"/>
  <c r="DO25" i="198" s="1"/>
  <c r="CE31" i="198"/>
  <c r="DO31" i="198" s="1"/>
  <c r="BZ64" i="198"/>
  <c r="CE64" i="198" s="1"/>
  <c r="DO64" i="198" s="1"/>
  <c r="CE27" i="198"/>
  <c r="DO27" i="198" s="1"/>
  <c r="DN103" i="198"/>
  <c r="CE85" i="198"/>
  <c r="DO85" i="198" s="1"/>
  <c r="CE19" i="198"/>
  <c r="DO19" i="198" s="1"/>
  <c r="DO54" i="198"/>
  <c r="DO66" i="198"/>
  <c r="DO60" i="198"/>
  <c r="DO73" i="198"/>
  <c r="DO68" i="198"/>
  <c r="CE26" i="198"/>
  <c r="DO26" i="198" s="1"/>
  <c r="DO41" i="198"/>
  <c r="BZ47" i="198"/>
  <c r="CE47" i="198" s="1"/>
  <c r="DO47" i="198" s="1"/>
  <c r="CC94" i="198"/>
  <c r="DO23" i="198"/>
  <c r="DO18" i="198"/>
  <c r="DO87" i="198"/>
  <c r="DO24" i="198"/>
  <c r="DN14" i="198"/>
  <c r="DO43" i="198"/>
  <c r="DO45" i="198"/>
  <c r="CD94" i="198"/>
  <c r="DO67" i="198"/>
  <c r="CE38" i="198"/>
  <c r="DO38" i="198" s="1"/>
  <c r="CE15" i="198"/>
  <c r="DO15" i="198" s="1"/>
  <c r="DN24" i="198"/>
  <c r="CE9" i="198"/>
  <c r="DN85" i="198"/>
  <c r="DN13" i="198"/>
  <c r="DO22" i="198"/>
  <c r="CE83" i="198"/>
  <c r="DO83" i="198" s="1"/>
  <c r="DN19" i="198"/>
  <c r="DO49" i="198"/>
  <c r="DO77" i="198"/>
  <c r="DO51" i="198"/>
  <c r="DO48" i="198"/>
  <c r="DO78" i="198"/>
  <c r="DO72" i="198"/>
  <c r="DO59" i="198"/>
  <c r="DO46" i="198"/>
  <c r="DO53" i="198"/>
  <c r="DO69" i="198"/>
  <c r="DO63" i="198"/>
  <c r="DO88" i="198"/>
  <c r="DO57" i="198"/>
  <c r="DO58" i="198"/>
  <c r="DO55" i="198"/>
  <c r="DO65" i="198"/>
  <c r="DO82" i="198"/>
  <c r="DO80" i="198"/>
  <c r="DO44" i="198"/>
  <c r="CB94" i="198"/>
  <c r="CB95" i="198" s="1"/>
  <c r="DM104" i="198"/>
  <c r="CE101" i="198"/>
  <c r="W185" i="198"/>
  <c r="DM103" i="198"/>
  <c r="DM115" i="198"/>
  <c r="DM116" i="198"/>
  <c r="BZ115" i="198"/>
  <c r="DM94" i="198"/>
  <c r="DL94" i="198"/>
  <c r="X174" i="198"/>
  <c r="DM95" i="198"/>
  <c r="DJ95" i="198"/>
  <c r="DN115" i="198"/>
  <c r="CD115" i="198"/>
  <c r="AN94" i="198"/>
  <c r="BY115" i="198"/>
  <c r="BZ103" i="198"/>
  <c r="DM133" i="198"/>
  <c r="X185" i="198"/>
  <c r="CE103" i="198" l="1"/>
  <c r="BZ104" i="198" s="1"/>
  <c r="DO101" i="198"/>
  <c r="DO103" i="198" s="1"/>
  <c r="DN104" i="198" s="1"/>
  <c r="BZ94" i="198"/>
  <c r="DN133" i="198"/>
  <c r="DN94" i="198"/>
  <c r="CC104" i="198"/>
  <c r="BY104" i="198"/>
  <c r="CD104" i="198"/>
  <c r="CE94" i="198"/>
  <c r="DO9" i="198"/>
  <c r="DO94" i="198" s="1"/>
  <c r="DO115" i="198"/>
  <c r="DN116" i="198" s="1"/>
  <c r="CE115" i="198"/>
  <c r="CF104" i="198" l="1"/>
  <c r="CE104" i="198"/>
  <c r="DN95" i="198"/>
  <c r="CF95" i="198"/>
  <c r="CC95" i="198"/>
  <c r="BY95" i="198"/>
  <c r="CA95" i="198"/>
  <c r="CD95" i="198"/>
  <c r="BZ95" i="198"/>
  <c r="CE95" i="198" l="1"/>
  <c r="R40" i="184" l="1"/>
  <c r="Q40" i="184"/>
  <c r="M40" i="184"/>
  <c r="L40" i="184"/>
  <c r="L45" i="184" s="1"/>
  <c r="H40" i="184"/>
  <c r="G40" i="184"/>
  <c r="G45" i="184" s="1"/>
  <c r="R29" i="184"/>
  <c r="Q29" i="184"/>
  <c r="M29" i="184"/>
  <c r="L29" i="184"/>
  <c r="L34" i="184" s="1"/>
  <c r="H29" i="184"/>
  <c r="G29" i="184"/>
  <c r="G34" i="184" s="1"/>
  <c r="Q45" i="184" l="1"/>
  <c r="Q34" i="184"/>
  <c r="R17" i="184" l="1"/>
  <c r="Q17" i="184"/>
  <c r="L17" i="184"/>
  <c r="H17" i="184"/>
  <c r="G17" i="184"/>
  <c r="Q22" i="184" l="1"/>
  <c r="G22" i="184"/>
  <c r="L22" i="184"/>
  <c r="R6" i="184" l="1"/>
  <c r="Q6" i="184"/>
  <c r="Q11" i="184" s="1"/>
  <c r="G6" i="184"/>
  <c r="G11" i="184" s="1"/>
  <c r="L11" i="184" l="1"/>
  <c r="N43" i="7" l="1"/>
  <c r="M43" i="7"/>
  <c r="L43" i="7"/>
  <c r="K43" i="7"/>
  <c r="J43" i="7"/>
  <c r="I43" i="7"/>
  <c r="H43" i="7"/>
  <c r="G43" i="7"/>
  <c r="F43" i="7"/>
  <c r="E43" i="7"/>
  <c r="D43" i="7"/>
  <c r="C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N48" i="6"/>
  <c r="M48" i="6"/>
  <c r="L48" i="6"/>
  <c r="K48" i="6"/>
  <c r="J48" i="6"/>
  <c r="I48" i="6"/>
  <c r="H48" i="6"/>
  <c r="G48" i="6"/>
  <c r="F48" i="6"/>
  <c r="E48" i="6"/>
  <c r="D48" i="6"/>
  <c r="C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O43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Chuanphis WISOONGLAY</author>
  </authors>
  <commentList>
    <comment ref="A37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Stock Valeo =1000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</author>
    <author>Operator</author>
  </authors>
  <commentList>
    <comment ref="DF84" authorId="0" shapeId="0" xr:uid="{C4599645-929C-4980-9E13-7DB11679092D}">
      <text>
        <r>
          <rPr>
            <b/>
            <sz val="9"/>
            <color indexed="81"/>
            <rFont val="Tahoma"/>
            <family val="2"/>
          </rPr>
          <t>MD:</t>
        </r>
        <r>
          <rPr>
            <sz val="9"/>
            <color indexed="81"/>
            <rFont val="Tahoma"/>
            <family val="2"/>
          </rPr>
          <t xml:space="preserve">
Delivery Note.</t>
        </r>
      </text>
    </comment>
    <comment ref="BS94" authorId="1" shapeId="0" xr:uid="{55CF8478-E05F-4AEC-B7B5-CAC7FC07C455}">
      <text>
        <r>
          <rPr>
            <b/>
            <sz val="9"/>
            <color indexed="81"/>
            <rFont val="Tahoma"/>
            <family val="2"/>
          </rPr>
          <t>Resorting Burr
1.9231 = 833,OK 816 ,NG 17
2.9330 = 264,OK 264</t>
        </r>
      </text>
    </comment>
    <comment ref="BT94" authorId="1" shapeId="0" xr:uid="{64A84F54-C3C7-41B3-925F-157210AA221A}">
      <text>
        <r>
          <rPr>
            <b/>
            <sz val="9"/>
            <color indexed="81"/>
            <rFont val="Tahoma"/>
            <family val="2"/>
          </rPr>
          <t>Resorting Burr
1.9330 = 96,OK 96 ,NG 1
CSL-1
1.7055 = 281, OK 280, NG 1</t>
        </r>
      </text>
    </comment>
    <comment ref="BU94" authorId="1" shapeId="0" xr:uid="{179F1268-5BE3-4B14-9861-F4FDDB3DE936}">
      <text>
        <r>
          <rPr>
            <b/>
            <sz val="9"/>
            <color indexed="81"/>
            <rFont val="Tahoma"/>
            <family val="2"/>
          </rPr>
          <t>CSL-1
1.3000 = 209, OK 192, NG 17
2.3100 = 281, OK 264, NG 17</t>
        </r>
      </text>
    </comment>
    <comment ref="BV94" authorId="1" shapeId="0" xr:uid="{CB77B90D-402D-4A7D-8145-D422C48912C5}">
      <text>
        <r>
          <rPr>
            <b/>
            <sz val="9"/>
            <color indexed="81"/>
            <rFont val="Tahoma"/>
            <family val="2"/>
          </rPr>
          <t>CSL-1
1.3000 = 395, OK 368, NG 27
2.3100 = 321, OK 312, NG 9
3.7055 = 321, OK 320, NG 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</author>
    <author>Operator</author>
  </authors>
  <commentList>
    <comment ref="CX28" authorId="0" shapeId="0" xr:uid="{452371DC-C839-417A-82E3-887A36B4AC6D}">
      <text>
        <r>
          <rPr>
            <b/>
            <sz val="9"/>
            <color indexed="81"/>
            <rFont val="Tahoma"/>
            <family val="2"/>
          </rPr>
          <t>MD:</t>
        </r>
        <r>
          <rPr>
            <sz val="9"/>
            <color indexed="81"/>
            <rFont val="Tahoma"/>
            <family val="2"/>
          </rPr>
          <t xml:space="preserve">
Delivery Night Shift</t>
        </r>
      </text>
    </comment>
    <comment ref="CL84" authorId="0" shapeId="0" xr:uid="{7A19F07A-5899-42F3-ACC4-A386FCBA197F}">
      <text>
        <r>
          <rPr>
            <b/>
            <sz val="9"/>
            <color indexed="81"/>
            <rFont val="Tahoma"/>
            <family val="2"/>
          </rPr>
          <t>MD:</t>
        </r>
        <r>
          <rPr>
            <sz val="9"/>
            <color indexed="81"/>
            <rFont val="Tahoma"/>
            <family val="2"/>
          </rPr>
          <t xml:space="preserve">
ใบส่งของชั่วคราว</t>
        </r>
      </text>
    </comment>
    <comment ref="BQ94" authorId="1" shapeId="0" xr:uid="{DF74606C-1D32-48C0-9405-48A970DCB5B5}">
      <text>
        <r>
          <rPr>
            <b/>
            <sz val="9"/>
            <color indexed="81"/>
            <rFont val="Tahoma"/>
            <family val="2"/>
          </rPr>
          <t>CSL-1
1.3000 = 82, OK 80, NG 2
2.3100 = 225, OK 220, NG 5
3.7053 = 482, OK 456, NG 26
ตรวจงานก่อนT5
9088(K2) = 30, OK 30, NG 0</t>
        </r>
      </text>
    </comment>
    <comment ref="BR94" authorId="1" shapeId="0" xr:uid="{BEBD1FD7-746F-40B7-951B-B51B776B54A1}">
      <text>
        <r>
          <rPr>
            <b/>
            <sz val="9"/>
            <color indexed="81"/>
            <rFont val="Tahoma"/>
            <family val="2"/>
          </rPr>
          <t xml:space="preserve">CSL-1
1.3000 = 454, OK 432, NG 22
2.3100 = 394, OK 374, NG 20 
3.7053 = 492, OK 456, NG 36
Electrolux 
งานก่อนส่งทำสี
1.016-2 = 498,OK 498,NG 0
</t>
        </r>
      </text>
    </comment>
    <comment ref="BS94" authorId="1" shapeId="0" xr:uid="{3D650AB3-082F-466F-BC39-8714B538D794}">
      <text>
        <r>
          <rPr>
            <b/>
            <sz val="9"/>
            <color indexed="81"/>
            <rFont val="Tahoma"/>
            <family val="2"/>
          </rPr>
          <t xml:space="preserve">CSL-1
1.3000 = 343, OK 320, NG 23
Electrolux 
งานก่อนส่งทำสี
1.016-2 = 480,OK 480,NG 0
</t>
        </r>
      </text>
    </comment>
    <comment ref="BT94" authorId="1" shapeId="0" xr:uid="{733FE63A-BE41-4272-9D8C-4A8243FF66EF}">
      <text>
        <r>
          <rPr>
            <b/>
            <sz val="9"/>
            <color indexed="81"/>
            <rFont val="Tahoma"/>
            <family val="2"/>
          </rPr>
          <t xml:space="preserve">CSL-1
1.3000 = 594, OK 568, NG 26
2.3100 = 746, OK 708, NG 38
3.6100 = 105 OK 100, NG 5
</t>
        </r>
      </text>
    </comment>
    <comment ref="BU94" authorId="1" shapeId="0" xr:uid="{5115C11F-0B87-4459-B9ED-8CFE0D7BB172}">
      <text>
        <r>
          <rPr>
            <b/>
            <sz val="9"/>
            <color indexed="81"/>
            <rFont val="Tahoma"/>
            <family val="2"/>
          </rPr>
          <t xml:space="preserve">CSL-1
1.3000 = 372, OK 352, NG 20
2.3100 = 92, OK 84, NG 8
Sorting Electrolux ปัญหางานปน
1.014 = 1680, OK 1680, NG 0
2.015 = 1660, OK 1660, NG 0
</t>
        </r>
      </text>
    </comment>
    <comment ref="BV94" authorId="1" shapeId="0" xr:uid="{83174D2D-C5A0-4342-852E-4C53E1C7B89E}">
      <text>
        <r>
          <rPr>
            <b/>
            <sz val="9"/>
            <color indexed="81"/>
            <rFont val="Tahoma"/>
            <family val="2"/>
          </rPr>
          <t xml:space="preserve">CSL-1
1.3000 = 596, OK 576, NG 20
2.3100 = 300, OK 240, NG 60
(Add) 3100 = 540, OK 528, NG 12
</t>
        </r>
      </text>
    </comment>
    <comment ref="BW94" authorId="1" shapeId="0" xr:uid="{BF878E84-9B56-4CCB-A827-E3F6B8C7CCEB}">
      <text>
        <r>
          <rPr>
            <b/>
            <sz val="9"/>
            <color indexed="81"/>
            <rFont val="Tahoma"/>
            <family val="2"/>
          </rPr>
          <t xml:space="preserve">CSL-1
1.3000 = 252, OK 240, NG 12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Operator</author>
    <author>USER</author>
  </authors>
  <commentList>
    <comment ref="BQ94" authorId="0" shapeId="0" xr:uid="{CA99DBF1-9AFC-4095-B20E-5B9574715C55}">
      <text>
        <r>
          <rPr>
            <b/>
            <sz val="9"/>
            <color indexed="81"/>
            <rFont val="Tahoma"/>
            <family val="2"/>
          </rPr>
          <t xml:space="preserve">CSL-1
1.3000 = 209, OK 192, NG 17
2.3100 = 304, OK 257, NG 67
</t>
        </r>
      </text>
    </comment>
    <comment ref="BR94" authorId="0" shapeId="0" xr:uid="{32E0124F-4856-47DE-B766-CFFA979D978B}">
      <text>
        <r>
          <rPr>
            <b/>
            <sz val="9"/>
            <color indexed="81"/>
            <rFont val="Tahoma"/>
            <family val="2"/>
          </rPr>
          <t xml:space="preserve">CSL-1
1.7053 = 200, OK 192, NG 8
2.3100 = 254, OK 240, NG 14
3.7055 = 503, OK 500, NG 3
</t>
        </r>
      </text>
    </comment>
    <comment ref="BS94" authorId="0" shapeId="0" xr:uid="{11844D57-4A45-4729-848C-316E5AA3BA54}">
      <text>
        <r>
          <rPr>
            <b/>
            <sz val="9"/>
            <color indexed="81"/>
            <rFont val="Tahoma"/>
            <family val="2"/>
          </rPr>
          <t>CSL-1
1.1378 = 404, OK 400, NG 0
2.3100 = 208, OK 201, NG 7
3.3000 = 196, OK 184, NG 12
4.1377 = 437, OK 437, NG 0
Sort
1.9231 = 160, OK 160, NG 0
2.9330 = 160, OK 160, NG 0</t>
        </r>
      </text>
    </comment>
    <comment ref="BT94" authorId="0" shapeId="0" xr:uid="{C1651206-1B1C-43DD-8652-B27EE050D3EC}">
      <text>
        <r>
          <rPr>
            <b/>
            <sz val="9"/>
            <color indexed="81"/>
            <rFont val="Tahoma"/>
            <family val="2"/>
          </rPr>
          <t xml:space="preserve">CSL-1
1.3100 = 403, OK 396, NG 7
2.3000 = 362, OK 328, NG 34
3.0019 = 154, OK 0, NG 0
4.0021 = 192, OK 191, NG 1
</t>
        </r>
      </text>
    </comment>
    <comment ref="BU94" authorId="0" shapeId="0" xr:uid="{CFC65315-9235-4400-87F6-AF76CC92C4BD}">
      <text>
        <r>
          <rPr>
            <b/>
            <sz val="9"/>
            <color indexed="81"/>
            <rFont val="Tahoma"/>
            <family val="2"/>
          </rPr>
          <t xml:space="preserve">CSL-1
1.3000 = 465, OK 400, NG 65
2.7055 = 160, OK 160, NG 0
3.7053 = 234, OK 240, NG 3
</t>
        </r>
      </text>
    </comment>
    <comment ref="BV94" authorId="0" shapeId="0" xr:uid="{1BB38CE5-585F-4427-A1A4-6E152D1AC5A9}">
      <text>
        <r>
          <rPr>
            <b/>
            <sz val="9"/>
            <color indexed="81"/>
            <rFont val="Tahoma"/>
            <family val="2"/>
          </rPr>
          <t xml:space="preserve">CSL-1
1.3000 = 127, OK 120, NG 7
2.3100 = 501, OK 476, NG 25
3.7053 = 985, OK 960, NG 25
3.7055 = 784, OK 780, NG 4
</t>
        </r>
      </text>
    </comment>
    <comment ref="BW94" authorId="1" shapeId="0" xr:uid="{943D03B4-558A-4020-BCEC-A063ACBA4622}">
      <text>
        <r>
          <rPr>
            <b/>
            <sz val="9"/>
            <color indexed="81"/>
            <rFont val="Tahoma"/>
            <family val="2"/>
          </rPr>
          <t xml:space="preserve">CSL-1
1.3000 = 648, OK 600, NG 48
2.7053 = 27, OK 27, NG 0
3.7055 = 356, OK 354, NG 2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Operator</author>
  </authors>
  <commentList>
    <comment ref="BQ94" authorId="0" shapeId="0" xr:uid="{B476E258-492B-44BD-8B83-D1591A88BB9D}">
      <text>
        <r>
          <rPr>
            <b/>
            <sz val="9"/>
            <color indexed="81"/>
            <rFont val="Tahoma"/>
          </rPr>
          <t xml:space="preserve">CSL-1
1.3000 = 141, OK 128, NG 13
2.3100 = 240, OK 230, NG 10
</t>
        </r>
      </text>
    </comment>
  </commentList>
</comments>
</file>

<file path=xl/sharedStrings.xml><?xml version="1.0" encoding="utf-8"?>
<sst xmlns="http://schemas.openxmlformats.org/spreadsheetml/2006/main" count="11680" uniqueCount="659">
  <si>
    <t>Part no.</t>
  </si>
  <si>
    <t>SNP</t>
  </si>
  <si>
    <t>Description</t>
  </si>
  <si>
    <t>Total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</si>
  <si>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</si>
  <si>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</si>
  <si>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</si>
  <si>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</si>
  <si>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</si>
  <si>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</si>
  <si>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</si>
  <si>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</si>
  <si>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</si>
  <si>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</si>
  <si>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</si>
  <si>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</si>
  <si>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5611500802A</t>
  </si>
  <si>
    <t>CYL .H  (R)</t>
  </si>
  <si>
    <t>5611500702A</t>
  </si>
  <si>
    <t>5611502001A</t>
  </si>
  <si>
    <t>5611512200A</t>
  </si>
  <si>
    <t>5611502902A</t>
  </si>
  <si>
    <t>5611503102A</t>
  </si>
  <si>
    <t>5611505402A</t>
  </si>
  <si>
    <t>5611506803A</t>
  </si>
  <si>
    <t>5611507702A</t>
  </si>
  <si>
    <t>5611507802A</t>
  </si>
  <si>
    <t>5611509701A</t>
  </si>
  <si>
    <t>5611510201A</t>
  </si>
  <si>
    <t>5611510801A</t>
  </si>
  <si>
    <t>Z0004946A</t>
  </si>
  <si>
    <t>CYL .H  'F' JK</t>
  </si>
  <si>
    <t>5611514600A</t>
  </si>
  <si>
    <t>CYL H 'R' JK</t>
  </si>
  <si>
    <t>Z0009524A</t>
  </si>
  <si>
    <t>CYL .H  (R)Proton</t>
  </si>
  <si>
    <t>5611515400A</t>
  </si>
  <si>
    <t>CYL .H  (F)</t>
  </si>
  <si>
    <t>5611515501B</t>
  </si>
  <si>
    <t>5612602102A</t>
  </si>
  <si>
    <t>SHELL (R)</t>
  </si>
  <si>
    <t>5612604900A</t>
  </si>
  <si>
    <t>5612605000A</t>
  </si>
  <si>
    <t>5612603000AM</t>
  </si>
  <si>
    <t xml:space="preserve">SHELL (F) </t>
  </si>
  <si>
    <t>5612603100AM</t>
  </si>
  <si>
    <t>Z0009112A</t>
  </si>
  <si>
    <t>Cylblock 'F'(VA)</t>
  </si>
  <si>
    <t>Z0009115A</t>
  </si>
  <si>
    <t>Cylblock 'R'(VA)</t>
  </si>
  <si>
    <t>Z0009706A</t>
  </si>
  <si>
    <t>Cylblock 'F'</t>
  </si>
  <si>
    <t>Z0009708A</t>
  </si>
  <si>
    <t>Z0015679A</t>
  </si>
  <si>
    <t>Z0010626A</t>
  </si>
  <si>
    <t>Cylblock 'F' TSCI</t>
  </si>
  <si>
    <t>Z0010628A</t>
  </si>
  <si>
    <t>Cylblock 'R' TSCI</t>
  </si>
  <si>
    <t>5611011632A</t>
  </si>
  <si>
    <t>5611011732A</t>
  </si>
  <si>
    <t>Cylblock 'R'</t>
  </si>
  <si>
    <t>5611021231A</t>
  </si>
  <si>
    <t>5611021530A</t>
  </si>
  <si>
    <t>5611021630A</t>
  </si>
  <si>
    <t>5611019231A</t>
  </si>
  <si>
    <t>Cylblock 'F' - 9564 - RM</t>
  </si>
  <si>
    <t>5611019330A</t>
  </si>
  <si>
    <t>Cylblock 'R' -9564 -RM</t>
  </si>
  <si>
    <t>5611024333A</t>
  </si>
  <si>
    <t>5611024433A</t>
  </si>
  <si>
    <t>5611025130A</t>
  </si>
  <si>
    <t>5611025230A</t>
  </si>
  <si>
    <t>5611025330A</t>
  </si>
  <si>
    <t>5611022731A</t>
  </si>
  <si>
    <t>5611022831A</t>
  </si>
  <si>
    <t>Cylblock 'F' JK, SUBROS</t>
  </si>
  <si>
    <t>Cylblock 'R' JK *</t>
  </si>
  <si>
    <t>Cylblock 'R'  SUBROS</t>
  </si>
  <si>
    <t>Model</t>
  </si>
  <si>
    <t>Pro_ton</t>
  </si>
  <si>
    <t>10492 (KA)</t>
  </si>
  <si>
    <t>P car 15D</t>
  </si>
  <si>
    <t>P car 17D</t>
  </si>
  <si>
    <t>U-377</t>
  </si>
  <si>
    <t>JK</t>
  </si>
  <si>
    <t>Subros</t>
  </si>
  <si>
    <t>15 CH</t>
  </si>
  <si>
    <t>17CH</t>
  </si>
  <si>
    <t>13CH</t>
  </si>
  <si>
    <t>15CH</t>
  </si>
  <si>
    <t>13CH, 15CH</t>
  </si>
  <si>
    <t>JK, Subros</t>
  </si>
  <si>
    <t>P2X</t>
  </si>
  <si>
    <t>15CH-6261</t>
  </si>
  <si>
    <t>SIM</t>
  </si>
  <si>
    <t>SCK</t>
  </si>
  <si>
    <t>Casting</t>
  </si>
  <si>
    <t>Line</t>
  </si>
  <si>
    <t>Cap/day</t>
  </si>
  <si>
    <t>SIM/F-SCK</t>
  </si>
  <si>
    <t>MC-Cutting</t>
  </si>
  <si>
    <t>80/F-W23-160</t>
  </si>
  <si>
    <t>Not sure</t>
  </si>
  <si>
    <t>Material</t>
  </si>
  <si>
    <t>Object description</t>
  </si>
  <si>
    <t>5062119511A</t>
  </si>
  <si>
    <t>COMPRESSOR BODY;DKS-15D-B02</t>
  </si>
  <si>
    <t>T39947BA</t>
  </si>
  <si>
    <t>COMPRESSOR</t>
  </si>
  <si>
    <t>T39945BA</t>
  </si>
  <si>
    <t>COMPRESSOR ASSY; HITACHI;DKS-15D</t>
  </si>
  <si>
    <t>T914261A</t>
  </si>
  <si>
    <t>T914260A</t>
  </si>
  <si>
    <t>COMPRESSOR ASSY; HITACHI;DKS-15D-03</t>
  </si>
  <si>
    <t>Z0009919A</t>
  </si>
  <si>
    <t>Z0009896A</t>
  </si>
  <si>
    <t>COMPRESSOR ASSY,P-CAR ;DKS-15D-01</t>
  </si>
  <si>
    <t>Z0009897A</t>
  </si>
  <si>
    <t>COMPRESSOR ASSY ;DKS-15D-01</t>
  </si>
  <si>
    <t>Z0009919AI</t>
  </si>
  <si>
    <t>Z0009896AI</t>
  </si>
  <si>
    <t>Z0009919AS</t>
  </si>
  <si>
    <t>Z0009896AS</t>
  </si>
  <si>
    <t>COMPRESSOR ASSY,P-CAR; DKS-15D-01</t>
  </si>
  <si>
    <t>Z0009896AST</t>
  </si>
  <si>
    <t>COMPRESSOR ASSY,P-CAR; DKS-15D-05</t>
  </si>
  <si>
    <t>Z0009897AS</t>
  </si>
  <si>
    <t>COMPRESSOR ASSY;DKS-15D-01</t>
  </si>
  <si>
    <t>Z0009897AST</t>
  </si>
  <si>
    <t>Z0009919ASI</t>
  </si>
  <si>
    <t>Z0009896ASI</t>
  </si>
  <si>
    <t>COMPRESSOR ASSY,P-CAR;DKS-15D-05(No use)</t>
  </si>
  <si>
    <t>Z0009920A</t>
  </si>
  <si>
    <t>Z0009895A</t>
  </si>
  <si>
    <t>Z0009898A</t>
  </si>
  <si>
    <t>Z0009920A0</t>
  </si>
  <si>
    <t>Z0009895AS</t>
  </si>
  <si>
    <t>COMPRESSOR ASSY ;SERVICE;(NO USE)</t>
  </si>
  <si>
    <t>Z0009898AS</t>
  </si>
  <si>
    <t>COMPRESSOR ASSY ;DKS-15D-03</t>
  </si>
  <si>
    <t>Z0009920AH</t>
  </si>
  <si>
    <t>Z0009895AH</t>
  </si>
  <si>
    <t>COMPRESSOR ASSY,MITSU;DKS-15D-03</t>
  </si>
  <si>
    <t>Z0009898AH</t>
  </si>
  <si>
    <t>COMPRESSOR ASSY,MITSU ;DKS-15D-03</t>
  </si>
  <si>
    <t>Z0009920AO</t>
  </si>
  <si>
    <t>Z0009898AST</t>
  </si>
  <si>
    <t>COMPRESSOR ASSY;DKS-15D-03</t>
  </si>
  <si>
    <t>Z0009920AS</t>
  </si>
  <si>
    <t>COMPRESSOR BODY;DKS-15D-B01</t>
  </si>
  <si>
    <t>Z0009920AST</t>
  </si>
  <si>
    <t>Z0009922A</t>
  </si>
  <si>
    <t>Z0009904A</t>
  </si>
  <si>
    <t>Z0009923A</t>
  </si>
  <si>
    <t>Z0009905A</t>
  </si>
  <si>
    <t>Z0011332A</t>
  </si>
  <si>
    <t>Z0011335A</t>
  </si>
  <si>
    <t>COMPRESSOR ASSY,(HITACHI);DKS-15D-03</t>
  </si>
  <si>
    <t>Z0016254A</t>
  </si>
  <si>
    <t>Z0016253A</t>
  </si>
  <si>
    <t>Z0016253AC</t>
  </si>
  <si>
    <t>COMPRESSOR ASSY,MITSU,DKS-15D-01</t>
  </si>
  <si>
    <t>Z0016267A</t>
  </si>
  <si>
    <t>COMPRESSOR ASSY; IAM ;DKS-15D-01</t>
  </si>
  <si>
    <t>Z0016267AC</t>
  </si>
  <si>
    <t>Z0016520A</t>
  </si>
  <si>
    <t>Z0016518A</t>
  </si>
  <si>
    <t>COMPRESSOR ASSY ; IAM;DKS-15D-05</t>
  </si>
  <si>
    <t>Z0016518AC</t>
  </si>
  <si>
    <t>COMPRESSOR ASSY ;MITSUBISHI</t>
  </si>
  <si>
    <t>Z0016519A</t>
  </si>
  <si>
    <t>COMPRESSOR ASSY ; IAM;DKS-15D-01</t>
  </si>
  <si>
    <t>Z0016519AC</t>
  </si>
  <si>
    <t>T96207AA</t>
  </si>
  <si>
    <t>T964476A</t>
  </si>
  <si>
    <t>COMPRESSOR ASSY,MITSUBISHI ;DKS-17D-11</t>
  </si>
  <si>
    <t>Z0005183A</t>
  </si>
  <si>
    <t>COMPRESSOR (nouse)</t>
  </si>
  <si>
    <t>Z0009921A</t>
  </si>
  <si>
    <t>COMPRESSOR;DKS-17D-B02</t>
  </si>
  <si>
    <t>T903318A</t>
  </si>
  <si>
    <t>COMPRESSOR ASSY ;DKS-17D-01</t>
  </si>
  <si>
    <t>T903318AS</t>
  </si>
  <si>
    <t>T903321A</t>
  </si>
  <si>
    <t>COMPRESSOR ASSY,(DKS-17D-03)</t>
  </si>
  <si>
    <t>T903321AS</t>
  </si>
  <si>
    <t>Z0009899A</t>
  </si>
  <si>
    <t>COMPRESSOR ASSY;DKS-17D-01</t>
  </si>
  <si>
    <t>Z0009900A</t>
  </si>
  <si>
    <t>Z0009901A</t>
  </si>
  <si>
    <t>COMPRESSOR ASSY,MITSU C45 ;DKS-17D-01</t>
  </si>
  <si>
    <t>Z0009903A</t>
  </si>
  <si>
    <t>COMPRESSOR ASSY,MITSU C45 (DKS-17D-01)</t>
  </si>
  <si>
    <t>Z0009921A0</t>
  </si>
  <si>
    <t>T12243CA</t>
  </si>
  <si>
    <t>COMPRESSOR ASSY,MITSU C45 (nouse)</t>
  </si>
  <si>
    <t>T12243CAC</t>
  </si>
  <si>
    <t>T12443CA</t>
  </si>
  <si>
    <t>COMPRESSOR ASSY,MITSU C45</t>
  </si>
  <si>
    <t>T12443CAC</t>
  </si>
  <si>
    <t>T12444CA</t>
  </si>
  <si>
    <t>COMPRESSOR ASSY</t>
  </si>
  <si>
    <t>T12444CAC</t>
  </si>
  <si>
    <t>T12446CA</t>
  </si>
  <si>
    <t>T12446CAC</t>
  </si>
  <si>
    <t>Z0009921AA</t>
  </si>
  <si>
    <t>COMPRESSOR BODY;</t>
  </si>
  <si>
    <t>Z0009921AH</t>
  </si>
  <si>
    <t>COMPRESSOR BODY;DKS-17D-B02</t>
  </si>
  <si>
    <t>Z0009921AI</t>
  </si>
  <si>
    <t>Z0009899AI</t>
  </si>
  <si>
    <t>Z0009900AI</t>
  </si>
  <si>
    <t>Z0009921AS</t>
  </si>
  <si>
    <t>Z0009899AS</t>
  </si>
  <si>
    <t>Z0009900AS</t>
  </si>
  <si>
    <t>Z0009900AST</t>
  </si>
  <si>
    <t>Z0009901AS</t>
  </si>
  <si>
    <t>Z0009901AST</t>
  </si>
  <si>
    <t>COMPRESSOR ASSY,MITSU C45;DKS-17D-01</t>
  </si>
  <si>
    <t>Z0009903AS</t>
  </si>
  <si>
    <t>COMPRESSOR ASSY,MITSU ;DKS-17D-01</t>
  </si>
  <si>
    <t>Z0009924A</t>
  </si>
  <si>
    <t>Z0009906A</t>
  </si>
  <si>
    <t>COMPRESSOR ASSY,MITSUBISHI ;DKS-17D-05</t>
  </si>
  <si>
    <t>Z0009908A</t>
  </si>
  <si>
    <t>COMPRESSOR ASSY,MITSU X130;DKS-17D-05</t>
  </si>
  <si>
    <t>Z0009925A</t>
  </si>
  <si>
    <t>Z0009909A</t>
  </si>
  <si>
    <t>COMPRESSOR ASSY;DKS-17D-05(NO USE)</t>
  </si>
  <si>
    <t>Z0019741A</t>
  </si>
  <si>
    <t>Z0019513A</t>
  </si>
  <si>
    <t>COMPRESSOR ASSY; IAM;DKS-17D-01</t>
  </si>
  <si>
    <t>Z0019513AC</t>
  </si>
  <si>
    <t>COMPRESSOR ASSY; IAM</t>
  </si>
  <si>
    <t>Update 15-May-19</t>
  </si>
  <si>
    <t>300/F-W23-350</t>
  </si>
  <si>
    <t>VAK</t>
  </si>
  <si>
    <t>120/Shifts-F-W21-240</t>
  </si>
  <si>
    <t>Isuzu</t>
  </si>
  <si>
    <t>Forecast update WK22'19</t>
  </si>
  <si>
    <t>D1</t>
  </si>
  <si>
    <t>T96493CA</t>
  </si>
  <si>
    <t>VK56</t>
  </si>
  <si>
    <t>Z0008549C</t>
  </si>
  <si>
    <t>Z0008551B</t>
  </si>
  <si>
    <t>S197 V6</t>
  </si>
  <si>
    <t>T909907B</t>
  </si>
  <si>
    <t>P552 2.7L</t>
  </si>
  <si>
    <t>T909910B</t>
  </si>
  <si>
    <t>5611012532A</t>
  </si>
  <si>
    <t>5611012633A</t>
  </si>
  <si>
    <t>5612603000A</t>
  </si>
  <si>
    <t>5612603100A</t>
  </si>
  <si>
    <t>T963100A</t>
  </si>
  <si>
    <t>T963113A</t>
  </si>
  <si>
    <t>Z0021771A</t>
  </si>
  <si>
    <t>Z0009775A</t>
  </si>
  <si>
    <t>Z0009680A</t>
  </si>
  <si>
    <t>P415 V6</t>
  </si>
  <si>
    <t>Beginning Balance</t>
  </si>
  <si>
    <t>T907053B</t>
  </si>
  <si>
    <t>T907055A</t>
  </si>
  <si>
    <t>M9T</t>
  </si>
  <si>
    <t>LOGISTIC Updated</t>
  </si>
  <si>
    <t>(RM)</t>
  </si>
  <si>
    <t>Type of Production</t>
  </si>
  <si>
    <t>CYLINDER HEAD (R)</t>
  </si>
  <si>
    <t>T46497AA</t>
  </si>
  <si>
    <t>P558 V8</t>
  </si>
  <si>
    <t>T46515AB</t>
  </si>
  <si>
    <t>T46511AB</t>
  </si>
  <si>
    <t>T46496AA</t>
  </si>
  <si>
    <t>P558 V6</t>
  </si>
  <si>
    <t xml:space="preserve">CYLINDER BLOCK (R) </t>
  </si>
  <si>
    <t xml:space="preserve">CYLINDER BLOCK (F) </t>
  </si>
  <si>
    <t xml:space="preserve">CYLINDER HEAD (R) </t>
  </si>
  <si>
    <t>Valeo</t>
  </si>
  <si>
    <t>FG</t>
  </si>
  <si>
    <t>TOTAL</t>
  </si>
  <si>
    <t>Target / day :</t>
  </si>
  <si>
    <t>* CASTING</t>
  </si>
  <si>
    <t>* FINISHING</t>
  </si>
  <si>
    <t>CYLINDER BLOCK (F) RAW MATERIAL</t>
  </si>
  <si>
    <t>Finishing</t>
  </si>
  <si>
    <t>PLA</t>
  </si>
  <si>
    <t>ACT</t>
  </si>
  <si>
    <t>BANLANCE</t>
  </si>
  <si>
    <t>STOCK (FG)</t>
  </si>
  <si>
    <t>DC</t>
  </si>
  <si>
    <t>350T</t>
  </si>
  <si>
    <t>650T</t>
  </si>
  <si>
    <t>0231</t>
  </si>
  <si>
    <t>REMARKS:</t>
  </si>
  <si>
    <t>SLIDING</t>
  </si>
  <si>
    <t>N0 FORCAST</t>
  </si>
  <si>
    <t>NO PLAN</t>
  </si>
  <si>
    <t>N0 EDI</t>
  </si>
  <si>
    <t>ADD ORDER</t>
  </si>
  <si>
    <t>DC 650T (ADC 12)</t>
  </si>
  <si>
    <t>ITEMS</t>
  </si>
  <si>
    <t>PART NO.</t>
  </si>
  <si>
    <t>PLAN</t>
  </si>
  <si>
    <t>ACTUAL</t>
  </si>
  <si>
    <t>(%)</t>
  </si>
  <si>
    <t>G. TOTAL</t>
  </si>
  <si>
    <t>Cap.</t>
  </si>
  <si>
    <t>Per Month</t>
  </si>
  <si>
    <t>Per Week</t>
  </si>
  <si>
    <t xml:space="preserve">Cap / Day </t>
  </si>
  <si>
    <t>BL-STOCK</t>
  </si>
  <si>
    <t>TOTAL STOCK</t>
  </si>
  <si>
    <t>Updated</t>
  </si>
  <si>
    <t>RM No.</t>
  </si>
  <si>
    <t>Produced</t>
  </si>
  <si>
    <t>current status</t>
  </si>
  <si>
    <t>Machine</t>
  </si>
  <si>
    <t>VALT</t>
  </si>
  <si>
    <t>(MC)</t>
  </si>
  <si>
    <t>COMPARISON</t>
  </si>
  <si>
    <t>X90</t>
  </si>
  <si>
    <t>5611514900A</t>
  </si>
  <si>
    <t>R5</t>
  </si>
  <si>
    <t>Update:</t>
  </si>
  <si>
    <r>
      <t xml:space="preserve">D/C Updated </t>
    </r>
    <r>
      <rPr>
        <b/>
        <sz val="20"/>
        <color rgb="FFC00000"/>
        <rFont val="Tahoma"/>
        <family val="2"/>
      </rPr>
      <t xml:space="preserve"> (Plan B)</t>
    </r>
  </si>
  <si>
    <r>
      <t>M/C Updated</t>
    </r>
    <r>
      <rPr>
        <b/>
        <sz val="20"/>
        <color rgb="FFC00000"/>
        <rFont val="Tahoma"/>
        <family val="2"/>
      </rPr>
      <t xml:space="preserve">  (Plan B)</t>
    </r>
  </si>
  <si>
    <r>
      <t>QC Updated</t>
    </r>
    <r>
      <rPr>
        <b/>
        <sz val="20"/>
        <color rgb="FFC00000"/>
        <rFont val="Tahoma"/>
        <family val="2"/>
      </rPr>
      <t xml:space="preserve">  (Plan A)</t>
    </r>
  </si>
  <si>
    <r>
      <t>Production amount</t>
    </r>
    <r>
      <rPr>
        <b/>
        <sz val="20"/>
        <color rgb="FFC00000"/>
        <rFont val="Tahoma"/>
        <family val="2"/>
      </rPr>
      <t xml:space="preserve"> (Casting) </t>
    </r>
  </si>
  <si>
    <r>
      <t>Production amount</t>
    </r>
    <r>
      <rPr>
        <b/>
        <sz val="20"/>
        <color rgb="FFC00000"/>
        <rFont val="Tahoma"/>
        <family val="2"/>
      </rPr>
      <t xml:space="preserve"> (Machining)</t>
    </r>
  </si>
  <si>
    <t>2,200 Pcs</t>
  </si>
  <si>
    <t>Weight (g)</t>
  </si>
  <si>
    <t>Weight (Kgs)</t>
  </si>
  <si>
    <t>TOTAL_ADC12</t>
  </si>
  <si>
    <t>TOTAL_ADC14</t>
  </si>
  <si>
    <t>SLEEVE</t>
  </si>
  <si>
    <t>TBKK</t>
  </si>
  <si>
    <t>S550_V8</t>
  </si>
  <si>
    <t>T49904AA</t>
  </si>
  <si>
    <t>T49905AA</t>
  </si>
  <si>
    <t>KAYAMA</t>
  </si>
  <si>
    <t>REMARKS</t>
  </si>
  <si>
    <t xml:space="preserve">Z0009694A </t>
  </si>
  <si>
    <t xml:space="preserve">Z0009696A </t>
  </si>
  <si>
    <t>P415_V8</t>
  </si>
  <si>
    <t>T909925B</t>
  </si>
  <si>
    <t>T909871B</t>
  </si>
  <si>
    <t>P552 V6</t>
  </si>
  <si>
    <t>* QC (CSL)</t>
  </si>
  <si>
    <t>DC 500T (ADC 12)</t>
  </si>
  <si>
    <t>DC 400T-1 (ADC 12)</t>
  </si>
  <si>
    <t>T909919B</t>
  </si>
  <si>
    <t>T909920B</t>
  </si>
  <si>
    <t>P552 V8</t>
  </si>
  <si>
    <t>2,600 Pcs</t>
  </si>
  <si>
    <t>EOR</t>
  </si>
  <si>
    <t>Note.</t>
  </si>
  <si>
    <t>ERO</t>
  </si>
  <si>
    <t>ERO/ACT</t>
  </si>
  <si>
    <t>Z0010619C</t>
  </si>
  <si>
    <t>Z0010843A</t>
  </si>
  <si>
    <t>S550 V8</t>
  </si>
  <si>
    <t>Z0011377A</t>
  </si>
  <si>
    <t>GAMMA</t>
  </si>
  <si>
    <t>Z0011378A</t>
  </si>
  <si>
    <t>P375</t>
  </si>
  <si>
    <t>T945347A</t>
  </si>
  <si>
    <t>T945350A</t>
  </si>
  <si>
    <t>5612604400A</t>
  </si>
  <si>
    <t>5612604500A</t>
  </si>
  <si>
    <t>KC82</t>
  </si>
  <si>
    <t>Cylinder Block Front</t>
  </si>
  <si>
    <t>Cylinder Block Rear</t>
  </si>
  <si>
    <t>Shell Front</t>
  </si>
  <si>
    <t>Shell Rear</t>
  </si>
  <si>
    <t>FOR/PLA</t>
  </si>
  <si>
    <t>FOR/ERO</t>
  </si>
  <si>
    <t xml:space="preserve">FORECAST </t>
  </si>
  <si>
    <t>Check whether it meet the forecast or not.</t>
  </si>
  <si>
    <t>PACKING SEMI-CIRCULAR</t>
  </si>
  <si>
    <t>MD372348</t>
  </si>
  <si>
    <t>1050B375</t>
  </si>
  <si>
    <t>JAN</t>
  </si>
  <si>
    <t>FEB</t>
  </si>
  <si>
    <t>WK10</t>
  </si>
  <si>
    <t>WK11</t>
  </si>
  <si>
    <t>WK12</t>
  </si>
  <si>
    <t>MAR</t>
  </si>
  <si>
    <t>WK13</t>
  </si>
  <si>
    <t>WK14</t>
  </si>
  <si>
    <t>Cylinder</t>
  </si>
  <si>
    <t>KEICAR</t>
  </si>
  <si>
    <t>DC 400T-2 (ADC 14)</t>
  </si>
  <si>
    <t>WK15</t>
  </si>
  <si>
    <t>W02</t>
  </si>
  <si>
    <t>YAMATAI</t>
  </si>
  <si>
    <t>Y4L</t>
  </si>
  <si>
    <t>T35584C</t>
  </si>
  <si>
    <t>APR</t>
  </si>
  <si>
    <t>W03</t>
  </si>
  <si>
    <t>WK16</t>
  </si>
  <si>
    <t>WK17</t>
  </si>
  <si>
    <t>WK18</t>
  </si>
  <si>
    <t>W01</t>
  </si>
  <si>
    <t>SIAM INTER MOLD CO.,LTD.</t>
  </si>
  <si>
    <t>K10B</t>
  </si>
  <si>
    <t>T36744B</t>
  </si>
  <si>
    <t>Cylinder Head (Connector)</t>
  </si>
  <si>
    <t>T26164BA</t>
  </si>
  <si>
    <t>Cylinder Head</t>
  </si>
  <si>
    <t>C170</t>
  </si>
  <si>
    <t>DC 350T (ADC 12)</t>
  </si>
  <si>
    <t>WK2</t>
  </si>
  <si>
    <t>WK3</t>
  </si>
  <si>
    <t>WK4</t>
  </si>
  <si>
    <t>Ecocar</t>
  </si>
  <si>
    <t>Z0016091A</t>
  </si>
  <si>
    <t>Z0011949A</t>
  </si>
  <si>
    <t>KC59</t>
  </si>
  <si>
    <t>Z0011951A</t>
  </si>
  <si>
    <t>Front Head</t>
  </si>
  <si>
    <t>Rear Head</t>
  </si>
  <si>
    <t>VAL(J)</t>
  </si>
  <si>
    <t>WK5</t>
  </si>
  <si>
    <t>WK6</t>
  </si>
  <si>
    <t>WK7</t>
  </si>
  <si>
    <t>WK8</t>
  </si>
  <si>
    <t>ค่าใช้จ่าย</t>
  </si>
  <si>
    <t>ยอดยกมาจากปลายปึ 2022</t>
  </si>
  <si>
    <t>Jan</t>
  </si>
  <si>
    <t>Feb</t>
  </si>
  <si>
    <t>Mar</t>
  </si>
  <si>
    <t>ปลายงวด (1)</t>
  </si>
  <si>
    <t>ปลายงวด (2)</t>
  </si>
  <si>
    <t>ปลายงวด (3)</t>
  </si>
  <si>
    <t>Banlance</t>
  </si>
  <si>
    <r>
      <t xml:space="preserve">ยอดขาย - </t>
    </r>
    <r>
      <rPr>
        <sz val="11"/>
        <color rgb="FFFF0000"/>
        <rFont val="Calibri"/>
        <family val="2"/>
        <scheme val="minor"/>
      </rPr>
      <t>ค่าใช้จ่าย</t>
    </r>
  </si>
  <si>
    <r>
      <t>ยอดขาย -</t>
    </r>
    <r>
      <rPr>
        <sz val="11"/>
        <color rgb="FFFF0000"/>
        <rFont val="Calibri"/>
        <family val="2"/>
        <scheme val="minor"/>
      </rPr>
      <t xml:space="preserve"> ค่าใช้จ่าย</t>
    </r>
  </si>
  <si>
    <r>
      <t>Stock : ปลายงวด (2) -</t>
    </r>
    <r>
      <rPr>
        <sz val="11"/>
        <color rgb="FFE11FBC"/>
        <rFont val="Calibri"/>
        <family val="2"/>
        <scheme val="minor"/>
      </rPr>
      <t>ปลายงวด (1)</t>
    </r>
  </si>
  <si>
    <t>Stock : ปลายงวด (3) -ปลายงวด (2)</t>
  </si>
  <si>
    <t xml:space="preserve">รายได้ </t>
  </si>
  <si>
    <t>(ยอดขาย)</t>
  </si>
  <si>
    <t>ต้นทุน</t>
  </si>
  <si>
    <t>STOCK ปลายงวดปี 22</t>
  </si>
  <si>
    <r>
      <t>Stock : ปลายงวด (3) -</t>
    </r>
    <r>
      <rPr>
        <sz val="11"/>
        <color rgb="FFE11FBC"/>
        <rFont val="Calibri"/>
        <family val="2"/>
        <scheme val="minor"/>
      </rPr>
      <t xml:space="preserve"> ปลายงวดปี 22</t>
    </r>
  </si>
  <si>
    <r>
      <t xml:space="preserve">Stock : ปลายงวด (2) - </t>
    </r>
    <r>
      <rPr>
        <sz val="11"/>
        <color rgb="FFE11FBC"/>
        <rFont val="Calibri"/>
        <family val="2"/>
        <scheme val="minor"/>
      </rPr>
      <t>ปลายงวดปี 22</t>
    </r>
  </si>
  <si>
    <r>
      <t>Stock : ปลายงวด (1) -</t>
    </r>
    <r>
      <rPr>
        <sz val="11"/>
        <color rgb="FFE11FBC"/>
        <rFont val="Calibri"/>
        <family val="2"/>
        <scheme val="minor"/>
      </rPr>
      <t xml:space="preserve"> ปลายงวดปี 22</t>
    </r>
  </si>
  <si>
    <r>
      <t xml:space="preserve">Stock : ปลายงวด (1) - </t>
    </r>
    <r>
      <rPr>
        <sz val="11"/>
        <color rgb="FFE11FBC"/>
        <rFont val="Calibri"/>
        <family val="2"/>
        <scheme val="minor"/>
      </rPr>
      <t>ปลายงวดปี 22</t>
    </r>
  </si>
  <si>
    <t xml:space="preserve">วิธีที่ 1 </t>
  </si>
  <si>
    <t>วิธีที่ 2</t>
  </si>
  <si>
    <r>
      <rPr>
        <sz val="11"/>
        <color rgb="FF0070C0"/>
        <rFont val="Calibri"/>
        <family val="2"/>
        <scheme val="minor"/>
      </rPr>
      <t>กำไร</t>
    </r>
    <r>
      <rPr>
        <sz val="11"/>
        <color theme="1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ขาดทุน</t>
    </r>
    <r>
      <rPr>
        <sz val="11"/>
        <color theme="1"/>
        <rFont val="Calibri"/>
        <family val="2"/>
        <scheme val="minor"/>
      </rPr>
      <t xml:space="preserve"> (ขั้นต้น)</t>
    </r>
  </si>
  <si>
    <t>วิธีที่3</t>
  </si>
  <si>
    <t>วิธีที่ 4</t>
  </si>
  <si>
    <t>400T-1</t>
  </si>
  <si>
    <t>400T-2</t>
  </si>
  <si>
    <t>Z0010019A</t>
  </si>
  <si>
    <t>Z0010021A</t>
  </si>
  <si>
    <t>CYLINDER BLOCK (F) RAW MAT'L</t>
  </si>
  <si>
    <t>CYLINDER BLOCK (R) RAW MAT'L</t>
  </si>
  <si>
    <t>Shotblasting</t>
  </si>
  <si>
    <r>
      <t>Production amount</t>
    </r>
    <r>
      <rPr>
        <b/>
        <sz val="20"/>
        <color rgb="FFC00000"/>
        <rFont val="Tahoma"/>
        <family val="2"/>
      </rPr>
      <t xml:space="preserve"> (Shotblasting) </t>
    </r>
  </si>
  <si>
    <t>Balance from Stock Check</t>
  </si>
  <si>
    <t>End of week balance</t>
  </si>
  <si>
    <t>Total 1+2</t>
  </si>
  <si>
    <t>Total 1</t>
  </si>
  <si>
    <t>Total 2</t>
  </si>
  <si>
    <t>Finishing(1+2)</t>
  </si>
  <si>
    <t>Machining</t>
  </si>
  <si>
    <t>ELECTROLUX</t>
  </si>
  <si>
    <t>250T</t>
  </si>
  <si>
    <t>Finished Part</t>
  </si>
  <si>
    <t>220-00331</t>
  </si>
  <si>
    <t>220-00016-1</t>
  </si>
  <si>
    <t>220-00016-2</t>
  </si>
  <si>
    <t>220-00014</t>
  </si>
  <si>
    <t>220-00015</t>
  </si>
  <si>
    <t>PLATE SUP.CAM</t>
  </si>
  <si>
    <t>PLATE CAM LOCK</t>
  </si>
  <si>
    <t>PLATE SUP CAM</t>
  </si>
  <si>
    <t>CAM LOCK "L"</t>
  </si>
  <si>
    <t>CYLBLOCK 'F'</t>
  </si>
  <si>
    <r>
      <t>Machine</t>
    </r>
    <r>
      <rPr>
        <b/>
        <sz val="16"/>
        <color rgb="FF0070C0"/>
        <rFont val="Tahoma"/>
        <family val="2"/>
      </rPr>
      <t xml:space="preserve"> (SIM)</t>
    </r>
  </si>
  <si>
    <t>Production amount</t>
  </si>
  <si>
    <r>
      <t>Coating</t>
    </r>
    <r>
      <rPr>
        <b/>
        <sz val="16"/>
        <color rgb="FFC00000"/>
        <rFont val="Tahoma"/>
        <family val="2"/>
      </rPr>
      <t xml:space="preserve"> (ThaiIN)</t>
    </r>
  </si>
  <si>
    <t>Finishing 1</t>
  </si>
  <si>
    <t>Finishing 2</t>
  </si>
  <si>
    <r>
      <t>Production amount</t>
    </r>
    <r>
      <rPr>
        <b/>
        <sz val="20"/>
        <color rgb="FFC00000"/>
        <rFont val="Tahoma"/>
        <family val="2"/>
      </rPr>
      <t xml:space="preserve"> (Finishing)</t>
    </r>
  </si>
  <si>
    <r>
      <t>Production amount</t>
    </r>
    <r>
      <rPr>
        <b/>
        <sz val="20"/>
        <color rgb="FFC00000"/>
        <rFont val="Tahoma"/>
        <family val="2"/>
      </rPr>
      <t xml:space="preserve"> (Casting)</t>
    </r>
  </si>
  <si>
    <r>
      <t>Production amount</t>
    </r>
    <r>
      <rPr>
        <b/>
        <sz val="20"/>
        <color rgb="FFC00000"/>
        <rFont val="Tahoma"/>
        <family val="2"/>
      </rPr>
      <t xml:space="preserve"> (Coating)</t>
    </r>
  </si>
  <si>
    <r>
      <t>Production amount</t>
    </r>
    <r>
      <rPr>
        <b/>
        <sz val="20"/>
        <color rgb="FF0070C0"/>
        <rFont val="Tahoma"/>
        <family val="2"/>
      </rPr>
      <t xml:space="preserve"> (FG)</t>
    </r>
  </si>
  <si>
    <t>CSL</t>
  </si>
  <si>
    <r>
      <t xml:space="preserve">Production amount </t>
    </r>
    <r>
      <rPr>
        <b/>
        <sz val="20"/>
        <color rgb="FF0070C0"/>
        <rFont val="Tahoma"/>
        <family val="2"/>
      </rPr>
      <t>(FG)</t>
    </r>
  </si>
  <si>
    <t>QC</t>
  </si>
  <si>
    <t>Coating</t>
  </si>
  <si>
    <t>Before  Coating</t>
  </si>
  <si>
    <t>Barrel</t>
  </si>
  <si>
    <t>HOME EXPERT</t>
  </si>
  <si>
    <t>HP-001</t>
  </si>
  <si>
    <t>HP-002</t>
  </si>
  <si>
    <t>HP-003</t>
  </si>
  <si>
    <t>HP-004</t>
  </si>
  <si>
    <t>HP-005</t>
  </si>
  <si>
    <t>HP-006</t>
  </si>
  <si>
    <t>HP-007</t>
  </si>
  <si>
    <t>HP-008</t>
  </si>
  <si>
    <t>HP-009</t>
  </si>
  <si>
    <t>HP-010</t>
  </si>
  <si>
    <t>HP-011</t>
  </si>
  <si>
    <t>HP-012</t>
  </si>
  <si>
    <t>Part Name</t>
  </si>
  <si>
    <t>CASTING</t>
  </si>
  <si>
    <t>TOP CASTING</t>
  </si>
  <si>
    <t xml:space="preserve">COVER BOTTOM </t>
  </si>
  <si>
    <t>COVER TOP</t>
  </si>
  <si>
    <t xml:space="preserve">SPUR GEAR DIM 130 mm </t>
  </si>
  <si>
    <t>SUB MOTOR</t>
  </si>
  <si>
    <t xml:space="preserve">SWITCH PLATE </t>
  </si>
  <si>
    <t>SUPPORT SLING</t>
  </si>
  <si>
    <t>COVER WIRE ROPE</t>
  </si>
  <si>
    <t>LIMIT SWITCH</t>
  </si>
  <si>
    <t>SPUR GEAR 1.5"</t>
  </si>
  <si>
    <t>อลูมิเนียมกันสลิง</t>
  </si>
  <si>
    <t>SUB</t>
  </si>
  <si>
    <t>CMS</t>
  </si>
  <si>
    <t>Plainting</t>
  </si>
  <si>
    <r>
      <t xml:space="preserve">Machine </t>
    </r>
    <r>
      <rPr>
        <b/>
        <sz val="16"/>
        <color rgb="FFC00000"/>
        <rFont val="Tahoma"/>
        <family val="2"/>
      </rPr>
      <t xml:space="preserve"> </t>
    </r>
    <r>
      <rPr>
        <b/>
        <sz val="16"/>
        <color rgb="FF0070C0"/>
        <rFont val="Tahoma"/>
        <family val="2"/>
      </rPr>
      <t>(SIM)</t>
    </r>
  </si>
  <si>
    <r>
      <t>Production amount</t>
    </r>
    <r>
      <rPr>
        <b/>
        <sz val="20"/>
        <color rgb="FFC00000"/>
        <rFont val="Tahoma"/>
        <family val="2"/>
      </rPr>
      <t xml:space="preserve"> (Finishing ) </t>
    </r>
  </si>
  <si>
    <t xml:space="preserve">Total </t>
  </si>
  <si>
    <r>
      <t>Finishing</t>
    </r>
    <r>
      <rPr>
        <b/>
        <sz val="16"/>
        <color rgb="FF0070C0"/>
        <rFont val="Tahoma"/>
        <family val="2"/>
      </rPr>
      <t xml:space="preserve"> (SIM)</t>
    </r>
  </si>
  <si>
    <r>
      <t xml:space="preserve">Production amount </t>
    </r>
    <r>
      <rPr>
        <b/>
        <sz val="20"/>
        <color rgb="FFC00000"/>
        <rFont val="Tahoma"/>
        <family val="2"/>
      </rPr>
      <t>(Machining)</t>
    </r>
  </si>
  <si>
    <r>
      <t>Production amount</t>
    </r>
    <r>
      <rPr>
        <b/>
        <sz val="20"/>
        <color rgb="FF0070C0"/>
        <rFont val="Tahoma"/>
        <family val="2"/>
      </rPr>
      <t xml:space="preserve"> (QC)</t>
    </r>
  </si>
  <si>
    <r>
      <t>Production amount</t>
    </r>
    <r>
      <rPr>
        <b/>
        <sz val="20"/>
        <color rgb="FFC00000"/>
        <rFont val="Tahoma"/>
        <family val="2"/>
      </rPr>
      <t xml:space="preserve"> </t>
    </r>
    <r>
      <rPr>
        <b/>
        <sz val="20"/>
        <color rgb="FF0070C0"/>
        <rFont val="Tahoma"/>
        <family val="2"/>
      </rPr>
      <t xml:space="preserve">(FG)  </t>
    </r>
  </si>
  <si>
    <t xml:space="preserve">Finishing 1 </t>
  </si>
  <si>
    <t>WK9</t>
  </si>
  <si>
    <t>5611502001B</t>
  </si>
  <si>
    <t>GOOD</t>
  </si>
  <si>
    <t>NG</t>
  </si>
  <si>
    <t>Ex.</t>
  </si>
  <si>
    <t>Store</t>
  </si>
  <si>
    <r>
      <t xml:space="preserve">Casting  </t>
    </r>
    <r>
      <rPr>
        <b/>
        <sz val="14"/>
        <color rgb="FF0070C0"/>
        <rFont val="Calibri"/>
        <family val="2"/>
        <scheme val="minor"/>
      </rPr>
      <t xml:space="preserve"> (BF)</t>
    </r>
  </si>
  <si>
    <r>
      <t xml:space="preserve">Finishing  </t>
    </r>
    <r>
      <rPr>
        <b/>
        <sz val="14"/>
        <color rgb="FF0070C0"/>
        <rFont val="Calibri"/>
        <family val="2"/>
        <scheme val="minor"/>
      </rPr>
      <t xml:space="preserve"> (FN)</t>
    </r>
  </si>
  <si>
    <r>
      <t xml:space="preserve">Shotblasting </t>
    </r>
    <r>
      <rPr>
        <b/>
        <sz val="14"/>
        <color rgb="FF0070C0"/>
        <rFont val="Calibri"/>
        <family val="2"/>
        <scheme val="minor"/>
      </rPr>
      <t xml:space="preserve"> (SB)</t>
    </r>
  </si>
  <si>
    <r>
      <t xml:space="preserve">Machining </t>
    </r>
    <r>
      <rPr>
        <b/>
        <sz val="14"/>
        <color rgb="FF0070C0"/>
        <rFont val="Calibri"/>
        <family val="2"/>
        <scheme val="minor"/>
      </rPr>
      <t xml:space="preserve">  (MC)</t>
    </r>
  </si>
  <si>
    <r>
      <t xml:space="preserve">Quality </t>
    </r>
    <r>
      <rPr>
        <b/>
        <sz val="14"/>
        <color rgb="FF0070C0"/>
        <rFont val="Calibri"/>
        <family val="2"/>
        <scheme val="minor"/>
      </rPr>
      <t xml:space="preserve"> (QC)</t>
    </r>
  </si>
  <si>
    <t>Production</t>
  </si>
  <si>
    <t>Expenses</t>
  </si>
  <si>
    <t>Cost / Piece</t>
  </si>
  <si>
    <t>Loss</t>
  </si>
  <si>
    <t>lossless</t>
  </si>
  <si>
    <t>Production Costs</t>
  </si>
  <si>
    <t>1.เข้าใจถึงกระบวนการผลิต</t>
  </si>
  <si>
    <t>2.การจัดสรรค่าใช้จ่ายสำหรับแต่ละกระบวนการผลิต</t>
  </si>
  <si>
    <t>3.ต้นทุนการผลิตแต่ละกระบวนการผลิต</t>
  </si>
  <si>
    <t>4.ความสูญเสียในขบวนการผลิต</t>
  </si>
  <si>
    <t>5.การตรวจสอบย้อนกลับ</t>
  </si>
  <si>
    <t>Delivery</t>
  </si>
  <si>
    <t>Some parts do not have MC process.</t>
  </si>
  <si>
    <t>Diff</t>
  </si>
  <si>
    <t>KOSHIN</t>
  </si>
  <si>
    <t>043061102-02</t>
  </si>
  <si>
    <t>PBX-50 MOTOR FRAME</t>
  </si>
  <si>
    <t xml:space="preserve">PS-50 MOTOR FRAME </t>
  </si>
  <si>
    <t>Allocate expenses for each production process (1)</t>
  </si>
  <si>
    <t>Allocate expenses for each production process (2)</t>
  </si>
  <si>
    <t>PRODUCTION</t>
  </si>
  <si>
    <t>Monthly</t>
  </si>
  <si>
    <t>Q'ty</t>
  </si>
  <si>
    <t>Pcs</t>
  </si>
  <si>
    <t>Kgs</t>
  </si>
  <si>
    <t>MATERIAL</t>
  </si>
  <si>
    <t>น้ำหนักที่เบิกใช้</t>
  </si>
  <si>
    <t>น้ำหนักที่ส่งคืน</t>
  </si>
  <si>
    <t>น้ำหนักที่ใช้ไป</t>
  </si>
  <si>
    <t>(น้ำหนักที่เบิกใช้ - น้ำหนักที่ส่งคืน = น้ำหนักที่ใช้ไป )</t>
  </si>
  <si>
    <t>VALE0</t>
  </si>
  <si>
    <t>W 1</t>
  </si>
  <si>
    <t>W 2</t>
  </si>
  <si>
    <t>W 3</t>
  </si>
  <si>
    <t>W 4</t>
  </si>
  <si>
    <t>W 5</t>
  </si>
  <si>
    <t>Forecast update WK01'24</t>
  </si>
  <si>
    <t>Forecast update WK02'24</t>
  </si>
  <si>
    <t>Forecast update WK03'24</t>
  </si>
  <si>
    <t>T909088A</t>
  </si>
  <si>
    <t>K2</t>
  </si>
  <si>
    <t>NG Return  (from File A)</t>
  </si>
  <si>
    <t>NG Return (from counting)</t>
  </si>
  <si>
    <t>ADC12/ADC14</t>
  </si>
  <si>
    <r>
      <t>*</t>
    </r>
    <r>
      <rPr>
        <b/>
        <sz val="12"/>
        <color rgb="FFC00000"/>
        <rFont val="Calibri"/>
        <family val="2"/>
        <scheme val="minor"/>
      </rPr>
      <t xml:space="preserve"> Mat</t>
    </r>
    <r>
      <rPr>
        <sz val="12"/>
        <color rgb="FFC00000"/>
        <rFont val="Calibri"/>
        <family val="2"/>
        <scheme val="minor"/>
      </rPr>
      <t xml:space="preserve"> ที่ใช้ไม่หมด +SCAP +  น้ำค้างเตา</t>
    </r>
  </si>
  <si>
    <t>ADC 12</t>
  </si>
  <si>
    <t>ADC 14</t>
  </si>
  <si>
    <t>Loss from melting</t>
  </si>
  <si>
    <t>Case. 1</t>
  </si>
  <si>
    <t>Case. 2</t>
  </si>
  <si>
    <t>NYS</t>
  </si>
  <si>
    <t>Traceability (Allocate Mat. Cost)</t>
  </si>
  <si>
    <t>kgs</t>
  </si>
  <si>
    <t>107,367 - 11440</t>
  </si>
  <si>
    <t>=</t>
  </si>
  <si>
    <t>(น้ำหนักที่ใช้ไป-NG Return จากการตรวจนับ)</t>
  </si>
  <si>
    <t>(ยอดผลิต - ยอด Return NG)</t>
  </si>
  <si>
    <t>(จำนวนชิ้นที่ต้อง Allocate cost)</t>
  </si>
  <si>
    <r>
      <t>FN Updated</t>
    </r>
    <r>
      <rPr>
        <b/>
        <sz val="20"/>
        <color rgb="FFC00000"/>
        <rFont val="Tahoma"/>
        <family val="2"/>
      </rPr>
      <t xml:space="preserve">  (Plan C)</t>
    </r>
  </si>
  <si>
    <r>
      <t xml:space="preserve">FN Updated </t>
    </r>
    <r>
      <rPr>
        <b/>
        <sz val="20"/>
        <color rgb="FFC00000"/>
        <rFont val="Tahoma"/>
        <family val="2"/>
      </rPr>
      <t xml:space="preserve"> (Plan C)</t>
    </r>
  </si>
  <si>
    <r>
      <t xml:space="preserve">SB Updated </t>
    </r>
    <r>
      <rPr>
        <b/>
        <sz val="20"/>
        <color rgb="FFC00000"/>
        <rFont val="Tahoma"/>
        <family val="2"/>
      </rPr>
      <t xml:space="preserve"> (Plan C-1)</t>
    </r>
  </si>
  <si>
    <r>
      <t xml:space="preserve">LOGISTIC Updated </t>
    </r>
    <r>
      <rPr>
        <b/>
        <sz val="20"/>
        <color rgb="FFC00000"/>
        <rFont val="Tahoma"/>
        <family val="2"/>
      </rPr>
      <t xml:space="preserve"> </t>
    </r>
  </si>
  <si>
    <r>
      <t>Production amount</t>
    </r>
    <r>
      <rPr>
        <b/>
        <sz val="20"/>
        <color rgb="FFC00000"/>
        <rFont val="Tahoma"/>
        <family val="2"/>
      </rPr>
      <t xml:space="preserve"> (T5) </t>
    </r>
  </si>
  <si>
    <r>
      <t>Production amount</t>
    </r>
    <r>
      <rPr>
        <b/>
        <sz val="20"/>
        <color rgb="FFC00000"/>
        <rFont val="Tahoma"/>
        <family val="2"/>
      </rPr>
      <t xml:space="preserve"> (OP1) </t>
    </r>
  </si>
  <si>
    <t>MC OP1 / T5</t>
  </si>
  <si>
    <t>Machine  (Outsource)</t>
  </si>
  <si>
    <t>Forecast update WK04'24</t>
  </si>
  <si>
    <t>W04</t>
  </si>
  <si>
    <t>WK19</t>
  </si>
  <si>
    <t>MAY</t>
  </si>
  <si>
    <t>Forecast update WK05'24</t>
  </si>
  <si>
    <t>W05</t>
  </si>
  <si>
    <t>Forecast update WK06'24</t>
  </si>
  <si>
    <t>W06</t>
  </si>
  <si>
    <t>Forecast update WK07'24</t>
  </si>
  <si>
    <t>W07</t>
  </si>
  <si>
    <t>WK20</t>
  </si>
  <si>
    <t>WK21</t>
  </si>
  <si>
    <t>WK22</t>
  </si>
  <si>
    <t>Forecast update WK08'24</t>
  </si>
  <si>
    <t>W08</t>
  </si>
  <si>
    <t>WK23</t>
  </si>
  <si>
    <t>JUN</t>
  </si>
  <si>
    <t>หลักคิดทางบัญชี</t>
  </si>
  <si>
    <t>W/Pcs</t>
  </si>
  <si>
    <t xml:space="preserve"> </t>
  </si>
  <si>
    <t>(การกระจาย Cost ทางบัญชีนำมาคิด)</t>
  </si>
  <si>
    <t>EX.</t>
  </si>
  <si>
    <t>* ซื้อ Mat. มา : 1000 Kgs.</t>
  </si>
  <si>
    <t>* ราคา กิโลกลัมละ  : 100 บาท.</t>
  </si>
  <si>
    <t>ผลิต</t>
  </si>
  <si>
    <t>ขาย</t>
  </si>
  <si>
    <t>งานเสีย</t>
  </si>
  <si>
    <t>คงเหลือ</t>
  </si>
  <si>
    <t>Unit</t>
  </si>
  <si>
    <t>Pcs.</t>
  </si>
  <si>
    <t>Baht</t>
  </si>
  <si>
    <t>Total Cost</t>
  </si>
  <si>
    <t>มูลค่า Mat ยังคงเดิมแม้จะอยู่ใน Status ใหน</t>
  </si>
  <si>
    <t>Slide to End of W2</t>
  </si>
  <si>
    <t>Slide to Begining of W2</t>
  </si>
  <si>
    <t>Slide to End of W02</t>
  </si>
  <si>
    <t>5611515600A</t>
  </si>
  <si>
    <t>5611516100A</t>
  </si>
  <si>
    <t>WK24</t>
  </si>
  <si>
    <t>Slide to End of W03 (Common line with Line 3100</t>
  </si>
  <si>
    <t>NO ERO</t>
  </si>
  <si>
    <t>Send again on night shift</t>
  </si>
  <si>
    <t>QC (B/C)</t>
  </si>
  <si>
    <t>Before  Plainting</t>
  </si>
  <si>
    <t>SO-25 CYLINDER BOTTOM</t>
  </si>
  <si>
    <t>032005102-02</t>
  </si>
  <si>
    <t>SIM-M23041</t>
  </si>
  <si>
    <t>SIM-M23040</t>
  </si>
  <si>
    <t>Start New mold WK12'24</t>
  </si>
  <si>
    <t>Start 2026</t>
  </si>
  <si>
    <t>Slide to 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</si>
</sst>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\-mmm\-yy;@"/>
    <numFmt numFmtId="167" formatCode="_(* #,##0.0_);_(* \(#,##0.0\);_(* &quot;-&quot;??_);_(@_)"/>
    <numFmt numFmtId="168" formatCode="[$-409]d\-mmm;@"/>
    <numFmt numFmtId="169" formatCode="B1d\-mmm\-yy"/>
    <numFmt numFmtId="170" formatCode="0.0"/>
    <numFmt numFmtId="171" formatCode="0.0%"/>
    <numFmt numFmtId="172" formatCode="0.000"/>
  </numFmts>
  <fonts count="1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6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name val="ＭＳ Ｐゴシック"/>
      <family val="2"/>
    </font>
    <font>
      <sz val="11"/>
      <name val="Tahoma"/>
      <family val="2"/>
    </font>
    <font>
      <b/>
      <sz val="11"/>
      <name val="Tahoma"/>
      <family val="2"/>
    </font>
    <font>
      <b/>
      <sz val="11"/>
      <color rgb="FFC00000"/>
      <name val="Tahoma"/>
      <family val="2"/>
    </font>
    <font>
      <sz val="11"/>
      <color theme="0"/>
      <name val="Tahoma"/>
      <family val="2"/>
    </font>
    <font>
      <sz val="11"/>
      <color rgb="FFC00000"/>
      <name val="Tahoma"/>
      <family val="2"/>
    </font>
    <font>
      <sz val="11"/>
      <color rgb="FFFF0000"/>
      <name val="Tahoma"/>
      <family val="2"/>
    </font>
    <font>
      <b/>
      <sz val="16"/>
      <color rgb="FFC00000"/>
      <name val="Tahoma"/>
      <family val="2"/>
    </font>
    <font>
      <b/>
      <sz val="11"/>
      <color theme="1"/>
      <name val="Tahoma"/>
      <family val="2"/>
    </font>
    <font>
      <b/>
      <sz val="16"/>
      <color rgb="FF002060"/>
      <name val="Tahoma"/>
      <family val="2"/>
    </font>
    <font>
      <b/>
      <sz val="24"/>
      <color rgb="FF0070C0"/>
      <name val="Tahoma"/>
      <family val="2"/>
    </font>
    <font>
      <b/>
      <sz val="20"/>
      <color rgb="FF7030A0"/>
      <name val="Tahoma"/>
      <family val="2"/>
    </font>
    <font>
      <b/>
      <sz val="20"/>
      <color rgb="FFC00000"/>
      <name val="Tahoma"/>
      <family val="2"/>
    </font>
    <font>
      <b/>
      <u/>
      <sz val="24"/>
      <color rgb="FF0070C0"/>
      <name val="Tahoma"/>
      <family val="2"/>
    </font>
    <font>
      <b/>
      <sz val="14"/>
      <color theme="0"/>
      <name val="Tahoma"/>
      <family val="2"/>
    </font>
    <font>
      <sz val="11"/>
      <color theme="1" tint="0.499984740745262"/>
      <name val="Tahoma"/>
      <family val="2"/>
    </font>
    <font>
      <b/>
      <u/>
      <sz val="24"/>
      <color theme="0"/>
      <name val="Tahoma"/>
      <family val="2"/>
    </font>
    <font>
      <b/>
      <u/>
      <sz val="18"/>
      <color theme="1"/>
      <name val="Tahoma"/>
      <family val="2"/>
    </font>
    <font>
      <b/>
      <sz val="20"/>
      <color rgb="FF002060"/>
      <name val="Tahoma"/>
      <family val="2"/>
    </font>
    <font>
      <b/>
      <sz val="20"/>
      <color theme="1"/>
      <name val="Tahoma"/>
      <family val="2"/>
    </font>
    <font>
      <sz val="16"/>
      <color theme="1"/>
      <name val="Tahoma"/>
      <family val="2"/>
    </font>
    <font>
      <b/>
      <sz val="16"/>
      <color rgb="FF3302BE"/>
      <name val="Tahoma"/>
      <family val="2"/>
    </font>
    <font>
      <b/>
      <sz val="14"/>
      <color theme="1"/>
      <name val="Tahoma"/>
      <family val="2"/>
    </font>
    <font>
      <b/>
      <sz val="14"/>
      <color rgb="FF002060"/>
      <name val="Tahoma"/>
      <family val="2"/>
    </font>
    <font>
      <b/>
      <sz val="14"/>
      <color rgb="FF3302BE"/>
      <name val="Tahoma"/>
      <family val="2"/>
    </font>
    <font>
      <sz val="16"/>
      <name val="Tahoma"/>
      <family val="2"/>
    </font>
    <font>
      <sz val="14"/>
      <color theme="1"/>
      <name val="Tahoma"/>
      <family val="2"/>
    </font>
    <font>
      <sz val="14"/>
      <name val="Tahoma"/>
      <family val="2"/>
    </font>
    <font>
      <b/>
      <sz val="14"/>
      <color rgb="FFFF0000"/>
      <name val="Tahoma"/>
      <family val="2"/>
    </font>
    <font>
      <sz val="11"/>
      <color theme="1"/>
      <name val="Tahoma"/>
      <family val="2"/>
    </font>
    <font>
      <sz val="11"/>
      <color rgb="FF00B050"/>
      <name val="Tahoma"/>
      <family val="2"/>
    </font>
    <font>
      <sz val="11"/>
      <color rgb="FF0070C0"/>
      <name val="Tahoma"/>
      <family val="2"/>
    </font>
    <font>
      <b/>
      <sz val="11"/>
      <color rgb="FF0070C0"/>
      <name val="Tahoma"/>
      <family val="2"/>
    </font>
    <font>
      <sz val="14"/>
      <color rgb="FF002060"/>
      <name val="Tahoma"/>
      <family val="2"/>
    </font>
    <font>
      <b/>
      <sz val="16"/>
      <name val="Tahoma"/>
      <family val="2"/>
    </font>
    <font>
      <sz val="14"/>
      <color rgb="FF0070C0"/>
      <name val="Tahoma"/>
      <family val="2"/>
    </font>
    <font>
      <b/>
      <sz val="14"/>
      <color rgb="FF0070C0"/>
      <name val="Tahoma"/>
      <family val="2"/>
    </font>
    <font>
      <b/>
      <u/>
      <sz val="14"/>
      <name val="Tahoma"/>
      <family val="2"/>
    </font>
    <font>
      <sz val="11"/>
      <color rgb="FF7030A0"/>
      <name val="Tahoma"/>
      <family val="2"/>
    </font>
    <font>
      <b/>
      <sz val="16"/>
      <color rgb="FF0070C0"/>
      <name val="Tahoma"/>
      <family val="2"/>
    </font>
    <font>
      <b/>
      <u/>
      <sz val="14"/>
      <color rgb="FF0070C0"/>
      <name val="Tahoma"/>
      <family val="2"/>
    </font>
    <font>
      <b/>
      <sz val="11"/>
      <color rgb="FF3302BE"/>
      <name val="Tahoma"/>
      <family val="2"/>
    </font>
    <font>
      <b/>
      <sz val="18"/>
      <color rgb="FF0070C0"/>
      <name val="Tahoma"/>
      <family val="2"/>
    </font>
    <font>
      <b/>
      <sz val="12"/>
      <name val="Tahoma"/>
      <family val="2"/>
    </font>
    <font>
      <b/>
      <sz val="12"/>
      <color rgb="FFC00000"/>
      <name val="Tahoma"/>
      <family val="2"/>
    </font>
    <font>
      <b/>
      <sz val="12"/>
      <color rgb="FF002060"/>
      <name val="Tahoma"/>
      <family val="2"/>
    </font>
    <font>
      <b/>
      <sz val="12"/>
      <color theme="9" tint="-0.499984740745262"/>
      <name val="Tahoma"/>
      <family val="2"/>
    </font>
    <font>
      <sz val="12"/>
      <name val="Tahoma"/>
      <family val="2"/>
    </font>
    <font>
      <b/>
      <sz val="12"/>
      <color rgb="FFFF0000"/>
      <name val="Tahoma"/>
      <family val="2"/>
    </font>
    <font>
      <b/>
      <sz val="12"/>
      <color theme="1"/>
      <name val="Tahoma"/>
      <family val="2"/>
    </font>
    <font>
      <sz val="12"/>
      <color theme="1"/>
      <name val="Tahoma"/>
      <family val="2"/>
    </font>
    <font>
      <b/>
      <sz val="12"/>
      <color rgb="FFFFFF00"/>
      <name val="Tahoma"/>
      <family val="2"/>
    </font>
    <font>
      <b/>
      <sz val="12"/>
      <color rgb="FF7030A0"/>
      <name val="Tahoma"/>
      <family val="2"/>
    </font>
    <font>
      <b/>
      <sz val="12"/>
      <color rgb="FF3302BE"/>
      <name val="Tahoma"/>
      <family val="2"/>
    </font>
    <font>
      <sz val="12"/>
      <color rgb="FF0070C0"/>
      <name val="Tahoma"/>
      <family val="2"/>
    </font>
    <font>
      <b/>
      <sz val="12"/>
      <color rgb="FF0070C0"/>
      <name val="Tahoma"/>
      <family val="2"/>
    </font>
    <font>
      <b/>
      <sz val="11"/>
      <color rgb="FF7030A0"/>
      <name val="Tahoma"/>
      <family val="2"/>
    </font>
    <font>
      <b/>
      <sz val="10"/>
      <color rgb="FF7030A0"/>
      <name val="Tahoma"/>
      <family val="2"/>
    </font>
    <font>
      <b/>
      <sz val="14"/>
      <color rgb="FF7030A0"/>
      <name val="Tahoma"/>
      <family val="2"/>
    </font>
    <font>
      <sz val="14"/>
      <color rgb="FFFF0000"/>
      <name val="Tahoma"/>
      <family val="2"/>
    </font>
    <font>
      <sz val="14"/>
      <color rgb="FF7030A0"/>
      <name val="Tahoma"/>
      <family val="2"/>
    </font>
    <font>
      <sz val="11"/>
      <color theme="1" tint="0.24994659260841701"/>
      <name val="Cambria"/>
      <family val="2"/>
      <scheme val="major"/>
    </font>
    <font>
      <u/>
      <sz val="14"/>
      <color rgb="FF3302BE"/>
      <name val="Tahoma"/>
      <family val="2"/>
    </font>
    <font>
      <b/>
      <sz val="11"/>
      <color rgb="FFFF0000"/>
      <name val="Tahoma"/>
      <family val="2"/>
    </font>
    <font>
      <b/>
      <sz val="22"/>
      <color rgb="FF0070C0"/>
      <name val="Tahoma"/>
      <family val="2"/>
    </font>
    <font>
      <b/>
      <sz val="18"/>
      <color rgb="FF002060"/>
      <name val="Tahoma"/>
      <family val="2"/>
    </font>
    <font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E11FBC"/>
      <name val="Calibri"/>
      <family val="2"/>
      <scheme val="minor"/>
    </font>
    <font>
      <sz val="11"/>
      <color rgb="FF0070C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rgb="FF0070C0"/>
      <name val="Tahoma"/>
      <family val="2"/>
    </font>
    <font>
      <b/>
      <sz val="16"/>
      <color theme="1"/>
      <name val="Tahoma"/>
      <family val="2"/>
    </font>
    <font>
      <b/>
      <u/>
      <sz val="20"/>
      <color theme="0"/>
      <name val="Tahoma"/>
      <family val="2"/>
    </font>
    <font>
      <b/>
      <sz val="12"/>
      <color theme="9" tint="0.39997558519241921"/>
      <name val="Tahoma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3302BE"/>
      <name val="Calibri"/>
      <family val="2"/>
      <scheme val="minor"/>
    </font>
    <font>
      <b/>
      <sz val="16"/>
      <color rgb="FF3302BE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u/>
      <sz val="16"/>
      <color rgb="FFC0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E11FBC"/>
      <name val="Tahoma"/>
      <family val="2"/>
    </font>
    <font>
      <b/>
      <u/>
      <sz val="20"/>
      <color rgb="FFFF0000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rgb="FFA5EDFB"/>
      <name val="Calibri"/>
      <family val="2"/>
      <scheme val="minor"/>
    </font>
    <font>
      <b/>
      <sz val="14"/>
      <color rgb="FFA5EDFB"/>
      <name val="Calibri"/>
      <family val="2"/>
      <scheme val="minor"/>
    </font>
    <font>
      <sz val="14"/>
      <color rgb="FFA5EDFB"/>
      <name val="Calibri"/>
      <family val="2"/>
      <scheme val="minor"/>
    </font>
    <font>
      <sz val="12"/>
      <color rgb="FFA5EDFB"/>
      <name val="Calibri"/>
      <family val="2"/>
      <scheme val="minor"/>
    </font>
    <font>
      <sz val="11"/>
      <color rgb="FF3302BE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002060"/>
      <name val="Tahoma"/>
      <family val="2"/>
    </font>
    <font>
      <b/>
      <sz val="11"/>
      <color rgb="FF3302BE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</font>
  </fonts>
  <fills count="6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C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C000"/>
      </patternFill>
    </fill>
    <fill>
      <patternFill patternType="solid">
        <fgColor theme="9" tint="0.59999389629810485"/>
        <bgColor rgb="FFFFC000"/>
      </patternFill>
    </fill>
    <fill>
      <patternFill patternType="solid">
        <fgColor rgb="FFFFFFCC"/>
        <bgColor rgb="FFFFC000"/>
      </patternFill>
    </fill>
    <fill>
      <patternFill patternType="solid">
        <fgColor rgb="FFFF0000"/>
        <bgColor rgb="FFFFC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rgb="FFFFC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rgb="FFFFC000"/>
      </patternFill>
    </fill>
    <fill>
      <patternFill patternType="solid">
        <fgColor rgb="FFCCFF66"/>
        <bgColor indexed="64"/>
      </patternFill>
    </fill>
    <fill>
      <patternFill patternType="solid">
        <fgColor rgb="FFCCFF66"/>
        <bgColor rgb="FFFFC000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5EDFB"/>
        <bgColor indexed="64"/>
      </patternFill>
    </fill>
    <fill>
      <patternFill patternType="solid">
        <fgColor theme="1"/>
        <bgColor rgb="FF00206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auto="1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theme="9" tint="-0.249977111117893"/>
        <bgColor auto="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auto="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FFC000"/>
      </patternFill>
    </fill>
    <fill>
      <patternFill patternType="solid">
        <fgColor theme="6" tint="0.79998168889431442"/>
        <bgColor auto="1"/>
      </patternFill>
    </fill>
    <fill>
      <patternFill patternType="solid">
        <fgColor theme="9" tint="0.39997558519241921"/>
        <bgColor rgb="FFFFC000"/>
      </patternFill>
    </fill>
    <fill>
      <patternFill patternType="solid">
        <fgColor rgb="FFFFCC66"/>
        <bgColor indexed="64"/>
      </patternFill>
    </fill>
    <fill>
      <patternFill patternType="solid">
        <fgColor theme="4" tint="0.79998168889431442"/>
        <bgColor rgb="FFFFC000"/>
      </patternFill>
    </fill>
    <fill>
      <patternFill patternType="solid">
        <fgColor theme="4" tint="0.59999389629810485"/>
        <bgColor rgb="FFFFC000"/>
      </patternFill>
    </fill>
    <fill>
      <patternFill patternType="solid">
        <fgColor rgb="FFFFCC66"/>
        <bgColor rgb="FFFFC000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rgb="FFFFC000"/>
      </patternFill>
    </fill>
    <fill>
      <patternFill patternType="solid">
        <fgColor theme="1"/>
        <bgColor rgb="FFFFC000"/>
      </patternFill>
    </fill>
    <fill>
      <patternFill patternType="solid">
        <fgColor theme="2" tint="-9.9978637043366805E-2"/>
        <bgColor indexed="64"/>
      </patternFill>
    </fill>
    <fill>
      <gradientFill degree="90">
        <stop position="0">
          <color theme="9" tint="0.40000610370189521"/>
        </stop>
        <stop position="1">
          <color theme="1" tint="0.25098422193060094"/>
        </stop>
      </gradientFill>
    </fill>
    <fill>
      <patternFill patternType="solid">
        <fgColor rgb="FFFFFF00"/>
        <bgColor rgb="FFFFC000"/>
      </patternFill>
    </fill>
    <fill>
      <patternFill patternType="solid">
        <fgColor theme="0"/>
        <bgColor rgb="FF002060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/>
      <top style="dotted">
        <color indexed="64"/>
      </top>
      <bottom style="dashed">
        <color indexed="64"/>
      </bottom>
      <diagonal/>
    </border>
    <border>
      <left/>
      <right/>
      <top style="dotted">
        <color indexed="64"/>
      </top>
      <bottom style="dashed">
        <color indexed="64"/>
      </bottom>
      <diagonal/>
    </border>
    <border>
      <left/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ashed">
        <color indexed="64"/>
      </top>
      <bottom style="dotted">
        <color indexed="64"/>
      </bottom>
      <diagonal/>
    </border>
    <border>
      <left/>
      <right/>
      <top style="dashed">
        <color indexed="64"/>
      </top>
      <bottom style="dotted">
        <color indexed="64"/>
      </bottom>
      <diagonal/>
    </border>
    <border>
      <left/>
      <right style="thin">
        <color indexed="64"/>
      </right>
      <top style="dash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medium">
        <color indexed="64"/>
      </right>
      <top style="dotted">
        <color indexed="64"/>
      </top>
      <bottom/>
      <diagonal/>
    </border>
    <border>
      <left style="thick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ck">
        <color indexed="64"/>
      </left>
      <right/>
      <top style="dotted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dotted">
        <color indexed="64"/>
      </top>
      <bottom style="dotted">
        <color indexed="64"/>
      </bottom>
      <diagonal/>
    </border>
    <border>
      <left style="thick">
        <color indexed="64"/>
      </left>
      <right/>
      <top style="dotted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thick">
        <color indexed="64"/>
      </right>
      <top style="medium">
        <color auto="1"/>
      </top>
      <bottom/>
      <diagonal/>
    </border>
    <border>
      <left style="medium">
        <color auto="1"/>
      </left>
      <right style="thick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theme="1"/>
      </top>
      <bottom/>
      <diagonal/>
    </border>
    <border>
      <left/>
      <right style="double">
        <color theme="1"/>
      </right>
      <top style="double">
        <color theme="1"/>
      </top>
      <bottom/>
      <diagonal/>
    </border>
    <border>
      <left/>
      <right style="double">
        <color theme="1"/>
      </right>
      <top/>
      <bottom/>
      <diagonal/>
    </border>
    <border>
      <left/>
      <right/>
      <top/>
      <bottom style="double">
        <color theme="1"/>
      </bottom>
      <diagonal/>
    </border>
    <border>
      <left/>
      <right style="double">
        <color theme="1"/>
      </right>
      <top/>
      <bottom style="double">
        <color theme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 style="double">
        <color indexed="64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medium">
        <color rgb="FFFF0000"/>
      </left>
      <right/>
      <top/>
      <bottom/>
      <diagonal/>
    </border>
    <border>
      <left style="thick">
        <color auto="1"/>
      </left>
      <right style="thin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/>
      <top style="thick">
        <color theme="0"/>
      </top>
      <bottom/>
      <diagonal/>
    </border>
    <border>
      <left/>
      <right style="thin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auto="1"/>
      </top>
      <bottom style="thin">
        <color auto="1"/>
      </bottom>
      <diagonal/>
    </border>
    <border>
      <left/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 style="thick">
        <color indexed="64"/>
      </right>
      <top style="dotted">
        <color indexed="64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/>
      <right style="thick">
        <color indexed="64"/>
      </right>
      <top style="thin">
        <color indexed="64"/>
      </top>
      <bottom style="dotted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medium">
        <color auto="1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/>
      <right style="thick">
        <color indexed="64"/>
      </right>
      <top style="dotted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2" fillId="0" borderId="0"/>
    <xf numFmtId="164" fontId="12" fillId="0" borderId="0" applyFont="0" applyFill="0" applyBorder="0" applyAlignment="0" applyProtection="0"/>
    <xf numFmtId="0" fontId="13" fillId="0" borderId="0">
      <alignment vertical="center"/>
    </xf>
    <xf numFmtId="0" fontId="1" fillId="0" borderId="0"/>
    <xf numFmtId="0" fontId="74" fillId="0" borderId="0" applyNumberFormat="0" applyFill="0" applyBorder="0" applyProtection="0">
      <alignment horizontal="center" vertical="center"/>
    </xf>
    <xf numFmtId="44" fontId="1" fillId="0" borderId="0" applyFont="0" applyFill="0" applyBorder="0" applyAlignment="0" applyProtection="0"/>
  </cellStyleXfs>
  <cellXfs count="1813">
    <xf numFmtId="0" fontId="0" fillId="0" borderId="0" xfId="0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vertical="center" wrapText="1"/>
    </xf>
    <xf numFmtId="165" fontId="2" fillId="2" borderId="0" xfId="1" applyNumberFormat="1" applyFont="1" applyFill="1" applyBorder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165" fontId="7" fillId="2" borderId="0" xfId="1" applyNumberFormat="1" applyFont="1" applyFill="1" applyBorder="1" applyAlignment="1">
      <alignment vertical="center" wrapText="1"/>
    </xf>
    <xf numFmtId="0" fontId="7" fillId="2" borderId="0" xfId="0" applyFont="1" applyFill="1" applyAlignment="1">
      <alignment vertical="center" wrapText="1"/>
    </xf>
    <xf numFmtId="167" fontId="2" fillId="2" borderId="0" xfId="1" applyNumberFormat="1" applyFont="1" applyFill="1" applyBorder="1" applyAlignment="1">
      <alignment vertical="center" wrapText="1"/>
    </xf>
    <xf numFmtId="0" fontId="0" fillId="4" borderId="1" xfId="0" applyFill="1" applyBorder="1" applyAlignment="1">
      <alignment vertical="top"/>
    </xf>
    <xf numFmtId="0" fontId="0" fillId="0" borderId="1" xfId="0" applyBorder="1" applyAlignment="1">
      <alignment vertical="top"/>
    </xf>
    <xf numFmtId="0" fontId="8" fillId="0" borderId="1" xfId="0" applyFont="1" applyBorder="1" applyAlignment="1">
      <alignment vertical="top"/>
    </xf>
    <xf numFmtId="0" fontId="0" fillId="0" borderId="0" xfId="0" applyAlignment="1">
      <alignment vertical="top"/>
    </xf>
    <xf numFmtId="0" fontId="8" fillId="0" borderId="0" xfId="0" applyFont="1" applyAlignment="1">
      <alignment vertical="top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165" fontId="17" fillId="2" borderId="0" xfId="1" quotePrefix="1" applyNumberFormat="1" applyFont="1" applyFill="1" applyBorder="1" applyAlignment="1">
      <alignment horizontal="left"/>
    </xf>
    <xf numFmtId="165" fontId="18" fillId="2" borderId="0" xfId="1" applyNumberFormat="1" applyFont="1" applyFill="1" applyBorder="1" applyAlignment="1">
      <alignment vertical="center" wrapText="1"/>
    </xf>
    <xf numFmtId="0" fontId="19" fillId="2" borderId="0" xfId="0" applyFont="1" applyFill="1" applyAlignment="1">
      <alignment vertical="center" wrapText="1"/>
    </xf>
    <xf numFmtId="0" fontId="20" fillId="2" borderId="0" xfId="0" applyFont="1" applyFill="1" applyAlignment="1">
      <alignment horizontal="center"/>
    </xf>
    <xf numFmtId="0" fontId="21" fillId="2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3" fillId="2" borderId="0" xfId="0" applyFont="1" applyFill="1"/>
    <xf numFmtId="0" fontId="26" fillId="2" borderId="0" xfId="0" applyFont="1" applyFill="1"/>
    <xf numFmtId="0" fontId="27" fillId="27" borderId="0" xfId="0" applyFont="1" applyFill="1" applyAlignment="1">
      <alignment horizontal="center" vertical="center"/>
    </xf>
    <xf numFmtId="16" fontId="16" fillId="2" borderId="0" xfId="0" applyNumberFormat="1" applyFont="1" applyFill="1" applyAlignment="1">
      <alignment horizontal="center"/>
    </xf>
    <xf numFmtId="166" fontId="28" fillId="2" borderId="0" xfId="0" applyNumberFormat="1" applyFont="1" applyFill="1" applyAlignment="1">
      <alignment horizontal="center"/>
    </xf>
    <xf numFmtId="0" fontId="21" fillId="2" borderId="0" xfId="0" applyFont="1" applyFill="1" applyAlignment="1">
      <alignment vertical="center" wrapText="1"/>
    </xf>
    <xf numFmtId="0" fontId="42" fillId="2" borderId="0" xfId="0" applyFont="1" applyFill="1" applyAlignment="1">
      <alignment vertical="center" wrapText="1"/>
    </xf>
    <xf numFmtId="0" fontId="14" fillId="2" borderId="0" xfId="0" applyFont="1" applyFill="1" applyAlignment="1">
      <alignment vertical="center" wrapText="1"/>
    </xf>
    <xf numFmtId="0" fontId="43" fillId="2" borderId="0" xfId="0" applyFont="1" applyFill="1" applyAlignment="1">
      <alignment vertical="center" wrapText="1"/>
    </xf>
    <xf numFmtId="0" fontId="44" fillId="2" borderId="0" xfId="0" applyFont="1" applyFill="1"/>
    <xf numFmtId="0" fontId="45" fillId="2" borderId="0" xfId="0" applyFont="1" applyFill="1" applyAlignment="1">
      <alignment horizontal="center"/>
    </xf>
    <xf numFmtId="0" fontId="44" fillId="2" borderId="0" xfId="0" applyFont="1" applyFill="1" applyAlignment="1">
      <alignment vertical="center" wrapText="1"/>
    </xf>
    <xf numFmtId="0" fontId="48" fillId="2" borderId="0" xfId="0" applyFont="1" applyFill="1"/>
    <xf numFmtId="0" fontId="49" fillId="2" borderId="0" xfId="0" applyFont="1" applyFill="1" applyAlignment="1">
      <alignment horizontal="center"/>
    </xf>
    <xf numFmtId="165" fontId="49" fillId="2" borderId="0" xfId="0" applyNumberFormat="1" applyFont="1" applyFill="1" applyAlignment="1">
      <alignment horizontal="center"/>
    </xf>
    <xf numFmtId="165" fontId="41" fillId="2" borderId="0" xfId="0" applyNumberFormat="1" applyFont="1" applyFill="1" applyAlignment="1">
      <alignment horizontal="left"/>
    </xf>
    <xf numFmtId="9" fontId="37" fillId="7" borderId="89" xfId="2" applyFont="1" applyFill="1" applyBorder="1" applyAlignment="1">
      <alignment horizontal="center" vertical="center"/>
    </xf>
    <xf numFmtId="9" fontId="37" fillId="13" borderId="86" xfId="2" applyFont="1" applyFill="1" applyBorder="1" applyAlignment="1">
      <alignment horizontal="center" vertical="center"/>
    </xf>
    <xf numFmtId="9" fontId="37" fillId="32" borderId="86" xfId="2" applyFont="1" applyFill="1" applyBorder="1" applyAlignment="1">
      <alignment horizontal="center" vertical="center"/>
    </xf>
    <xf numFmtId="9" fontId="37" fillId="25" borderId="86" xfId="2" applyFont="1" applyFill="1" applyBorder="1" applyAlignment="1">
      <alignment horizontal="center" vertical="center"/>
    </xf>
    <xf numFmtId="9" fontId="49" fillId="23" borderId="108" xfId="2" applyFont="1" applyFill="1" applyBorder="1" applyAlignment="1">
      <alignment horizontal="center" vertical="center"/>
    </xf>
    <xf numFmtId="9" fontId="49" fillId="18" borderId="102" xfId="2" applyFont="1" applyFill="1" applyBorder="1" applyAlignment="1">
      <alignment horizontal="center" vertical="center"/>
    </xf>
    <xf numFmtId="9" fontId="37" fillId="23" borderId="1" xfId="2" applyFont="1" applyFill="1" applyBorder="1" applyAlignment="1">
      <alignment horizontal="center" vertical="center"/>
    </xf>
    <xf numFmtId="9" fontId="37" fillId="10" borderId="1" xfId="2" applyFont="1" applyFill="1" applyBorder="1" applyAlignment="1">
      <alignment horizontal="center" vertical="center"/>
    </xf>
    <xf numFmtId="9" fontId="37" fillId="11" borderId="1" xfId="2" applyFont="1" applyFill="1" applyBorder="1" applyAlignment="1">
      <alignment horizontal="center" vertical="center"/>
    </xf>
    <xf numFmtId="9" fontId="49" fillId="25" borderId="23" xfId="2" applyFont="1" applyFill="1" applyBorder="1" applyAlignment="1">
      <alignment horizontal="center" vertical="center"/>
    </xf>
    <xf numFmtId="0" fontId="47" fillId="2" borderId="0" xfId="0" applyFont="1" applyFill="1" applyAlignment="1">
      <alignment horizontal="center"/>
    </xf>
    <xf numFmtId="0" fontId="48" fillId="2" borderId="0" xfId="0" applyFont="1" applyFill="1" applyAlignment="1">
      <alignment vertical="center" wrapText="1"/>
    </xf>
    <xf numFmtId="165" fontId="45" fillId="2" borderId="0" xfId="0" applyNumberFormat="1" applyFont="1" applyFill="1" applyAlignment="1">
      <alignment horizontal="center"/>
    </xf>
    <xf numFmtId="0" fontId="50" fillId="2" borderId="0" xfId="0" applyFont="1" applyFill="1" applyAlignment="1">
      <alignment vertical="center"/>
    </xf>
    <xf numFmtId="0" fontId="51" fillId="2" borderId="0" xfId="0" applyFont="1" applyFill="1" applyAlignment="1">
      <alignment horizontal="center"/>
    </xf>
    <xf numFmtId="0" fontId="37" fillId="27" borderId="101" xfId="0" applyFont="1" applyFill="1" applyBorder="1" applyAlignment="1">
      <alignment horizontal="left" vertical="center"/>
    </xf>
    <xf numFmtId="0" fontId="19" fillId="27" borderId="0" xfId="0" applyFont="1" applyFill="1" applyAlignment="1">
      <alignment vertical="center" wrapText="1"/>
    </xf>
    <xf numFmtId="165" fontId="14" fillId="2" borderId="0" xfId="0" applyNumberFormat="1" applyFont="1" applyFill="1" applyAlignment="1">
      <alignment horizontal="center"/>
    </xf>
    <xf numFmtId="0" fontId="52" fillId="6" borderId="0" xfId="0" applyFont="1" applyFill="1" applyAlignment="1">
      <alignment horizontal="right" vertical="center"/>
    </xf>
    <xf numFmtId="0" fontId="53" fillId="6" borderId="0" xfId="0" applyFont="1" applyFill="1" applyAlignment="1">
      <alignment horizontal="center" vertical="center"/>
    </xf>
    <xf numFmtId="0" fontId="45" fillId="6" borderId="0" xfId="0" applyFont="1" applyFill="1" applyAlignment="1">
      <alignment vertical="center"/>
    </xf>
    <xf numFmtId="0" fontId="54" fillId="3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/>
    </xf>
    <xf numFmtId="0" fontId="55" fillId="2" borderId="0" xfId="0" applyFont="1" applyFill="1" applyAlignment="1">
      <alignment horizontal="left" vertical="center"/>
    </xf>
    <xf numFmtId="0" fontId="51" fillId="23" borderId="46" xfId="0" applyFont="1" applyFill="1" applyBorder="1" applyAlignment="1">
      <alignment horizontal="center"/>
    </xf>
    <xf numFmtId="0" fontId="16" fillId="23" borderId="99" xfId="0" applyFont="1" applyFill="1" applyBorder="1" applyAlignment="1">
      <alignment horizontal="left"/>
    </xf>
    <xf numFmtId="0" fontId="16" fillId="23" borderId="74" xfId="0" applyFont="1" applyFill="1" applyBorder="1" applyAlignment="1">
      <alignment horizontal="left"/>
    </xf>
    <xf numFmtId="0" fontId="21" fillId="3" borderId="35" xfId="0" applyFont="1" applyFill="1" applyBorder="1" applyAlignment="1">
      <alignment horizontal="center" vertical="center"/>
    </xf>
    <xf numFmtId="0" fontId="21" fillId="2" borderId="35" xfId="0" applyFont="1" applyFill="1" applyBorder="1" applyAlignment="1">
      <alignment horizontal="center" vertical="center"/>
    </xf>
    <xf numFmtId="0" fontId="54" fillId="2" borderId="35" xfId="0" applyFont="1" applyFill="1" applyBorder="1" applyAlignment="1">
      <alignment horizontal="center" vertical="center"/>
    </xf>
    <xf numFmtId="9" fontId="54" fillId="11" borderId="52" xfId="2" applyFont="1" applyFill="1" applyBorder="1" applyAlignment="1">
      <alignment horizontal="center" vertical="center"/>
    </xf>
    <xf numFmtId="0" fontId="51" fillId="23" borderId="47" xfId="0" applyFont="1" applyFill="1" applyBorder="1" applyAlignment="1">
      <alignment horizontal="center"/>
    </xf>
    <xf numFmtId="0" fontId="16" fillId="23" borderId="0" xfId="0" applyFont="1" applyFill="1" applyAlignment="1">
      <alignment horizontal="left"/>
    </xf>
    <xf numFmtId="0" fontId="16" fillId="23" borderId="100" xfId="0" applyFont="1" applyFill="1" applyBorder="1" applyAlignment="1">
      <alignment horizontal="left"/>
    </xf>
    <xf numFmtId="0" fontId="21" fillId="3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9" fontId="54" fillId="11" borderId="2" xfId="2" applyFont="1" applyFill="1" applyBorder="1" applyAlignment="1">
      <alignment horizontal="center" vertical="center"/>
    </xf>
    <xf numFmtId="0" fontId="21" fillId="3" borderId="26" xfId="0" applyFont="1" applyFill="1" applyBorder="1" applyAlignment="1">
      <alignment horizontal="center" vertical="center"/>
    </xf>
    <xf numFmtId="0" fontId="21" fillId="2" borderId="26" xfId="0" applyFont="1" applyFill="1" applyBorder="1" applyAlignment="1">
      <alignment horizontal="center" vertical="center"/>
    </xf>
    <xf numFmtId="0" fontId="54" fillId="2" borderId="26" xfId="0" applyFont="1" applyFill="1" applyBorder="1" applyAlignment="1">
      <alignment horizontal="center" vertical="center"/>
    </xf>
    <xf numFmtId="9" fontId="54" fillId="11" borderId="26" xfId="2" applyFont="1" applyFill="1" applyBorder="1" applyAlignment="1">
      <alignment horizontal="center" vertical="center"/>
    </xf>
    <xf numFmtId="0" fontId="51" fillId="23" borderId="100" xfId="0" applyFont="1" applyFill="1" applyBorder="1" applyAlignment="1">
      <alignment horizontal="center"/>
    </xf>
    <xf numFmtId="0" fontId="21" fillId="2" borderId="50" xfId="0" applyFont="1" applyFill="1" applyBorder="1" applyAlignment="1">
      <alignment horizontal="center" vertical="center"/>
    </xf>
    <xf numFmtId="0" fontId="54" fillId="2" borderId="50" xfId="0" applyFont="1" applyFill="1" applyBorder="1" applyAlignment="1">
      <alignment horizontal="center" vertical="center"/>
    </xf>
    <xf numFmtId="9" fontId="54" fillId="11" borderId="50" xfId="2" applyFont="1" applyFill="1" applyBorder="1" applyAlignment="1">
      <alignment horizontal="center" vertical="center"/>
    </xf>
    <xf numFmtId="0" fontId="21" fillId="2" borderId="99" xfId="0" applyFont="1" applyFill="1" applyBorder="1"/>
    <xf numFmtId="0" fontId="21" fillId="2" borderId="74" xfId="0" applyFont="1" applyFill="1" applyBorder="1"/>
    <xf numFmtId="0" fontId="35" fillId="3" borderId="1" xfId="0" applyFont="1" applyFill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center"/>
    </xf>
    <xf numFmtId="0" fontId="51" fillId="2" borderId="99" xfId="0" applyFont="1" applyFill="1" applyBorder="1" applyAlignment="1">
      <alignment horizontal="center"/>
    </xf>
    <xf numFmtId="0" fontId="19" fillId="2" borderId="99" xfId="0" applyFont="1" applyFill="1" applyBorder="1" applyAlignment="1">
      <alignment vertical="center" wrapText="1"/>
    </xf>
    <xf numFmtId="0" fontId="21" fillId="3" borderId="103" xfId="0" applyFont="1" applyFill="1" applyBorder="1" applyAlignment="1">
      <alignment horizontal="center" vertical="center"/>
    </xf>
    <xf numFmtId="0" fontId="21" fillId="2" borderId="103" xfId="0" applyFont="1" applyFill="1" applyBorder="1" applyAlignment="1">
      <alignment horizontal="center" vertical="center"/>
    </xf>
    <xf numFmtId="0" fontId="54" fillId="2" borderId="103" xfId="0" applyFont="1" applyFill="1" applyBorder="1" applyAlignment="1">
      <alignment horizontal="center" vertical="center"/>
    </xf>
    <xf numFmtId="0" fontId="21" fillId="2" borderId="55" xfId="0" applyFont="1" applyFill="1" applyBorder="1" applyAlignment="1">
      <alignment horizontal="center" vertical="center"/>
    </xf>
    <xf numFmtId="0" fontId="54" fillId="2" borderId="55" xfId="0" applyFont="1" applyFill="1" applyBorder="1" applyAlignment="1">
      <alignment horizontal="center" vertical="center"/>
    </xf>
    <xf numFmtId="9" fontId="54" fillId="11" borderId="55" xfId="2" applyFont="1" applyFill="1" applyBorder="1" applyAlignment="1">
      <alignment horizontal="center" vertical="center"/>
    </xf>
    <xf numFmtId="0" fontId="37" fillId="28" borderId="101" xfId="0" applyFont="1" applyFill="1" applyBorder="1" applyAlignment="1">
      <alignment horizontal="left" vertical="center"/>
    </xf>
    <xf numFmtId="0" fontId="19" fillId="28" borderId="0" xfId="0" applyFont="1" applyFill="1" applyAlignment="1">
      <alignment vertical="center" wrapText="1"/>
    </xf>
    <xf numFmtId="0" fontId="57" fillId="2" borderId="24" xfId="0" applyFont="1" applyFill="1" applyBorder="1" applyAlignment="1">
      <alignment horizontal="center" vertical="center" wrapText="1"/>
    </xf>
    <xf numFmtId="0" fontId="58" fillId="2" borderId="24" xfId="0" applyFont="1" applyFill="1" applyBorder="1" applyAlignment="1">
      <alignment horizontal="center" vertical="center" wrapText="1"/>
    </xf>
    <xf numFmtId="0" fontId="58" fillId="2" borderId="2" xfId="0" applyFont="1" applyFill="1" applyBorder="1" applyAlignment="1">
      <alignment horizontal="center" vertical="center" wrapText="1"/>
    </xf>
    <xf numFmtId="0" fontId="58" fillId="2" borderId="100" xfId="0" applyFont="1" applyFill="1" applyBorder="1" applyAlignment="1">
      <alignment horizontal="center" vertical="center" wrapText="1"/>
    </xf>
    <xf numFmtId="0" fontId="58" fillId="2" borderId="59" xfId="0" applyFont="1" applyFill="1" applyBorder="1" applyAlignment="1">
      <alignment horizontal="center" vertical="center" wrapText="1"/>
    </xf>
    <xf numFmtId="0" fontId="57" fillId="2" borderId="24" xfId="0" applyFont="1" applyFill="1" applyBorder="1" applyAlignment="1">
      <alignment horizontal="center" vertical="center"/>
    </xf>
    <xf numFmtId="0" fontId="62" fillId="2" borderId="4" xfId="0" applyFont="1" applyFill="1" applyBorder="1" applyAlignment="1">
      <alignment vertical="center" wrapText="1"/>
    </xf>
    <xf numFmtId="0" fontId="56" fillId="2" borderId="59" xfId="0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/>
    </xf>
    <xf numFmtId="165" fontId="58" fillId="7" borderId="25" xfId="1" applyNumberFormat="1" applyFont="1" applyFill="1" applyBorder="1" applyAlignment="1">
      <alignment horizontal="center" vertical="center" wrapText="1"/>
    </xf>
    <xf numFmtId="165" fontId="58" fillId="2" borderId="26" xfId="1" applyNumberFormat="1" applyFont="1" applyFill="1" applyBorder="1" applyAlignment="1">
      <alignment horizontal="center" vertical="center" wrapText="1"/>
    </xf>
    <xf numFmtId="165" fontId="58" fillId="7" borderId="28" xfId="1" applyNumberFormat="1" applyFont="1" applyFill="1" applyBorder="1" applyAlignment="1">
      <alignment horizontal="center" vertical="center" wrapText="1"/>
    </xf>
    <xf numFmtId="165" fontId="58" fillId="13" borderId="2" xfId="1" applyNumberFormat="1" applyFont="1" applyFill="1" applyBorder="1" applyAlignment="1">
      <alignment horizontal="center" vertical="center" wrapText="1"/>
    </xf>
    <xf numFmtId="165" fontId="58" fillId="2" borderId="27" xfId="1" applyNumberFormat="1" applyFont="1" applyFill="1" applyBorder="1" applyAlignment="1">
      <alignment horizontal="center" vertical="center" wrapText="1"/>
    </xf>
    <xf numFmtId="165" fontId="58" fillId="13" borderId="29" xfId="1" applyNumberFormat="1" applyFont="1" applyFill="1" applyBorder="1" applyAlignment="1">
      <alignment horizontal="center" vertical="center" wrapText="1"/>
    </xf>
    <xf numFmtId="165" fontId="64" fillId="12" borderId="67" xfId="1" applyNumberFormat="1" applyFont="1" applyFill="1" applyBorder="1" applyAlignment="1">
      <alignment horizontal="center" vertical="center" wrapText="1"/>
    </xf>
    <xf numFmtId="165" fontId="64" fillId="12" borderId="1" xfId="1" applyNumberFormat="1" applyFont="1" applyFill="1" applyBorder="1" applyAlignment="1">
      <alignment horizontal="center" vertical="center" wrapText="1"/>
    </xf>
    <xf numFmtId="165" fontId="64" fillId="12" borderId="68" xfId="1" applyNumberFormat="1" applyFont="1" applyFill="1" applyBorder="1" applyAlignment="1">
      <alignment horizontal="center" vertical="center" wrapText="1"/>
    </xf>
    <xf numFmtId="165" fontId="64" fillId="12" borderId="69" xfId="1" applyNumberFormat="1" applyFont="1" applyFill="1" applyBorder="1" applyAlignment="1">
      <alignment horizontal="center" vertical="center" wrapText="1"/>
    </xf>
    <xf numFmtId="165" fontId="58" fillId="25" borderId="26" xfId="1" applyNumberFormat="1" applyFont="1" applyFill="1" applyBorder="1" applyAlignment="1">
      <alignment horizontal="center" vertical="center" wrapText="1"/>
    </xf>
    <xf numFmtId="165" fontId="58" fillId="2" borderId="2" xfId="1" applyNumberFormat="1" applyFont="1" applyFill="1" applyBorder="1" applyAlignment="1">
      <alignment horizontal="center" vertical="center" wrapText="1"/>
    </xf>
    <xf numFmtId="165" fontId="58" fillId="2" borderId="5" xfId="1" applyNumberFormat="1" applyFont="1" applyFill="1" applyBorder="1" applyAlignment="1">
      <alignment horizontal="center" vertical="center" wrapText="1"/>
    </xf>
    <xf numFmtId="165" fontId="58" fillId="25" borderId="70" xfId="1" applyNumberFormat="1" applyFont="1" applyFill="1" applyBorder="1" applyAlignment="1">
      <alignment horizontal="center" vertical="center" wrapText="1"/>
    </xf>
    <xf numFmtId="165" fontId="58" fillId="7" borderId="96" xfId="1" applyNumberFormat="1" applyFont="1" applyFill="1" applyBorder="1" applyAlignment="1">
      <alignment horizontal="center" vertical="center" wrapText="1"/>
    </xf>
    <xf numFmtId="0" fontId="62" fillId="2" borderId="24" xfId="0" applyFont="1" applyFill="1" applyBorder="1" applyAlignment="1">
      <alignment vertical="center" wrapText="1"/>
    </xf>
    <xf numFmtId="165" fontId="58" fillId="2" borderId="17" xfId="1" applyNumberFormat="1" applyFont="1" applyFill="1" applyBorder="1" applyAlignment="1">
      <alignment horizontal="center" vertical="center" wrapText="1"/>
    </xf>
    <xf numFmtId="165" fontId="58" fillId="25" borderId="75" xfId="1" applyNumberFormat="1" applyFont="1" applyFill="1" applyBorder="1" applyAlignment="1">
      <alignment horizontal="center" vertical="center" wrapText="1"/>
    </xf>
    <xf numFmtId="0" fontId="65" fillId="2" borderId="24" xfId="0" applyFont="1" applyFill="1" applyBorder="1"/>
    <xf numFmtId="165" fontId="58" fillId="9" borderId="4" xfId="1" applyNumberFormat="1" applyFont="1" applyFill="1" applyBorder="1" applyAlignment="1">
      <alignment horizontal="center" vertical="center" wrapText="1"/>
    </xf>
    <xf numFmtId="165" fontId="58" fillId="9" borderId="5" xfId="1" applyNumberFormat="1" applyFont="1" applyFill="1" applyBorder="1" applyAlignment="1">
      <alignment horizontal="center" vertical="center" wrapText="1"/>
    </xf>
    <xf numFmtId="165" fontId="58" fillId="13" borderId="26" xfId="1" applyNumberFormat="1" applyFont="1" applyFill="1" applyBorder="1" applyAlignment="1">
      <alignment horizontal="center" vertical="center" wrapText="1"/>
    </xf>
    <xf numFmtId="165" fontId="64" fillId="12" borderId="51" xfId="1" applyNumberFormat="1" applyFont="1" applyFill="1" applyBorder="1" applyAlignment="1">
      <alignment horizontal="center" vertical="center" wrapText="1"/>
    </xf>
    <xf numFmtId="165" fontId="64" fillId="12" borderId="52" xfId="1" applyNumberFormat="1" applyFont="1" applyFill="1" applyBorder="1" applyAlignment="1">
      <alignment horizontal="center" vertical="center" wrapText="1"/>
    </xf>
    <xf numFmtId="165" fontId="64" fillId="12" borderId="46" xfId="1" applyNumberFormat="1" applyFont="1" applyFill="1" applyBorder="1" applyAlignment="1">
      <alignment horizontal="center" vertical="center" wrapText="1"/>
    </xf>
    <xf numFmtId="165" fontId="64" fillId="12" borderId="53" xfId="1" applyNumberFormat="1" applyFont="1" applyFill="1" applyBorder="1" applyAlignment="1">
      <alignment horizontal="center" vertical="center" wrapText="1"/>
    </xf>
    <xf numFmtId="165" fontId="64" fillId="12" borderId="54" xfId="1" applyNumberFormat="1" applyFont="1" applyFill="1" applyBorder="1" applyAlignment="1">
      <alignment horizontal="center" vertical="center" wrapText="1"/>
    </xf>
    <xf numFmtId="165" fontId="64" fillId="12" borderId="55" xfId="1" applyNumberFormat="1" applyFont="1" applyFill="1" applyBorder="1" applyAlignment="1">
      <alignment horizontal="center" vertical="center" wrapText="1"/>
    </xf>
    <xf numFmtId="165" fontId="64" fillId="12" borderId="47" xfId="1" applyNumberFormat="1" applyFont="1" applyFill="1" applyBorder="1" applyAlignment="1">
      <alignment horizontal="center" vertical="center" wrapText="1"/>
    </xf>
    <xf numFmtId="165" fontId="64" fillId="12" borderId="56" xfId="1" applyNumberFormat="1" applyFont="1" applyFill="1" applyBorder="1" applyAlignment="1">
      <alignment horizontal="center" vertical="center" wrapText="1"/>
    </xf>
    <xf numFmtId="165" fontId="58" fillId="2" borderId="55" xfId="1" applyNumberFormat="1" applyFont="1" applyFill="1" applyBorder="1" applyAlignment="1">
      <alignment horizontal="center" vertical="center" wrapText="1"/>
    </xf>
    <xf numFmtId="165" fontId="58" fillId="2" borderId="47" xfId="1" applyNumberFormat="1" applyFont="1" applyFill="1" applyBorder="1" applyAlignment="1">
      <alignment horizontal="center" vertical="center" wrapText="1"/>
    </xf>
    <xf numFmtId="165" fontId="58" fillId="2" borderId="35" xfId="1" applyNumberFormat="1" applyFont="1" applyFill="1" applyBorder="1" applyAlignment="1">
      <alignment horizontal="center" vertical="center" wrapText="1"/>
    </xf>
    <xf numFmtId="165" fontId="58" fillId="13" borderId="34" xfId="1" applyNumberFormat="1" applyFont="1" applyFill="1" applyBorder="1" applyAlignment="1">
      <alignment horizontal="center" vertical="center" wrapText="1"/>
    </xf>
    <xf numFmtId="165" fontId="61" fillId="2" borderId="35" xfId="1" applyNumberFormat="1" applyFont="1" applyFill="1" applyBorder="1" applyAlignment="1">
      <alignment horizontal="center" vertical="center" wrapText="1"/>
    </xf>
    <xf numFmtId="165" fontId="61" fillId="2" borderId="36" xfId="1" applyNumberFormat="1" applyFont="1" applyFill="1" applyBorder="1" applyAlignment="1">
      <alignment horizontal="center" vertical="center" wrapText="1"/>
    </xf>
    <xf numFmtId="165" fontId="64" fillId="31" borderId="1" xfId="1" applyNumberFormat="1" applyFont="1" applyFill="1" applyBorder="1" applyAlignment="1">
      <alignment horizontal="center" vertical="center" wrapText="1"/>
    </xf>
    <xf numFmtId="165" fontId="58" fillId="7" borderId="12" xfId="1" applyNumberFormat="1" applyFont="1" applyFill="1" applyBorder="1" applyAlignment="1">
      <alignment horizontal="center" vertical="center" wrapText="1"/>
    </xf>
    <xf numFmtId="165" fontId="58" fillId="13" borderId="5" xfId="1" applyNumberFormat="1" applyFont="1" applyFill="1" applyBorder="1" applyAlignment="1">
      <alignment horizontal="center" vertical="center" wrapText="1"/>
    </xf>
    <xf numFmtId="165" fontId="61" fillId="2" borderId="2" xfId="1" applyNumberFormat="1" applyFont="1" applyFill="1" applyBorder="1" applyAlignment="1">
      <alignment horizontal="center" vertical="center" wrapText="1"/>
    </xf>
    <xf numFmtId="165" fontId="61" fillId="2" borderId="17" xfId="1" applyNumberFormat="1" applyFont="1" applyFill="1" applyBorder="1" applyAlignment="1">
      <alignment horizontal="center" vertical="center" wrapText="1"/>
    </xf>
    <xf numFmtId="0" fontId="60" fillId="27" borderId="2" xfId="0" applyFont="1" applyFill="1" applyBorder="1" applyAlignment="1">
      <alignment horizontal="center" vertical="center" wrapText="1"/>
    </xf>
    <xf numFmtId="0" fontId="58" fillId="2" borderId="11" xfId="0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165" fontId="58" fillId="7" borderId="43" xfId="1" applyNumberFormat="1" applyFont="1" applyFill="1" applyBorder="1" applyAlignment="1">
      <alignment horizontal="center" vertical="center" wrapText="1"/>
    </xf>
    <xf numFmtId="165" fontId="58" fillId="13" borderId="45" xfId="1" applyNumberFormat="1" applyFont="1" applyFill="1" applyBorder="1" applyAlignment="1">
      <alignment horizontal="center" vertical="center" wrapText="1"/>
    </xf>
    <xf numFmtId="165" fontId="58" fillId="7" borderId="65" xfId="1" applyNumberFormat="1" applyFont="1" applyFill="1" applyBorder="1" applyAlignment="1">
      <alignment horizontal="center" vertical="center" wrapText="1"/>
    </xf>
    <xf numFmtId="0" fontId="57" fillId="2" borderId="59" xfId="0" applyFont="1" applyFill="1" applyBorder="1" applyAlignment="1">
      <alignment horizontal="center" vertical="center" wrapText="1"/>
    </xf>
    <xf numFmtId="0" fontId="58" fillId="2" borderId="58" xfId="0" applyFont="1" applyFill="1" applyBorder="1" applyAlignment="1">
      <alignment horizontal="center" vertical="center" wrapText="1"/>
    </xf>
    <xf numFmtId="165" fontId="58" fillId="9" borderId="39" xfId="1" applyNumberFormat="1" applyFont="1" applyFill="1" applyBorder="1" applyAlignment="1">
      <alignment horizontal="center" vertical="center" wrapText="1"/>
    </xf>
    <xf numFmtId="165" fontId="58" fillId="25" borderId="10" xfId="1" applyNumberFormat="1" applyFont="1" applyFill="1" applyBorder="1" applyAlignment="1">
      <alignment horizontal="center" vertical="center" wrapText="1"/>
    </xf>
    <xf numFmtId="165" fontId="58" fillId="2" borderId="11" xfId="1" applyNumberFormat="1" applyFont="1" applyFill="1" applyBorder="1" applyAlignment="1">
      <alignment horizontal="center" vertical="center" wrapText="1"/>
    </xf>
    <xf numFmtId="165" fontId="58" fillId="25" borderId="78" xfId="1" applyNumberFormat="1" applyFont="1" applyFill="1" applyBorder="1" applyAlignment="1">
      <alignment horizontal="center" vertical="center" wrapText="1"/>
    </xf>
    <xf numFmtId="165" fontId="58" fillId="13" borderId="4" xfId="1" applyNumberFormat="1" applyFont="1" applyFill="1" applyBorder="1" applyAlignment="1">
      <alignment horizontal="center" vertical="center" wrapText="1"/>
    </xf>
    <xf numFmtId="165" fontId="58" fillId="2" borderId="41" xfId="1" applyNumberFormat="1" applyFont="1" applyFill="1" applyBorder="1" applyAlignment="1">
      <alignment horizontal="center" vertical="center" wrapText="1"/>
    </xf>
    <xf numFmtId="165" fontId="58" fillId="13" borderId="56" xfId="1" applyNumberFormat="1" applyFont="1" applyFill="1" applyBorder="1" applyAlignment="1">
      <alignment horizontal="center" vertical="center" wrapText="1"/>
    </xf>
    <xf numFmtId="165" fontId="64" fillId="12" borderId="128" xfId="1" applyNumberFormat="1" applyFont="1" applyFill="1" applyBorder="1" applyAlignment="1">
      <alignment horizontal="center" vertical="center" wrapText="1"/>
    </xf>
    <xf numFmtId="165" fontId="64" fillId="12" borderId="50" xfId="1" applyNumberFormat="1" applyFont="1" applyFill="1" applyBorder="1" applyAlignment="1">
      <alignment horizontal="center" vertical="center" wrapText="1"/>
    </xf>
    <xf numFmtId="165" fontId="64" fillId="12" borderId="122" xfId="1" applyNumberFormat="1" applyFont="1" applyFill="1" applyBorder="1" applyAlignment="1">
      <alignment horizontal="center" vertical="center" wrapText="1"/>
    </xf>
    <xf numFmtId="165" fontId="58" fillId="13" borderId="11" xfId="1" applyNumberFormat="1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 wrapText="1"/>
    </xf>
    <xf numFmtId="165" fontId="58" fillId="25" borderId="2" xfId="1" applyNumberFormat="1" applyFont="1" applyFill="1" applyBorder="1" applyAlignment="1">
      <alignment horizontal="center" vertical="center" wrapText="1"/>
    </xf>
    <xf numFmtId="0" fontId="62" fillId="2" borderId="4" xfId="0" applyFont="1" applyFill="1" applyBorder="1"/>
    <xf numFmtId="0" fontId="57" fillId="2" borderId="24" xfId="0" applyFont="1" applyFill="1" applyBorder="1" applyAlignment="1">
      <alignment horizontal="center"/>
    </xf>
    <xf numFmtId="0" fontId="63" fillId="2" borderId="2" xfId="0" applyFont="1" applyFill="1" applyBorder="1"/>
    <xf numFmtId="0" fontId="57" fillId="2" borderId="2" xfId="0" applyFont="1" applyFill="1" applyBorder="1" applyAlignment="1">
      <alignment horizontal="center"/>
    </xf>
    <xf numFmtId="0" fontId="63" fillId="2" borderId="2" xfId="0" applyFont="1" applyFill="1" applyBorder="1" applyAlignment="1">
      <alignment horizontal="center"/>
    </xf>
    <xf numFmtId="165" fontId="58" fillId="2" borderId="21" xfId="1" applyNumberFormat="1" applyFont="1" applyFill="1" applyBorder="1" applyAlignment="1">
      <alignment horizontal="center" vertical="center" wrapText="1"/>
    </xf>
    <xf numFmtId="0" fontId="62" fillId="2" borderId="24" xfId="0" applyFont="1" applyFill="1" applyBorder="1" applyAlignment="1">
      <alignment horizontal="center"/>
    </xf>
    <xf numFmtId="0" fontId="62" fillId="2" borderId="24" xfId="0" applyFont="1" applyFill="1" applyBorder="1"/>
    <xf numFmtId="0" fontId="62" fillId="2" borderId="25" xfId="0" applyFont="1" applyFill="1" applyBorder="1"/>
    <xf numFmtId="0" fontId="62" fillId="2" borderId="58" xfId="0" applyFont="1" applyFill="1" applyBorder="1"/>
    <xf numFmtId="0" fontId="63" fillId="2" borderId="26" xfId="0" applyFont="1" applyFill="1" applyBorder="1"/>
    <xf numFmtId="0" fontId="63" fillId="2" borderId="26" xfId="0" applyFont="1" applyFill="1" applyBorder="1" applyAlignment="1">
      <alignment horizontal="center"/>
    </xf>
    <xf numFmtId="165" fontId="58" fillId="7" borderId="6" xfId="1" applyNumberFormat="1" applyFont="1" applyFill="1" applyBorder="1" applyAlignment="1">
      <alignment horizontal="center" vertical="center" wrapText="1"/>
    </xf>
    <xf numFmtId="165" fontId="58" fillId="2" borderId="7" xfId="1" applyNumberFormat="1" applyFont="1" applyFill="1" applyBorder="1" applyAlignment="1">
      <alignment horizontal="center" vertical="center" wrapText="1"/>
    </xf>
    <xf numFmtId="165" fontId="58" fillId="7" borderId="13" xfId="1" applyNumberFormat="1" applyFont="1" applyFill="1" applyBorder="1" applyAlignment="1">
      <alignment horizontal="center" vertical="center" wrapText="1"/>
    </xf>
    <xf numFmtId="165" fontId="58" fillId="2" borderId="18" xfId="1" applyNumberFormat="1" applyFont="1" applyFill="1" applyBorder="1" applyAlignment="1">
      <alignment horizontal="center" vertical="center" wrapText="1"/>
    </xf>
    <xf numFmtId="165" fontId="58" fillId="13" borderId="8" xfId="1" applyNumberFormat="1" applyFont="1" applyFill="1" applyBorder="1" applyAlignment="1">
      <alignment horizontal="center" vertical="center" wrapText="1"/>
    </xf>
    <xf numFmtId="165" fontId="58" fillId="25" borderId="7" xfId="1" applyNumberFormat="1" applyFont="1" applyFill="1" applyBorder="1" applyAlignment="1">
      <alignment horizontal="center" vertical="center" wrapText="1"/>
    </xf>
    <xf numFmtId="165" fontId="58" fillId="25" borderId="79" xfId="1" applyNumberFormat="1" applyFont="1" applyFill="1" applyBorder="1" applyAlignment="1">
      <alignment horizontal="center" vertical="center" wrapText="1"/>
    </xf>
    <xf numFmtId="165" fontId="58" fillId="11" borderId="98" xfId="1" applyNumberFormat="1" applyFont="1" applyFill="1" applyBorder="1" applyAlignment="1">
      <alignment horizontal="center" vertical="center" wrapText="1"/>
    </xf>
    <xf numFmtId="165" fontId="58" fillId="10" borderId="98" xfId="1" applyNumberFormat="1" applyFont="1" applyFill="1" applyBorder="1" applyAlignment="1">
      <alignment horizontal="center" vertical="center" wrapText="1"/>
    </xf>
    <xf numFmtId="165" fontId="66" fillId="23" borderId="48" xfId="1" applyNumberFormat="1" applyFont="1" applyFill="1" applyBorder="1" applyAlignment="1">
      <alignment horizontal="center" vertical="center" wrapText="1"/>
    </xf>
    <xf numFmtId="165" fontId="59" fillId="10" borderId="26" xfId="1" applyNumberFormat="1" applyFont="1" applyFill="1" applyBorder="1" applyAlignment="1">
      <alignment horizontal="center" vertical="center" wrapText="1"/>
    </xf>
    <xf numFmtId="165" fontId="58" fillId="11" borderId="28" xfId="1" applyNumberFormat="1" applyFont="1" applyFill="1" applyBorder="1" applyAlignment="1">
      <alignment horizontal="center" vertical="center" wrapText="1"/>
    </xf>
    <xf numFmtId="165" fontId="58" fillId="11" borderId="29" xfId="1" applyNumberFormat="1" applyFont="1" applyFill="1" applyBorder="1" applyAlignment="1">
      <alignment horizontal="center" vertical="center" wrapText="1"/>
    </xf>
    <xf numFmtId="165" fontId="59" fillId="10" borderId="58" xfId="1" applyNumberFormat="1" applyFont="1" applyFill="1" applyBorder="1" applyAlignment="1">
      <alignment horizontal="center" vertical="center" wrapText="1"/>
    </xf>
    <xf numFmtId="165" fontId="58" fillId="11" borderId="81" xfId="1" applyNumberFormat="1" applyFont="1" applyFill="1" applyBorder="1" applyAlignment="1">
      <alignment horizontal="center" vertical="center" wrapText="1"/>
    </xf>
    <xf numFmtId="165" fontId="58" fillId="23" borderId="58" xfId="1" applyNumberFormat="1" applyFont="1" applyFill="1" applyBorder="1" applyAlignment="1">
      <alignment horizontal="center" vertical="center" wrapText="1"/>
    </xf>
    <xf numFmtId="165" fontId="58" fillId="11" borderId="27" xfId="1" applyNumberFormat="1" applyFont="1" applyFill="1" applyBorder="1" applyAlignment="1">
      <alignment horizontal="center" vertical="center" wrapText="1"/>
    </xf>
    <xf numFmtId="165" fontId="58" fillId="10" borderId="26" xfId="1" applyNumberFormat="1" applyFont="1" applyFill="1" applyBorder="1" applyAlignment="1">
      <alignment horizontal="center" vertical="center" wrapText="1"/>
    </xf>
    <xf numFmtId="165" fontId="58" fillId="10" borderId="28" xfId="1" applyNumberFormat="1" applyFont="1" applyFill="1" applyBorder="1" applyAlignment="1">
      <alignment horizontal="center" vertical="center" wrapText="1"/>
    </xf>
    <xf numFmtId="165" fontId="66" fillId="25" borderId="30" xfId="1" applyNumberFormat="1" applyFont="1" applyFill="1" applyBorder="1" applyAlignment="1">
      <alignment horizontal="center" vertical="center" wrapText="1"/>
    </xf>
    <xf numFmtId="165" fontId="66" fillId="23" borderId="30" xfId="1" applyNumberFormat="1" applyFont="1" applyFill="1" applyBorder="1" applyAlignment="1">
      <alignment horizontal="center" vertical="center" wrapText="1"/>
    </xf>
    <xf numFmtId="165" fontId="58" fillId="10" borderId="2" xfId="1" applyNumberFormat="1" applyFont="1" applyFill="1" applyBorder="1" applyAlignment="1">
      <alignment horizontal="center" vertical="center" wrapText="1"/>
    </xf>
    <xf numFmtId="165" fontId="58" fillId="11" borderId="12" xfId="1" applyNumberFormat="1" applyFont="1" applyFill="1" applyBorder="1" applyAlignment="1">
      <alignment horizontal="center" vertical="center" wrapText="1"/>
    </xf>
    <xf numFmtId="165" fontId="66" fillId="23" borderId="19" xfId="1" applyNumberFormat="1" applyFont="1" applyFill="1" applyBorder="1" applyAlignment="1">
      <alignment horizontal="center" vertical="center" wrapText="1"/>
    </xf>
    <xf numFmtId="165" fontId="59" fillId="10" borderId="41" xfId="1" applyNumberFormat="1" applyFont="1" applyFill="1" applyBorder="1" applyAlignment="1">
      <alignment horizontal="center" vertical="center" wrapText="1"/>
    </xf>
    <xf numFmtId="165" fontId="58" fillId="11" borderId="43" xfId="1" applyNumberFormat="1" applyFont="1" applyFill="1" applyBorder="1" applyAlignment="1">
      <alignment horizontal="center" vertical="center" wrapText="1"/>
    </xf>
    <xf numFmtId="165" fontId="58" fillId="11" borderId="45" xfId="1" applyNumberFormat="1" applyFont="1" applyFill="1" applyBorder="1" applyAlignment="1">
      <alignment horizontal="center" vertical="center" wrapText="1"/>
    </xf>
    <xf numFmtId="165" fontId="59" fillId="10" borderId="44" xfId="1" applyNumberFormat="1" applyFont="1" applyFill="1" applyBorder="1" applyAlignment="1">
      <alignment horizontal="center" vertical="center" wrapText="1"/>
    </xf>
    <xf numFmtId="165" fontId="58" fillId="11" borderId="84" xfId="1" applyNumberFormat="1" applyFont="1" applyFill="1" applyBorder="1" applyAlignment="1">
      <alignment horizontal="center" vertical="center" wrapText="1"/>
    </xf>
    <xf numFmtId="165" fontId="58" fillId="23" borderId="44" xfId="1" applyNumberFormat="1" applyFont="1" applyFill="1" applyBorder="1" applyAlignment="1">
      <alignment horizontal="center" vertical="center" wrapText="1"/>
    </xf>
    <xf numFmtId="165" fontId="58" fillId="11" borderId="42" xfId="1" applyNumberFormat="1" applyFont="1" applyFill="1" applyBorder="1" applyAlignment="1">
      <alignment horizontal="center" vertical="center" wrapText="1"/>
    </xf>
    <xf numFmtId="165" fontId="58" fillId="10" borderId="41" xfId="1" applyNumberFormat="1" applyFont="1" applyFill="1" applyBorder="1" applyAlignment="1">
      <alignment horizontal="center" vertical="center" wrapText="1"/>
    </xf>
    <xf numFmtId="165" fontId="59" fillId="10" borderId="11" xfId="1" applyNumberFormat="1" applyFont="1" applyFill="1" applyBorder="1" applyAlignment="1">
      <alignment horizontal="center" vertical="center" wrapText="1"/>
    </xf>
    <xf numFmtId="165" fontId="58" fillId="11" borderId="31" xfId="1" applyNumberFormat="1" applyFont="1" applyFill="1" applyBorder="1" applyAlignment="1">
      <alignment horizontal="center" vertical="center" wrapText="1"/>
    </xf>
    <xf numFmtId="165" fontId="59" fillId="10" borderId="55" xfId="1" applyNumberFormat="1" applyFont="1" applyFill="1" applyBorder="1" applyAlignment="1">
      <alignment horizontal="center" vertical="center" wrapText="1"/>
    </xf>
    <xf numFmtId="165" fontId="58" fillId="11" borderId="56" xfId="1" applyNumberFormat="1" applyFont="1" applyFill="1" applyBorder="1" applyAlignment="1">
      <alignment horizontal="center" vertical="center" wrapText="1"/>
    </xf>
    <xf numFmtId="165" fontId="59" fillId="10" borderId="100" xfId="1" applyNumberFormat="1" applyFont="1" applyFill="1" applyBorder="1" applyAlignment="1">
      <alignment horizontal="center" vertical="center" wrapText="1"/>
    </xf>
    <xf numFmtId="165" fontId="58" fillId="11" borderId="0" xfId="1" applyNumberFormat="1" applyFont="1" applyFill="1" applyBorder="1" applyAlignment="1">
      <alignment horizontal="center" vertical="center" wrapText="1"/>
    </xf>
    <xf numFmtId="165" fontId="58" fillId="23" borderId="100" xfId="1" applyNumberFormat="1" applyFont="1" applyFill="1" applyBorder="1" applyAlignment="1">
      <alignment horizontal="center" vertical="center" wrapText="1"/>
    </xf>
    <xf numFmtId="165" fontId="58" fillId="11" borderId="47" xfId="1" applyNumberFormat="1" applyFont="1" applyFill="1" applyBorder="1" applyAlignment="1">
      <alignment horizontal="center" vertical="center" wrapText="1"/>
    </xf>
    <xf numFmtId="165" fontId="58" fillId="11" borderId="65" xfId="1" applyNumberFormat="1" applyFont="1" applyFill="1" applyBorder="1" applyAlignment="1">
      <alignment horizontal="center" vertical="center" wrapText="1"/>
    </xf>
    <xf numFmtId="165" fontId="58" fillId="11" borderId="37" xfId="1" applyNumberFormat="1" applyFont="1" applyFill="1" applyBorder="1" applyAlignment="1">
      <alignment horizontal="center" vertical="center" wrapText="1"/>
    </xf>
    <xf numFmtId="165" fontId="66" fillId="23" borderId="33" xfId="1" applyNumberFormat="1" applyFont="1" applyFill="1" applyBorder="1" applyAlignment="1">
      <alignment horizontal="center" vertical="center" wrapText="1"/>
    </xf>
    <xf numFmtId="165" fontId="59" fillId="10" borderId="2" xfId="1" applyNumberFormat="1" applyFont="1" applyFill="1" applyBorder="1" applyAlignment="1">
      <alignment horizontal="center" vertical="center" wrapText="1"/>
    </xf>
    <xf numFmtId="165" fontId="66" fillId="25" borderId="57" xfId="1" applyNumberFormat="1" applyFont="1" applyFill="1" applyBorder="1" applyAlignment="1">
      <alignment horizontal="center" vertical="center" wrapText="1"/>
    </xf>
    <xf numFmtId="165" fontId="66" fillId="23" borderId="57" xfId="1" applyNumberFormat="1" applyFont="1" applyFill="1" applyBorder="1" applyAlignment="1">
      <alignment horizontal="center" vertical="center" wrapText="1"/>
    </xf>
    <xf numFmtId="165" fontId="59" fillId="10" borderId="35" xfId="1" applyNumberFormat="1" applyFont="1" applyFill="1" applyBorder="1" applyAlignment="1">
      <alignment horizontal="center" vertical="center" wrapText="1"/>
    </xf>
    <xf numFmtId="165" fontId="58" fillId="11" borderId="39" xfId="1" applyNumberFormat="1" applyFont="1" applyFill="1" applyBorder="1" applyAlignment="1">
      <alignment horizontal="center" vertical="center" wrapText="1"/>
    </xf>
    <xf numFmtId="165" fontId="66" fillId="25" borderId="48" xfId="1" applyNumberFormat="1" applyFont="1" applyFill="1" applyBorder="1" applyAlignment="1">
      <alignment horizontal="center" vertical="center" wrapText="1"/>
    </xf>
    <xf numFmtId="165" fontId="66" fillId="23" borderId="32" xfId="1" applyNumberFormat="1" applyFont="1" applyFill="1" applyBorder="1" applyAlignment="1">
      <alignment horizontal="center" vertical="center" wrapText="1"/>
    </xf>
    <xf numFmtId="165" fontId="58" fillId="11" borderId="5" xfId="1" applyNumberFormat="1" applyFont="1" applyFill="1" applyBorder="1" applyAlignment="1">
      <alignment horizontal="center" vertical="center" wrapText="1"/>
    </xf>
    <xf numFmtId="165" fontId="59" fillId="10" borderId="24" xfId="1" applyNumberFormat="1" applyFont="1" applyFill="1" applyBorder="1" applyAlignment="1">
      <alignment horizontal="center" vertical="center" wrapText="1"/>
    </xf>
    <xf numFmtId="165" fontId="58" fillId="11" borderId="63" xfId="1" applyNumberFormat="1" applyFont="1" applyFill="1" applyBorder="1" applyAlignment="1">
      <alignment horizontal="center" vertical="center" wrapText="1"/>
    </xf>
    <xf numFmtId="165" fontId="58" fillId="11" borderId="17" xfId="1" applyNumberFormat="1" applyFont="1" applyFill="1" applyBorder="1" applyAlignment="1">
      <alignment horizontal="center" vertical="center" wrapText="1"/>
    </xf>
    <xf numFmtId="165" fontId="66" fillId="25" borderId="19" xfId="1" applyNumberFormat="1" applyFont="1" applyFill="1" applyBorder="1" applyAlignment="1">
      <alignment horizontal="center" vertical="center" wrapText="1"/>
    </xf>
    <xf numFmtId="165" fontId="59" fillId="10" borderId="7" xfId="1" applyNumberFormat="1" applyFont="1" applyFill="1" applyBorder="1" applyAlignment="1">
      <alignment horizontal="center" vertical="center" wrapText="1"/>
    </xf>
    <xf numFmtId="165" fontId="58" fillId="11" borderId="13" xfId="1" applyNumberFormat="1" applyFont="1" applyFill="1" applyBorder="1" applyAlignment="1">
      <alignment horizontal="center" vertical="center" wrapText="1"/>
    </xf>
    <xf numFmtId="165" fontId="58" fillId="11" borderId="8" xfId="1" applyNumberFormat="1" applyFont="1" applyFill="1" applyBorder="1" applyAlignment="1">
      <alignment horizontal="center" vertical="center" wrapText="1"/>
    </xf>
    <xf numFmtId="165" fontId="59" fillId="10" borderId="61" xfId="1" applyNumberFormat="1" applyFont="1" applyFill="1" applyBorder="1" applyAlignment="1">
      <alignment horizontal="center" vertical="center" wrapText="1"/>
    </xf>
    <xf numFmtId="165" fontId="58" fillId="11" borderId="83" xfId="1" applyNumberFormat="1" applyFont="1" applyFill="1" applyBorder="1" applyAlignment="1">
      <alignment horizontal="center" vertical="center" wrapText="1"/>
    </xf>
    <xf numFmtId="165" fontId="58" fillId="23" borderId="61" xfId="1" applyNumberFormat="1" applyFont="1" applyFill="1" applyBorder="1" applyAlignment="1">
      <alignment horizontal="center" vertical="center" wrapText="1"/>
    </xf>
    <xf numFmtId="165" fontId="58" fillId="11" borderId="18" xfId="1" applyNumberFormat="1" applyFont="1" applyFill="1" applyBorder="1" applyAlignment="1">
      <alignment horizontal="center" vertical="center" wrapText="1"/>
    </xf>
    <xf numFmtId="165" fontId="58" fillId="10" borderId="7" xfId="1" applyNumberFormat="1" applyFont="1" applyFill="1" applyBorder="1" applyAlignment="1">
      <alignment horizontal="center" vertical="center" wrapText="1"/>
    </xf>
    <xf numFmtId="165" fontId="58" fillId="10" borderId="13" xfId="1" applyNumberFormat="1" applyFont="1" applyFill="1" applyBorder="1" applyAlignment="1">
      <alignment horizontal="center" vertical="center" wrapText="1"/>
    </xf>
    <xf numFmtId="165" fontId="66" fillId="25" borderId="20" xfId="1" applyNumberFormat="1" applyFont="1" applyFill="1" applyBorder="1" applyAlignment="1">
      <alignment horizontal="center" vertical="center" wrapText="1"/>
    </xf>
    <xf numFmtId="165" fontId="46" fillId="2" borderId="81" xfId="1" quotePrefix="1" applyNumberFormat="1" applyFont="1" applyFill="1" applyBorder="1" applyAlignment="1">
      <alignment horizontal="left"/>
    </xf>
    <xf numFmtId="165" fontId="46" fillId="2" borderId="63" xfId="1" quotePrefix="1" applyNumberFormat="1" applyFont="1" applyFill="1" applyBorder="1" applyAlignment="1">
      <alignment horizontal="left"/>
    </xf>
    <xf numFmtId="165" fontId="46" fillId="2" borderId="114" xfId="1" quotePrefix="1" applyNumberFormat="1" applyFont="1" applyFill="1" applyBorder="1" applyAlignment="1">
      <alignment horizontal="left"/>
    </xf>
    <xf numFmtId="165" fontId="58" fillId="23" borderId="24" xfId="1" applyNumberFormat="1" applyFont="1" applyFill="1" applyBorder="1" applyAlignment="1">
      <alignment horizontal="center" vertical="center" wrapText="1"/>
    </xf>
    <xf numFmtId="0" fontId="70" fillId="23" borderId="1" xfId="0" applyFont="1" applyFill="1" applyBorder="1" applyAlignment="1">
      <alignment horizontal="center" vertical="center" wrapText="1"/>
    </xf>
    <xf numFmtId="165" fontId="69" fillId="2" borderId="52" xfId="0" applyNumberFormat="1" applyFont="1" applyFill="1" applyBorder="1" applyAlignment="1">
      <alignment horizontal="center" vertical="center"/>
    </xf>
    <xf numFmtId="165" fontId="69" fillId="2" borderId="55" xfId="0" applyNumberFormat="1" applyFont="1" applyFill="1" applyBorder="1" applyAlignment="1">
      <alignment horizontal="center" vertical="center"/>
    </xf>
    <xf numFmtId="165" fontId="69" fillId="2" borderId="2" xfId="0" applyNumberFormat="1" applyFont="1" applyFill="1" applyBorder="1" applyAlignment="1">
      <alignment horizontal="center" vertical="center"/>
    </xf>
    <xf numFmtId="9" fontId="37" fillId="3" borderId="1" xfId="2" applyFont="1" applyFill="1" applyBorder="1" applyAlignment="1">
      <alignment horizontal="center" vertical="center"/>
    </xf>
    <xf numFmtId="165" fontId="71" fillId="3" borderId="1" xfId="0" applyNumberFormat="1" applyFont="1" applyFill="1" applyBorder="1" applyAlignment="1">
      <alignment horizontal="center" vertical="center"/>
    </xf>
    <xf numFmtId="14" fontId="64" fillId="27" borderId="0" xfId="0" applyNumberFormat="1" applyFont="1" applyFill="1" applyAlignment="1">
      <alignment horizontal="center" vertical="center"/>
    </xf>
    <xf numFmtId="0" fontId="62" fillId="2" borderId="132" xfId="0" applyFont="1" applyFill="1" applyBorder="1"/>
    <xf numFmtId="0" fontId="62" fillId="2" borderId="133" xfId="0" applyFont="1" applyFill="1" applyBorder="1" applyAlignment="1">
      <alignment horizontal="center"/>
    </xf>
    <xf numFmtId="0" fontId="58" fillId="2" borderId="133" xfId="0" applyFont="1" applyFill="1" applyBorder="1" applyAlignment="1">
      <alignment horizontal="center" vertical="center" wrapText="1"/>
    </xf>
    <xf numFmtId="0" fontId="56" fillId="2" borderId="133" xfId="0" applyFont="1" applyFill="1" applyBorder="1" applyAlignment="1">
      <alignment horizontal="center" vertical="center" wrapText="1"/>
    </xf>
    <xf numFmtId="0" fontId="63" fillId="2" borderId="3" xfId="0" applyFont="1" applyFill="1" applyBorder="1"/>
    <xf numFmtId="0" fontId="57" fillId="2" borderId="3" xfId="0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165" fontId="58" fillId="7" borderId="80" xfId="1" applyNumberFormat="1" applyFont="1" applyFill="1" applyBorder="1" applyAlignment="1">
      <alignment horizontal="center" vertical="center" wrapText="1"/>
    </xf>
    <xf numFmtId="165" fontId="58" fillId="2" borderId="3" xfId="1" applyNumberFormat="1" applyFont="1" applyFill="1" applyBorder="1" applyAlignment="1">
      <alignment horizontal="center" vertical="center" wrapText="1"/>
    </xf>
    <xf numFmtId="165" fontId="58" fillId="13" borderId="3" xfId="1" applyNumberFormat="1" applyFont="1" applyFill="1" applyBorder="1" applyAlignment="1">
      <alignment horizontal="center" vertical="center" wrapText="1"/>
    </xf>
    <xf numFmtId="165" fontId="58" fillId="2" borderId="135" xfId="1" applyNumberFormat="1" applyFont="1" applyFill="1" applyBorder="1" applyAlignment="1">
      <alignment horizontal="center" vertical="center" wrapText="1"/>
    </xf>
    <xf numFmtId="165" fontId="58" fillId="13" borderId="73" xfId="1" applyNumberFormat="1" applyFont="1" applyFill="1" applyBorder="1" applyAlignment="1">
      <alignment horizontal="center" vertical="center" wrapText="1"/>
    </xf>
    <xf numFmtId="165" fontId="58" fillId="25" borderId="3" xfId="1" applyNumberFormat="1" applyFont="1" applyFill="1" applyBorder="1" applyAlignment="1">
      <alignment horizontal="center" vertical="center" wrapText="1"/>
    </xf>
    <xf numFmtId="165" fontId="58" fillId="2" borderId="9" xfId="1" applyNumberFormat="1" applyFont="1" applyFill="1" applyBorder="1" applyAlignment="1">
      <alignment horizontal="center" vertical="center" wrapText="1"/>
    </xf>
    <xf numFmtId="165" fontId="58" fillId="25" borderId="120" xfId="1" applyNumberFormat="1" applyFont="1" applyFill="1" applyBorder="1" applyAlignment="1">
      <alignment horizontal="center" vertical="center" wrapText="1"/>
    </xf>
    <xf numFmtId="165" fontId="59" fillId="10" borderId="3" xfId="1" applyNumberFormat="1" applyFont="1" applyFill="1" applyBorder="1" applyAlignment="1">
      <alignment horizontal="center" vertical="center" wrapText="1"/>
    </xf>
    <xf numFmtId="165" fontId="58" fillId="11" borderId="134" xfId="1" applyNumberFormat="1" applyFont="1" applyFill="1" applyBorder="1" applyAlignment="1">
      <alignment horizontal="center" vertical="center" wrapText="1"/>
    </xf>
    <xf numFmtId="165" fontId="58" fillId="11" borderId="49" xfId="1" applyNumberFormat="1" applyFont="1" applyFill="1" applyBorder="1" applyAlignment="1">
      <alignment horizontal="center" vertical="center" wrapText="1"/>
    </xf>
    <xf numFmtId="165" fontId="58" fillId="10" borderId="3" xfId="1" applyNumberFormat="1" applyFont="1" applyFill="1" applyBorder="1" applyAlignment="1">
      <alignment horizontal="center" vertical="center" wrapText="1"/>
    </xf>
    <xf numFmtId="165" fontId="58" fillId="10" borderId="49" xfId="1" applyNumberFormat="1" applyFont="1" applyFill="1" applyBorder="1" applyAlignment="1">
      <alignment horizontal="center" vertical="center" wrapText="1"/>
    </xf>
    <xf numFmtId="165" fontId="66" fillId="23" borderId="136" xfId="1" applyNumberFormat="1" applyFont="1" applyFill="1" applyBorder="1" applyAlignment="1">
      <alignment horizontal="center" vertical="center" wrapText="1"/>
    </xf>
    <xf numFmtId="0" fontId="62" fillId="2" borderId="6" xfId="0" applyFont="1" applyFill="1" applyBorder="1"/>
    <xf numFmtId="0" fontId="62" fillId="2" borderId="61" xfId="0" applyFont="1" applyFill="1" applyBorder="1" applyAlignment="1">
      <alignment horizontal="center"/>
    </xf>
    <xf numFmtId="0" fontId="58" fillId="2" borderId="119" xfId="0" applyFont="1" applyFill="1" applyBorder="1" applyAlignment="1">
      <alignment horizontal="center" vertical="center" wrapText="1"/>
    </xf>
    <xf numFmtId="0" fontId="56" fillId="2" borderId="119" xfId="0" applyFont="1" applyFill="1" applyBorder="1" applyAlignment="1">
      <alignment horizontal="center" vertical="center" wrapText="1"/>
    </xf>
    <xf numFmtId="0" fontId="63" fillId="2" borderId="7" xfId="0" applyFont="1" applyFill="1" applyBorder="1"/>
    <xf numFmtId="0" fontId="57" fillId="2" borderId="7" xfId="0" applyFont="1" applyFill="1" applyBorder="1" applyAlignment="1">
      <alignment horizontal="center"/>
    </xf>
    <xf numFmtId="0" fontId="63" fillId="2" borderId="7" xfId="0" applyFont="1" applyFill="1" applyBorder="1" applyAlignment="1">
      <alignment horizontal="center"/>
    </xf>
    <xf numFmtId="165" fontId="58" fillId="13" borderId="7" xfId="1" applyNumberFormat="1" applyFont="1" applyFill="1" applyBorder="1" applyAlignment="1">
      <alignment horizontal="center" vertical="center" wrapText="1"/>
    </xf>
    <xf numFmtId="165" fontId="64" fillId="12" borderId="129" xfId="1" applyNumberFormat="1" applyFont="1" applyFill="1" applyBorder="1" applyAlignment="1">
      <alignment horizontal="center" vertical="center" wrapText="1"/>
    </xf>
    <xf numFmtId="165" fontId="64" fillId="12" borderId="111" xfId="1" applyNumberFormat="1" applyFont="1" applyFill="1" applyBorder="1" applyAlignment="1">
      <alignment horizontal="center" vertical="center" wrapText="1"/>
    </xf>
    <xf numFmtId="165" fontId="64" fillId="12" borderId="118" xfId="1" applyNumberFormat="1" applyFont="1" applyFill="1" applyBorder="1" applyAlignment="1">
      <alignment horizontal="center" vertical="center" wrapText="1"/>
    </xf>
    <xf numFmtId="165" fontId="64" fillId="12" borderId="121" xfId="1" applyNumberFormat="1" applyFont="1" applyFill="1" applyBorder="1" applyAlignment="1">
      <alignment horizontal="center" vertical="center" wrapText="1"/>
    </xf>
    <xf numFmtId="165" fontId="58" fillId="2" borderId="8" xfId="1" applyNumberFormat="1" applyFont="1" applyFill="1" applyBorder="1" applyAlignment="1">
      <alignment horizontal="center" vertical="center" wrapText="1"/>
    </xf>
    <xf numFmtId="165" fontId="58" fillId="7" borderId="97" xfId="1" applyNumberFormat="1" applyFont="1" applyFill="1" applyBorder="1" applyAlignment="1">
      <alignment horizontal="center" vertical="center" wrapText="1"/>
    </xf>
    <xf numFmtId="165" fontId="66" fillId="23" borderId="20" xfId="1" applyNumberFormat="1" applyFont="1" applyFill="1" applyBorder="1" applyAlignment="1">
      <alignment horizontal="center" vertical="center" wrapText="1"/>
    </xf>
    <xf numFmtId="0" fontId="72" fillId="2" borderId="0" xfId="0" applyFont="1" applyFill="1" applyAlignment="1">
      <alignment vertical="center" wrapText="1"/>
    </xf>
    <xf numFmtId="165" fontId="73" fillId="2" borderId="0" xfId="0" applyNumberFormat="1" applyFont="1" applyFill="1" applyAlignment="1">
      <alignment horizontal="center"/>
    </xf>
    <xf numFmtId="165" fontId="64" fillId="12" borderId="90" xfId="1" applyNumberFormat="1" applyFont="1" applyFill="1" applyBorder="1" applyAlignment="1">
      <alignment horizontal="center" vertical="center" wrapText="1"/>
    </xf>
    <xf numFmtId="165" fontId="58" fillId="7" borderId="138" xfId="1" applyNumberFormat="1" applyFont="1" applyFill="1" applyBorder="1" applyAlignment="1">
      <alignment horizontal="center" vertical="center" wrapText="1"/>
    </xf>
    <xf numFmtId="9" fontId="27" fillId="19" borderId="107" xfId="2" applyFont="1" applyFill="1" applyBorder="1" applyAlignment="1">
      <alignment horizontal="center" vertical="center"/>
    </xf>
    <xf numFmtId="170" fontId="27" fillId="19" borderId="107" xfId="0" applyNumberFormat="1" applyFont="1" applyFill="1" applyBorder="1" applyAlignment="1">
      <alignment horizontal="center" vertical="center"/>
    </xf>
    <xf numFmtId="0" fontId="27" fillId="19" borderId="107" xfId="0" applyFont="1" applyFill="1" applyBorder="1" applyAlignment="1">
      <alignment horizontal="center" vertical="center"/>
    </xf>
    <xf numFmtId="165" fontId="58" fillId="23" borderId="133" xfId="1" applyNumberFormat="1" applyFont="1" applyFill="1" applyBorder="1" applyAlignment="1">
      <alignment horizontal="center" vertical="center" wrapText="1"/>
    </xf>
    <xf numFmtId="165" fontId="58" fillId="11" borderId="9" xfId="1" applyNumberFormat="1" applyFont="1" applyFill="1" applyBorder="1" applyAlignment="1">
      <alignment horizontal="center" vertical="center" wrapText="1"/>
    </xf>
    <xf numFmtId="165" fontId="58" fillId="7" borderId="49" xfId="1" applyNumberFormat="1" applyFont="1" applyFill="1" applyBorder="1" applyAlignment="1">
      <alignment horizontal="center" vertical="center" wrapText="1"/>
    </xf>
    <xf numFmtId="165" fontId="58" fillId="7" borderId="5" xfId="1" applyNumberFormat="1" applyFont="1" applyFill="1" applyBorder="1" applyAlignment="1">
      <alignment horizontal="center" vertical="center" wrapText="1"/>
    </xf>
    <xf numFmtId="165" fontId="58" fillId="7" borderId="54" xfId="1" applyNumberFormat="1" applyFont="1" applyFill="1" applyBorder="1" applyAlignment="1">
      <alignment horizontal="center" vertical="center" wrapText="1"/>
    </xf>
    <xf numFmtId="0" fontId="67" fillId="2" borderId="0" xfId="0" applyFont="1" applyFill="1" applyAlignment="1">
      <alignment vertical="center"/>
    </xf>
    <xf numFmtId="0" fontId="68" fillId="2" borderId="0" xfId="0" applyFont="1" applyFill="1" applyAlignment="1">
      <alignment horizontal="center" vertical="center"/>
    </xf>
    <xf numFmtId="165" fontId="46" fillId="2" borderId="0" xfId="0" applyNumberFormat="1" applyFont="1" applyFill="1" applyAlignment="1">
      <alignment horizontal="center" vertical="center"/>
    </xf>
    <xf numFmtId="165" fontId="57" fillId="7" borderId="80" xfId="1" applyNumberFormat="1" applyFont="1" applyFill="1" applyBorder="1" applyAlignment="1">
      <alignment horizontal="center" vertical="center" wrapText="1"/>
    </xf>
    <xf numFmtId="165" fontId="59" fillId="10" borderId="38" xfId="1" applyNumberFormat="1" applyFont="1" applyFill="1" applyBorder="1" applyAlignment="1">
      <alignment horizontal="center" vertical="center" wrapText="1"/>
    </xf>
    <xf numFmtId="165" fontId="58" fillId="11" borderId="82" xfId="1" applyNumberFormat="1" applyFont="1" applyFill="1" applyBorder="1" applyAlignment="1">
      <alignment horizontal="center" vertical="center" wrapText="1"/>
    </xf>
    <xf numFmtId="165" fontId="58" fillId="23" borderId="38" xfId="1" applyNumberFormat="1" applyFont="1" applyFill="1" applyBorder="1" applyAlignment="1">
      <alignment horizontal="center" vertical="center" wrapText="1"/>
    </xf>
    <xf numFmtId="165" fontId="58" fillId="11" borderId="135" xfId="1" applyNumberFormat="1" applyFont="1" applyFill="1" applyBorder="1" applyAlignment="1">
      <alignment horizontal="center" vertical="center" wrapText="1"/>
    </xf>
    <xf numFmtId="0" fontId="62" fillId="2" borderId="10" xfId="0" applyFont="1" applyFill="1" applyBorder="1" applyAlignment="1">
      <alignment vertical="center" wrapText="1"/>
    </xf>
    <xf numFmtId="0" fontId="56" fillId="2" borderId="11" xfId="0" applyFont="1" applyFill="1" applyBorder="1" applyAlignment="1">
      <alignment horizontal="center" vertical="center" wrapText="1"/>
    </xf>
    <xf numFmtId="0" fontId="57" fillId="2" borderId="11" xfId="0" applyFont="1" applyFill="1" applyBorder="1" applyAlignment="1">
      <alignment horizontal="center" vertical="center" wrapText="1"/>
    </xf>
    <xf numFmtId="165" fontId="58" fillId="7" borderId="40" xfId="1" applyNumberFormat="1" applyFont="1" applyFill="1" applyBorder="1" applyAlignment="1">
      <alignment horizontal="center" vertical="center" wrapText="1"/>
    </xf>
    <xf numFmtId="165" fontId="58" fillId="9" borderId="45" xfId="1" applyNumberFormat="1" applyFont="1" applyFill="1" applyBorder="1" applyAlignment="1">
      <alignment horizontal="center" vertical="center" wrapText="1"/>
    </xf>
    <xf numFmtId="165" fontId="58" fillId="25" borderId="40" xfId="1" applyNumberFormat="1" applyFont="1" applyFill="1" applyBorder="1" applyAlignment="1">
      <alignment horizontal="center" vertical="center" wrapText="1"/>
    </xf>
    <xf numFmtId="165" fontId="58" fillId="25" borderId="77" xfId="1" applyNumberFormat="1" applyFont="1" applyFill="1" applyBorder="1" applyAlignment="1">
      <alignment horizontal="center" vertical="center" wrapText="1"/>
    </xf>
    <xf numFmtId="165" fontId="58" fillId="7" borderId="142" xfId="1" applyNumberFormat="1" applyFont="1" applyFill="1" applyBorder="1" applyAlignment="1">
      <alignment horizontal="center" vertical="center" wrapText="1"/>
    </xf>
    <xf numFmtId="165" fontId="58" fillId="11" borderId="36" xfId="1" applyNumberFormat="1" applyFont="1" applyFill="1" applyBorder="1" applyAlignment="1">
      <alignment horizontal="center" vertical="center" wrapText="1"/>
    </xf>
    <xf numFmtId="165" fontId="66" fillId="25" borderId="32" xfId="1" applyNumberFormat="1" applyFont="1" applyFill="1" applyBorder="1" applyAlignment="1">
      <alignment horizontal="center" vertical="center" wrapText="1"/>
    </xf>
    <xf numFmtId="165" fontId="58" fillId="10" borderId="43" xfId="1" applyNumberFormat="1" applyFont="1" applyFill="1" applyBorder="1" applyAlignment="1">
      <alignment horizontal="center" vertical="center" wrapText="1"/>
    </xf>
    <xf numFmtId="0" fontId="56" fillId="2" borderId="100" xfId="0" applyFont="1" applyFill="1" applyBorder="1" applyAlignment="1">
      <alignment horizontal="center" vertical="center" wrapText="1"/>
    </xf>
    <xf numFmtId="165" fontId="58" fillId="7" borderId="141" xfId="1" applyNumberFormat="1" applyFont="1" applyFill="1" applyBorder="1" applyAlignment="1">
      <alignment horizontal="center" vertical="center" wrapText="1"/>
    </xf>
    <xf numFmtId="165" fontId="58" fillId="2" borderId="29" xfId="1" applyNumberFormat="1" applyFont="1" applyFill="1" applyBorder="1" applyAlignment="1">
      <alignment horizontal="center" vertical="center" wrapText="1"/>
    </xf>
    <xf numFmtId="165" fontId="58" fillId="25" borderId="55" xfId="1" applyNumberFormat="1" applyFont="1" applyFill="1" applyBorder="1" applyAlignment="1">
      <alignment horizontal="center" vertical="center" wrapText="1"/>
    </xf>
    <xf numFmtId="165" fontId="58" fillId="10" borderId="55" xfId="1" applyNumberFormat="1" applyFont="1" applyFill="1" applyBorder="1" applyAlignment="1">
      <alignment horizontal="center" vertical="center" wrapText="1"/>
    </xf>
    <xf numFmtId="0" fontId="65" fillId="2" borderId="59" xfId="0" applyFont="1" applyFill="1" applyBorder="1" applyAlignment="1">
      <alignment horizontal="center" vertical="center" wrapText="1"/>
    </xf>
    <xf numFmtId="0" fontId="57" fillId="2" borderId="55" xfId="0" applyFont="1" applyFill="1" applyBorder="1" applyAlignment="1">
      <alignment horizontal="center" vertical="center" wrapText="1"/>
    </xf>
    <xf numFmtId="0" fontId="37" fillId="7" borderId="0" xfId="0" applyFont="1" applyFill="1" applyAlignment="1">
      <alignment vertical="center"/>
    </xf>
    <xf numFmtId="0" fontId="75" fillId="7" borderId="0" xfId="0" applyFont="1" applyFill="1" applyAlignment="1">
      <alignment vertical="center"/>
    </xf>
    <xf numFmtId="165" fontId="49" fillId="7" borderId="0" xfId="0" applyNumberFormat="1" applyFont="1" applyFill="1" applyAlignment="1">
      <alignment vertical="center"/>
    </xf>
    <xf numFmtId="0" fontId="37" fillId="18" borderId="0" xfId="0" applyFont="1" applyFill="1" applyAlignment="1">
      <alignment horizontal="left" vertical="center"/>
    </xf>
    <xf numFmtId="0" fontId="75" fillId="18" borderId="0" xfId="0" applyFont="1" applyFill="1" applyAlignment="1">
      <alignment horizontal="left" vertical="center"/>
    </xf>
    <xf numFmtId="165" fontId="41" fillId="18" borderId="0" xfId="0" applyNumberFormat="1" applyFont="1" applyFill="1" applyAlignment="1">
      <alignment horizontal="left" vertical="center"/>
    </xf>
    <xf numFmtId="0" fontId="37" fillId="25" borderId="0" xfId="0" applyFont="1" applyFill="1" applyAlignment="1">
      <alignment horizontal="left" vertical="center"/>
    </xf>
    <xf numFmtId="0" fontId="75" fillId="25" borderId="0" xfId="0" applyFont="1" applyFill="1" applyAlignment="1">
      <alignment horizontal="left" vertical="center"/>
    </xf>
    <xf numFmtId="165" fontId="41" fillId="25" borderId="0" xfId="0" applyNumberFormat="1" applyFont="1" applyFill="1" applyAlignment="1">
      <alignment horizontal="left" vertical="center"/>
    </xf>
    <xf numFmtId="165" fontId="61" fillId="12" borderId="67" xfId="1" applyNumberFormat="1" applyFont="1" applyFill="1" applyBorder="1" applyAlignment="1">
      <alignment horizontal="center" vertical="center" wrapText="1"/>
    </xf>
    <xf numFmtId="0" fontId="37" fillId="30" borderId="101" xfId="0" applyFont="1" applyFill="1" applyBorder="1" applyAlignment="1">
      <alignment horizontal="left" vertical="center"/>
    </xf>
    <xf numFmtId="0" fontId="19" fillId="30" borderId="0" xfId="0" applyFont="1" applyFill="1" applyAlignment="1">
      <alignment vertical="center" wrapText="1"/>
    </xf>
    <xf numFmtId="44" fontId="19" fillId="2" borderId="0" xfId="9" applyFont="1" applyFill="1" applyBorder="1" applyAlignment="1">
      <alignment vertical="center" wrapText="1"/>
    </xf>
    <xf numFmtId="44" fontId="15" fillId="2" borderId="0" xfId="9" applyFont="1" applyFill="1" applyBorder="1" applyAlignment="1">
      <alignment horizontal="center"/>
    </xf>
    <xf numFmtId="44" fontId="37" fillId="21" borderId="101" xfId="9" applyFont="1" applyFill="1" applyBorder="1" applyAlignment="1">
      <alignment horizontal="left" vertical="center"/>
    </xf>
    <xf numFmtId="44" fontId="19" fillId="21" borderId="0" xfId="9" applyFont="1" applyFill="1" applyBorder="1" applyAlignment="1">
      <alignment vertical="center" wrapText="1"/>
    </xf>
    <xf numFmtId="44" fontId="51" fillId="2" borderId="0" xfId="9" applyFont="1" applyFill="1" applyBorder="1" applyAlignment="1">
      <alignment horizontal="center"/>
    </xf>
    <xf numFmtId="0" fontId="37" fillId="35" borderId="101" xfId="0" applyFont="1" applyFill="1" applyBorder="1" applyAlignment="1">
      <alignment horizontal="left" vertical="center"/>
    </xf>
    <xf numFmtId="0" fontId="19" fillId="35" borderId="0" xfId="0" applyFont="1" applyFill="1" applyAlignment="1">
      <alignment vertical="center" wrapText="1"/>
    </xf>
    <xf numFmtId="0" fontId="62" fillId="2" borderId="4" xfId="0" applyFont="1" applyFill="1" applyBorder="1" applyAlignment="1">
      <alignment vertical="center"/>
    </xf>
    <xf numFmtId="165" fontId="58" fillId="2" borderId="52" xfId="1" applyNumberFormat="1" applyFont="1" applyFill="1" applyBorder="1" applyAlignment="1">
      <alignment horizontal="center" vertical="center" wrapText="1"/>
    </xf>
    <xf numFmtId="165" fontId="58" fillId="11" borderId="127" xfId="1" applyNumberFormat="1" applyFont="1" applyFill="1" applyBorder="1" applyAlignment="1">
      <alignment horizontal="center" vertical="center" wrapText="1"/>
    </xf>
    <xf numFmtId="165" fontId="59" fillId="10" borderId="59" xfId="1" applyNumberFormat="1" applyFont="1" applyFill="1" applyBorder="1" applyAlignment="1">
      <alignment horizontal="center" vertical="center" wrapText="1"/>
    </xf>
    <xf numFmtId="165" fontId="58" fillId="11" borderId="114" xfId="1" applyNumberFormat="1" applyFont="1" applyFill="1" applyBorder="1" applyAlignment="1">
      <alignment horizontal="center" vertical="center" wrapText="1"/>
    </xf>
    <xf numFmtId="165" fontId="58" fillId="23" borderId="59" xfId="1" applyNumberFormat="1" applyFont="1" applyFill="1" applyBorder="1" applyAlignment="1">
      <alignment horizontal="center" vertical="center" wrapText="1"/>
    </xf>
    <xf numFmtId="165" fontId="58" fillId="11" borderId="21" xfId="1" applyNumberFormat="1" applyFont="1" applyFill="1" applyBorder="1" applyAlignment="1">
      <alignment horizontal="center" vertical="center" wrapText="1"/>
    </xf>
    <xf numFmtId="165" fontId="57" fillId="9" borderId="34" xfId="1" applyNumberFormat="1" applyFont="1" applyFill="1" applyBorder="1" applyAlignment="1">
      <alignment horizontal="center" vertical="center" wrapText="1"/>
    </xf>
    <xf numFmtId="165" fontId="57" fillId="9" borderId="4" xfId="1" applyNumberFormat="1" applyFont="1" applyFill="1" applyBorder="1" applyAlignment="1">
      <alignment horizontal="center" vertical="center" wrapText="1"/>
    </xf>
    <xf numFmtId="165" fontId="61" fillId="2" borderId="11" xfId="1" applyNumberFormat="1" applyFont="1" applyFill="1" applyBorder="1" applyAlignment="1">
      <alignment horizontal="center" vertical="center" wrapText="1"/>
    </xf>
    <xf numFmtId="165" fontId="56" fillId="2" borderId="11" xfId="1" applyNumberFormat="1" applyFont="1" applyFill="1" applyBorder="1" applyAlignment="1">
      <alignment horizontal="center" vertical="center" wrapText="1"/>
    </xf>
    <xf numFmtId="165" fontId="46" fillId="2" borderId="82" xfId="1" quotePrefix="1" applyNumberFormat="1" applyFont="1" applyFill="1" applyBorder="1" applyAlignment="1">
      <alignment horizontal="left"/>
    </xf>
    <xf numFmtId="165" fontId="46" fillId="2" borderId="0" xfId="1" quotePrefix="1" applyNumberFormat="1" applyFont="1" applyFill="1" applyBorder="1" applyAlignment="1">
      <alignment horizontal="left"/>
    </xf>
    <xf numFmtId="165" fontId="46" fillId="2" borderId="84" xfId="1" quotePrefix="1" applyNumberFormat="1" applyFont="1" applyFill="1" applyBorder="1" applyAlignment="1">
      <alignment horizontal="left"/>
    </xf>
    <xf numFmtId="165" fontId="46" fillId="2" borderId="94" xfId="1" quotePrefix="1" applyNumberFormat="1" applyFont="1" applyFill="1" applyBorder="1" applyAlignment="1">
      <alignment horizontal="left"/>
    </xf>
    <xf numFmtId="165" fontId="46" fillId="2" borderId="143" xfId="1" quotePrefix="1" applyNumberFormat="1" applyFont="1" applyFill="1" applyBorder="1" applyAlignment="1">
      <alignment horizontal="left"/>
    </xf>
    <xf numFmtId="165" fontId="58" fillId="11" borderId="137" xfId="1" applyNumberFormat="1" applyFont="1" applyFill="1" applyBorder="1" applyAlignment="1">
      <alignment horizontal="center" vertical="center" wrapText="1"/>
    </xf>
    <xf numFmtId="165" fontId="58" fillId="23" borderId="2" xfId="1" applyNumberFormat="1" applyFont="1" applyFill="1" applyBorder="1" applyAlignment="1">
      <alignment horizontal="center" vertical="center" wrapText="1"/>
    </xf>
    <xf numFmtId="165" fontId="58" fillId="23" borderId="26" xfId="1" applyNumberFormat="1" applyFont="1" applyFill="1" applyBorder="1" applyAlignment="1">
      <alignment horizontal="center" vertical="center" wrapText="1"/>
    </xf>
    <xf numFmtId="165" fontId="58" fillId="23" borderId="35" xfId="1" applyNumberFormat="1" applyFont="1" applyFill="1" applyBorder="1" applyAlignment="1">
      <alignment horizontal="center" vertical="center" wrapText="1"/>
    </xf>
    <xf numFmtId="165" fontId="58" fillId="23" borderId="41" xfId="1" applyNumberFormat="1" applyFont="1" applyFill="1" applyBorder="1" applyAlignment="1">
      <alignment horizontal="center" vertical="center" wrapText="1"/>
    </xf>
    <xf numFmtId="165" fontId="58" fillId="23" borderId="11" xfId="1" applyNumberFormat="1" applyFont="1" applyFill="1" applyBorder="1" applyAlignment="1">
      <alignment horizontal="center" vertical="center" wrapText="1"/>
    </xf>
    <xf numFmtId="165" fontId="58" fillId="23" borderId="55" xfId="1" applyNumberFormat="1" applyFont="1" applyFill="1" applyBorder="1" applyAlignment="1">
      <alignment horizontal="center" vertical="center" wrapText="1"/>
    </xf>
    <xf numFmtId="165" fontId="58" fillId="23" borderId="7" xfId="1" applyNumberFormat="1" applyFont="1" applyFill="1" applyBorder="1" applyAlignment="1">
      <alignment horizontal="center" vertical="center" wrapText="1"/>
    </xf>
    <xf numFmtId="0" fontId="62" fillId="2" borderId="54" xfId="0" applyFont="1" applyFill="1" applyBorder="1" applyAlignment="1">
      <alignment vertical="center" wrapText="1"/>
    </xf>
    <xf numFmtId="0" fontId="62" fillId="2" borderId="100" xfId="0" applyFont="1" applyFill="1" applyBorder="1" applyAlignment="1">
      <alignment vertical="center" wrapText="1"/>
    </xf>
    <xf numFmtId="0" fontId="57" fillId="2" borderId="55" xfId="0" applyFont="1" applyFill="1" applyBorder="1" applyAlignment="1">
      <alignment horizontal="center"/>
    </xf>
    <xf numFmtId="165" fontId="58" fillId="7" borderId="144" xfId="1" applyNumberFormat="1" applyFont="1" applyFill="1" applyBorder="1" applyAlignment="1">
      <alignment horizontal="center" vertical="center" wrapText="1"/>
    </xf>
    <xf numFmtId="0" fontId="56" fillId="3" borderId="89" xfId="0" applyFont="1" applyFill="1" applyBorder="1" applyAlignment="1">
      <alignment horizontal="center" vertical="center" wrapText="1"/>
    </xf>
    <xf numFmtId="0" fontId="56" fillId="3" borderId="145" xfId="0" applyFont="1" applyFill="1" applyBorder="1" applyAlignment="1">
      <alignment horizontal="center" vertical="center" wrapText="1"/>
    </xf>
    <xf numFmtId="0" fontId="62" fillId="3" borderId="86" xfId="0" applyFont="1" applyFill="1" applyBorder="1" applyAlignment="1">
      <alignment horizontal="center" vertical="center"/>
    </xf>
    <xf numFmtId="0" fontId="57" fillId="3" borderId="145" xfId="0" applyFont="1" applyFill="1" applyBorder="1" applyAlignment="1">
      <alignment horizontal="center" vertical="center" wrapText="1"/>
    </xf>
    <xf numFmtId="0" fontId="56" fillId="3" borderId="86" xfId="0" applyFont="1" applyFill="1" applyBorder="1" applyAlignment="1">
      <alignment horizontal="center" vertical="center" wrapText="1"/>
    </xf>
    <xf numFmtId="0" fontId="58" fillId="7" borderId="89" xfId="0" applyFont="1" applyFill="1" applyBorder="1" applyAlignment="1">
      <alignment horizontal="center" vertical="center" wrapText="1"/>
    </xf>
    <xf numFmtId="168" fontId="58" fillId="17" borderId="86" xfId="0" applyNumberFormat="1" applyFont="1" applyFill="1" applyBorder="1" applyAlignment="1">
      <alignment horizontal="center" vertical="center"/>
    </xf>
    <xf numFmtId="168" fontId="58" fillId="8" borderId="86" xfId="0" applyNumberFormat="1" applyFont="1" applyFill="1" applyBorder="1" applyAlignment="1">
      <alignment horizontal="center" vertical="center"/>
    </xf>
    <xf numFmtId="168" fontId="58" fillId="8" borderId="16" xfId="0" applyNumberFormat="1" applyFont="1" applyFill="1" applyBorder="1" applyAlignment="1">
      <alignment horizontal="center" vertical="center"/>
    </xf>
    <xf numFmtId="0" fontId="58" fillId="13" borderId="89" xfId="0" applyFont="1" applyFill="1" applyBorder="1" applyAlignment="1">
      <alignment horizontal="center" vertical="center" wrapText="1"/>
    </xf>
    <xf numFmtId="168" fontId="58" fillId="14" borderId="86" xfId="0" applyNumberFormat="1" applyFont="1" applyFill="1" applyBorder="1" applyAlignment="1">
      <alignment horizontal="center" vertical="center"/>
    </xf>
    <xf numFmtId="168" fontId="58" fillId="14" borderId="108" xfId="0" applyNumberFormat="1" applyFont="1" applyFill="1" applyBorder="1" applyAlignment="1">
      <alignment horizontal="center" vertical="center"/>
    </xf>
    <xf numFmtId="0" fontId="58" fillId="9" borderId="145" xfId="0" applyFont="1" applyFill="1" applyBorder="1" applyAlignment="1">
      <alignment horizontal="center" vertical="center" wrapText="1"/>
    </xf>
    <xf numFmtId="168" fontId="58" fillId="15" borderId="86" xfId="0" applyNumberFormat="1" applyFont="1" applyFill="1" applyBorder="1" applyAlignment="1">
      <alignment horizontal="center" vertical="center"/>
    </xf>
    <xf numFmtId="168" fontId="58" fillId="15" borderId="108" xfId="0" applyNumberFormat="1" applyFont="1" applyFill="1" applyBorder="1" applyAlignment="1">
      <alignment horizontal="center" vertical="center"/>
    </xf>
    <xf numFmtId="0" fontId="58" fillId="25" borderId="89" xfId="0" applyFont="1" applyFill="1" applyBorder="1" applyAlignment="1">
      <alignment horizontal="center" vertical="center" wrapText="1"/>
    </xf>
    <xf numFmtId="168" fontId="58" fillId="26" borderId="86" xfId="0" applyNumberFormat="1" applyFont="1" applyFill="1" applyBorder="1" applyAlignment="1">
      <alignment horizontal="center" vertical="center"/>
    </xf>
    <xf numFmtId="168" fontId="58" fillId="26" borderId="14" xfId="0" applyNumberFormat="1" applyFont="1" applyFill="1" applyBorder="1" applyAlignment="1">
      <alignment horizontal="center" vertical="center"/>
    </xf>
    <xf numFmtId="168" fontId="58" fillId="8" borderId="146" xfId="0" applyNumberFormat="1" applyFont="1" applyFill="1" applyBorder="1" applyAlignment="1">
      <alignment horizontal="center" vertical="center"/>
    </xf>
    <xf numFmtId="0" fontId="39" fillId="29" borderId="15" xfId="0" applyFont="1" applyFill="1" applyBorder="1" applyAlignment="1">
      <alignment horizontal="center" vertical="center" wrapText="1"/>
    </xf>
    <xf numFmtId="168" fontId="58" fillId="22" borderId="145" xfId="0" applyNumberFormat="1" applyFont="1" applyFill="1" applyBorder="1" applyAlignment="1">
      <alignment horizontal="center" vertical="center"/>
    </xf>
    <xf numFmtId="168" fontId="59" fillId="16" borderId="86" xfId="0" applyNumberFormat="1" applyFont="1" applyFill="1" applyBorder="1" applyAlignment="1">
      <alignment horizontal="center" vertical="center"/>
    </xf>
    <xf numFmtId="168" fontId="58" fillId="24" borderId="16" xfId="0" applyNumberFormat="1" applyFont="1" applyFill="1" applyBorder="1" applyAlignment="1">
      <alignment horizontal="center" vertical="center"/>
    </xf>
    <xf numFmtId="168" fontId="58" fillId="22" borderId="86" xfId="0" applyNumberFormat="1" applyFont="1" applyFill="1" applyBorder="1" applyAlignment="1">
      <alignment horizontal="center" vertical="center"/>
    </xf>
    <xf numFmtId="168" fontId="58" fillId="24" borderId="108" xfId="0" applyNumberFormat="1" applyFont="1" applyFill="1" applyBorder="1" applyAlignment="1">
      <alignment horizontal="center" vertical="center"/>
    </xf>
    <xf numFmtId="168" fontId="59" fillId="16" borderId="145" xfId="0" applyNumberFormat="1" applyFont="1" applyFill="1" applyBorder="1" applyAlignment="1">
      <alignment horizontal="center" vertical="center"/>
    </xf>
    <xf numFmtId="168" fontId="58" fillId="24" borderId="147" xfId="0" applyNumberFormat="1" applyFont="1" applyFill="1" applyBorder="1" applyAlignment="1">
      <alignment horizontal="center" vertical="center"/>
    </xf>
    <xf numFmtId="165" fontId="56" fillId="23" borderId="86" xfId="1" quotePrefix="1" applyNumberFormat="1" applyFont="1" applyFill="1" applyBorder="1" applyAlignment="1">
      <alignment horizontal="center" vertical="center"/>
    </xf>
    <xf numFmtId="165" fontId="56" fillId="10" borderId="86" xfId="1" quotePrefix="1" applyNumberFormat="1" applyFont="1" applyFill="1" applyBorder="1" applyAlignment="1">
      <alignment horizontal="center" vertical="center"/>
    </xf>
    <xf numFmtId="165" fontId="66" fillId="11" borderId="15" xfId="1" quotePrefix="1" applyNumberFormat="1" applyFont="1" applyFill="1" applyBorder="1" applyAlignment="1">
      <alignment horizontal="center" vertical="center"/>
    </xf>
    <xf numFmtId="165" fontId="56" fillId="23" borderId="14" xfId="1" quotePrefix="1" applyNumberFormat="1" applyFont="1" applyFill="1" applyBorder="1" applyAlignment="1">
      <alignment horizontal="center" vertical="center"/>
    </xf>
    <xf numFmtId="165" fontId="56" fillId="10" borderId="23" xfId="1" quotePrefix="1" applyNumberFormat="1" applyFont="1" applyFill="1" applyBorder="1" applyAlignment="1">
      <alignment horizontal="center" vertical="center"/>
    </xf>
    <xf numFmtId="168" fontId="66" fillId="26" borderId="23" xfId="0" applyNumberFormat="1" applyFont="1" applyFill="1" applyBorder="1" applyAlignment="1">
      <alignment horizontal="center" vertical="center"/>
    </xf>
    <xf numFmtId="168" fontId="66" fillId="22" borderId="23" xfId="0" applyNumberFormat="1" applyFont="1" applyFill="1" applyBorder="1" applyAlignment="1">
      <alignment horizontal="center" vertical="center"/>
    </xf>
    <xf numFmtId="165" fontId="58" fillId="23" borderId="3" xfId="1" applyNumberFormat="1" applyFont="1" applyFill="1" applyBorder="1" applyAlignment="1">
      <alignment horizontal="center" vertical="center" wrapText="1"/>
    </xf>
    <xf numFmtId="165" fontId="58" fillId="7" borderId="51" xfId="1" applyNumberFormat="1" applyFont="1" applyFill="1" applyBorder="1" applyAlignment="1">
      <alignment horizontal="center" vertical="center" wrapText="1"/>
    </xf>
    <xf numFmtId="165" fontId="58" fillId="7" borderId="98" xfId="1" applyNumberFormat="1" applyFont="1" applyFill="1" applyBorder="1" applyAlignment="1">
      <alignment horizontal="center" vertical="center" wrapText="1"/>
    </xf>
    <xf numFmtId="165" fontId="58" fillId="2" borderId="46" xfId="1" applyNumberFormat="1" applyFont="1" applyFill="1" applyBorder="1" applyAlignment="1">
      <alignment horizontal="center" vertical="center" wrapText="1"/>
    </xf>
    <xf numFmtId="165" fontId="58" fillId="13" borderId="53" xfId="1" applyNumberFormat="1" applyFont="1" applyFill="1" applyBorder="1" applyAlignment="1">
      <alignment horizontal="center" vertical="center" wrapText="1"/>
    </xf>
    <xf numFmtId="165" fontId="58" fillId="25" borderId="34" xfId="1" applyNumberFormat="1" applyFont="1" applyFill="1" applyBorder="1" applyAlignment="1">
      <alignment horizontal="center" vertical="center" wrapText="1"/>
    </xf>
    <xf numFmtId="165" fontId="56" fillId="2" borderId="35" xfId="1" applyNumberFormat="1" applyFont="1" applyFill="1" applyBorder="1" applyAlignment="1">
      <alignment horizontal="center" vertical="center" wrapText="1"/>
    </xf>
    <xf numFmtId="165" fontId="58" fillId="25" borderId="76" xfId="1" applyNumberFormat="1" applyFont="1" applyFill="1" applyBorder="1" applyAlignment="1">
      <alignment horizontal="center" vertical="center" wrapText="1"/>
    </xf>
    <xf numFmtId="165" fontId="58" fillId="2" borderId="42" xfId="1" applyNumberFormat="1" applyFont="1" applyFill="1" applyBorder="1" applyAlignment="1">
      <alignment horizontal="center" vertical="center" wrapText="1"/>
    </xf>
    <xf numFmtId="165" fontId="59" fillId="10" borderId="133" xfId="1" applyNumberFormat="1" applyFont="1" applyFill="1" applyBorder="1" applyAlignment="1">
      <alignment horizontal="center" vertical="center" wrapText="1"/>
    </xf>
    <xf numFmtId="165" fontId="46" fillId="2" borderId="148" xfId="1" quotePrefix="1" applyNumberFormat="1" applyFont="1" applyFill="1" applyBorder="1" applyAlignment="1">
      <alignment horizontal="left"/>
    </xf>
    <xf numFmtId="165" fontId="46" fillId="9" borderId="0" xfId="0" applyNumberFormat="1" applyFont="1" applyFill="1" applyAlignment="1">
      <alignment horizontal="center" vertical="center"/>
    </xf>
    <xf numFmtId="168" fontId="61" fillId="15" borderId="108" xfId="0" applyNumberFormat="1" applyFont="1" applyFill="1" applyBorder="1" applyAlignment="1">
      <alignment horizontal="center" vertical="center"/>
    </xf>
    <xf numFmtId="165" fontId="61" fillId="9" borderId="56" xfId="1" applyNumberFormat="1" applyFont="1" applyFill="1" applyBorder="1" applyAlignment="1">
      <alignment horizontal="center" vertical="center" wrapText="1"/>
    </xf>
    <xf numFmtId="165" fontId="61" fillId="9" borderId="5" xfId="1" applyNumberFormat="1" applyFont="1" applyFill="1" applyBorder="1" applyAlignment="1">
      <alignment horizontal="center" vertical="center" wrapText="1"/>
    </xf>
    <xf numFmtId="165" fontId="61" fillId="9" borderId="29" xfId="1" applyNumberFormat="1" applyFont="1" applyFill="1" applyBorder="1" applyAlignment="1">
      <alignment horizontal="center" vertical="center" wrapText="1"/>
    </xf>
    <xf numFmtId="165" fontId="61" fillId="9" borderId="39" xfId="1" applyNumberFormat="1" applyFont="1" applyFill="1" applyBorder="1" applyAlignment="1">
      <alignment horizontal="center" vertical="center" wrapText="1"/>
    </xf>
    <xf numFmtId="165" fontId="61" fillId="9" borderId="45" xfId="1" applyNumberFormat="1" applyFont="1" applyFill="1" applyBorder="1" applyAlignment="1">
      <alignment horizontal="center" vertical="center" wrapText="1"/>
    </xf>
    <xf numFmtId="165" fontId="61" fillId="9" borderId="127" xfId="1" applyNumberFormat="1" applyFont="1" applyFill="1" applyBorder="1" applyAlignment="1">
      <alignment horizontal="center" vertical="center" wrapText="1"/>
    </xf>
    <xf numFmtId="165" fontId="61" fillId="9" borderId="8" xfId="1" applyNumberFormat="1" applyFont="1" applyFill="1" applyBorder="1" applyAlignment="1">
      <alignment horizontal="center" vertical="center" wrapText="1"/>
    </xf>
    <xf numFmtId="165" fontId="40" fillId="2" borderId="3" xfId="1" quotePrefix="1" applyNumberFormat="1" applyFont="1" applyFill="1" applyBorder="1" applyAlignment="1">
      <alignment horizontal="left"/>
    </xf>
    <xf numFmtId="165" fontId="40" fillId="2" borderId="11" xfId="1" quotePrefix="1" applyNumberFormat="1" applyFont="1" applyFill="1" applyBorder="1" applyAlignment="1">
      <alignment horizontal="left"/>
    </xf>
    <xf numFmtId="165" fontId="40" fillId="2" borderId="111" xfId="1" quotePrefix="1" applyNumberFormat="1" applyFont="1" applyFill="1" applyBorder="1" applyAlignment="1">
      <alignment horizontal="left"/>
    </xf>
    <xf numFmtId="0" fontId="60" fillId="37" borderId="7" xfId="0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165" fontId="58" fillId="13" borderId="25" xfId="1" applyNumberFormat="1" applyFont="1" applyFill="1" applyBorder="1" applyAlignment="1">
      <alignment horizontal="center" vertical="center" wrapText="1"/>
    </xf>
    <xf numFmtId="165" fontId="46" fillId="2" borderId="149" xfId="1" quotePrefix="1" applyNumberFormat="1" applyFont="1" applyFill="1" applyBorder="1" applyAlignment="1">
      <alignment horizontal="left"/>
    </xf>
    <xf numFmtId="165" fontId="58" fillId="13" borderId="35" xfId="1" applyNumberFormat="1" applyFont="1" applyFill="1" applyBorder="1" applyAlignment="1">
      <alignment horizontal="center" vertical="center" wrapText="1"/>
    </xf>
    <xf numFmtId="165" fontId="66" fillId="25" borderId="33" xfId="1" applyNumberFormat="1" applyFont="1" applyFill="1" applyBorder="1" applyAlignment="1">
      <alignment horizontal="center" vertical="center" wrapText="1"/>
    </xf>
    <xf numFmtId="165" fontId="58" fillId="7" borderId="4" xfId="1" applyNumberFormat="1" applyFont="1" applyFill="1" applyBorder="1" applyAlignment="1">
      <alignment horizontal="center" vertical="center" wrapText="1"/>
    </xf>
    <xf numFmtId="165" fontId="58" fillId="25" borderId="4" xfId="1" applyNumberFormat="1" applyFont="1" applyFill="1" applyBorder="1" applyAlignment="1">
      <alignment horizontal="center" vertical="center" wrapText="1"/>
    </xf>
    <xf numFmtId="168" fontId="58" fillId="22" borderId="89" xfId="0" applyNumberFormat="1" applyFont="1" applyFill="1" applyBorder="1" applyAlignment="1">
      <alignment horizontal="center" vertical="center"/>
    </xf>
    <xf numFmtId="165" fontId="66" fillId="11" borderId="16" xfId="1" quotePrefix="1" applyNumberFormat="1" applyFont="1" applyFill="1" applyBorder="1" applyAlignment="1">
      <alignment horizontal="center" vertical="center"/>
    </xf>
    <xf numFmtId="165" fontId="58" fillId="23" borderId="62" xfId="1" applyNumberFormat="1" applyFont="1" applyFill="1" applyBorder="1" applyAlignment="1">
      <alignment horizontal="center" vertical="center" wrapText="1"/>
    </xf>
    <xf numFmtId="165" fontId="58" fillId="23" borderId="70" xfId="1" applyNumberFormat="1" applyFont="1" applyFill="1" applyBorder="1" applyAlignment="1">
      <alignment horizontal="center" vertical="center" wrapText="1"/>
    </xf>
    <xf numFmtId="165" fontId="58" fillId="23" borderId="75" xfId="1" applyNumberFormat="1" applyFont="1" applyFill="1" applyBorder="1" applyAlignment="1">
      <alignment horizontal="center" vertical="center" wrapText="1"/>
    </xf>
    <xf numFmtId="165" fontId="58" fillId="23" borderId="76" xfId="1" applyNumberFormat="1" applyFont="1" applyFill="1" applyBorder="1" applyAlignment="1">
      <alignment horizontal="center" vertical="center" wrapText="1"/>
    </xf>
    <xf numFmtId="165" fontId="58" fillId="23" borderId="77" xfId="1" applyNumberFormat="1" applyFont="1" applyFill="1" applyBorder="1" applyAlignment="1">
      <alignment horizontal="center" vertical="center" wrapText="1"/>
    </xf>
    <xf numFmtId="165" fontId="58" fillId="23" borderId="78" xfId="1" applyNumberFormat="1" applyFont="1" applyFill="1" applyBorder="1" applyAlignment="1">
      <alignment horizontal="center" vertical="center" wrapText="1"/>
    </xf>
    <xf numFmtId="165" fontId="58" fillId="23" borderId="79" xfId="1" applyNumberFormat="1" applyFont="1" applyFill="1" applyBorder="1" applyAlignment="1">
      <alignment horizontal="center" vertical="center" wrapText="1"/>
    </xf>
    <xf numFmtId="165" fontId="58" fillId="23" borderId="132" xfId="1" applyNumberFormat="1" applyFont="1" applyFill="1" applyBorder="1" applyAlignment="1">
      <alignment horizontal="center" vertical="center" wrapText="1"/>
    </xf>
    <xf numFmtId="165" fontId="58" fillId="23" borderId="4" xfId="1" applyNumberFormat="1" applyFont="1" applyFill="1" applyBorder="1" applyAlignment="1">
      <alignment horizontal="center" vertical="center" wrapText="1"/>
    </xf>
    <xf numFmtId="165" fontId="58" fillId="23" borderId="6" xfId="1" applyNumberFormat="1" applyFont="1" applyFill="1" applyBorder="1" applyAlignment="1">
      <alignment horizontal="center" vertical="center" wrapText="1"/>
    </xf>
    <xf numFmtId="165" fontId="58" fillId="23" borderId="30" xfId="1" applyNumberFormat="1" applyFont="1" applyFill="1" applyBorder="1" applyAlignment="1">
      <alignment horizontal="center" vertical="center" wrapText="1"/>
    </xf>
    <xf numFmtId="165" fontId="58" fillId="23" borderId="72" xfId="1" applyNumberFormat="1" applyFont="1" applyFill="1" applyBorder="1" applyAlignment="1">
      <alignment horizontal="center" vertical="center" wrapText="1"/>
    </xf>
    <xf numFmtId="165" fontId="58" fillId="23" borderId="57" xfId="1" applyNumberFormat="1" applyFont="1" applyFill="1" applyBorder="1" applyAlignment="1">
      <alignment horizontal="center" vertical="center" wrapText="1"/>
    </xf>
    <xf numFmtId="165" fontId="58" fillId="23" borderId="20" xfId="1" applyNumberFormat="1" applyFont="1" applyFill="1" applyBorder="1" applyAlignment="1">
      <alignment horizontal="center" vertical="center" wrapText="1"/>
    </xf>
    <xf numFmtId="165" fontId="58" fillId="23" borderId="25" xfId="1" applyNumberFormat="1" applyFont="1" applyFill="1" applyBorder="1" applyAlignment="1">
      <alignment horizontal="center" vertical="center" wrapText="1"/>
    </xf>
    <xf numFmtId="165" fontId="58" fillId="23" borderId="34" xfId="1" applyNumberFormat="1" applyFont="1" applyFill="1" applyBorder="1" applyAlignment="1">
      <alignment horizontal="center" vertical="center" wrapText="1"/>
    </xf>
    <xf numFmtId="165" fontId="58" fillId="10" borderId="35" xfId="1" applyNumberFormat="1" applyFont="1" applyFill="1" applyBorder="1" applyAlignment="1">
      <alignment horizontal="center" vertical="center" wrapText="1"/>
    </xf>
    <xf numFmtId="165" fontId="58" fillId="23" borderId="10" xfId="1" applyNumberFormat="1" applyFont="1" applyFill="1" applyBorder="1" applyAlignment="1">
      <alignment horizontal="center" vertical="center" wrapText="1"/>
    </xf>
    <xf numFmtId="165" fontId="58" fillId="10" borderId="11" xfId="1" applyNumberFormat="1" applyFont="1" applyFill="1" applyBorder="1" applyAlignment="1">
      <alignment horizontal="center" vertical="center" wrapText="1"/>
    </xf>
    <xf numFmtId="165" fontId="58" fillId="23" borderId="40" xfId="1" applyNumberFormat="1" applyFont="1" applyFill="1" applyBorder="1" applyAlignment="1">
      <alignment horizontal="center" vertical="center" wrapText="1"/>
    </xf>
    <xf numFmtId="165" fontId="46" fillId="2" borderId="150" xfId="1" quotePrefix="1" applyNumberFormat="1" applyFont="1" applyFill="1" applyBorder="1" applyAlignment="1">
      <alignment horizontal="left"/>
    </xf>
    <xf numFmtId="165" fontId="58" fillId="23" borderId="120" xfId="1" applyNumberFormat="1" applyFont="1" applyFill="1" applyBorder="1" applyAlignment="1">
      <alignment horizontal="center" vertical="center" wrapText="1"/>
    </xf>
    <xf numFmtId="165" fontId="61" fillId="9" borderId="9" xfId="1" applyNumberFormat="1" applyFont="1" applyFill="1" applyBorder="1" applyAlignment="1">
      <alignment horizontal="center" vertical="center" wrapText="1"/>
    </xf>
    <xf numFmtId="165" fontId="58" fillId="23" borderId="87" xfId="1" applyNumberFormat="1" applyFont="1" applyFill="1" applyBorder="1" applyAlignment="1">
      <alignment horizontal="center" vertical="center" wrapText="1"/>
    </xf>
    <xf numFmtId="165" fontId="66" fillId="25" borderId="136" xfId="1" applyNumberFormat="1" applyFont="1" applyFill="1" applyBorder="1" applyAlignment="1">
      <alignment horizontal="center" vertical="center" wrapText="1"/>
    </xf>
    <xf numFmtId="165" fontId="27" fillId="19" borderId="131" xfId="0" applyNumberFormat="1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5" fontId="40" fillId="2" borderId="26" xfId="1" quotePrefix="1" applyNumberFormat="1" applyFont="1" applyFill="1" applyBorder="1" applyAlignment="1">
      <alignment horizontal="left"/>
    </xf>
    <xf numFmtId="165" fontId="40" fillId="2" borderId="2" xfId="1" quotePrefix="1" applyNumberFormat="1" applyFont="1" applyFill="1" applyBorder="1" applyAlignment="1">
      <alignment horizontal="left"/>
    </xf>
    <xf numFmtId="165" fontId="48" fillId="9" borderId="0" xfId="0" applyNumberFormat="1" applyFont="1" applyFill="1" applyAlignment="1">
      <alignment vertical="center" wrapText="1"/>
    </xf>
    <xf numFmtId="9" fontId="37" fillId="6" borderId="1" xfId="2" applyFont="1" applyFill="1" applyBorder="1" applyAlignment="1">
      <alignment horizontal="center" vertical="center"/>
    </xf>
    <xf numFmtId="0" fontId="76" fillId="9" borderId="0" xfId="0" applyFont="1" applyFill="1" applyAlignment="1">
      <alignment horizontal="center" vertical="center" wrapText="1"/>
    </xf>
    <xf numFmtId="0" fontId="76" fillId="39" borderId="0" xfId="0" applyFont="1" applyFill="1" applyAlignment="1">
      <alignment horizontal="center" vertical="center" wrapText="1"/>
    </xf>
    <xf numFmtId="165" fontId="48" fillId="2" borderId="0" xfId="0" applyNumberFormat="1" applyFont="1" applyFill="1" applyAlignment="1">
      <alignment vertical="center" wrapText="1"/>
    </xf>
    <xf numFmtId="165" fontId="58" fillId="2" borderId="111" xfId="1" applyNumberFormat="1" applyFont="1" applyFill="1" applyBorder="1" applyAlignment="1">
      <alignment horizontal="center" vertical="center" wrapText="1"/>
    </xf>
    <xf numFmtId="165" fontId="58" fillId="7" borderId="85" xfId="1" applyNumberFormat="1" applyFont="1" applyFill="1" applyBorder="1" applyAlignment="1">
      <alignment horizontal="center" vertical="center" wrapText="1"/>
    </xf>
    <xf numFmtId="165" fontId="58" fillId="2" borderId="118" xfId="1" applyNumberFormat="1" applyFont="1" applyFill="1" applyBorder="1" applyAlignment="1">
      <alignment horizontal="center" vertical="center" wrapText="1"/>
    </xf>
    <xf numFmtId="165" fontId="58" fillId="23" borderId="19" xfId="1" applyNumberFormat="1" applyFont="1" applyFill="1" applyBorder="1" applyAlignment="1">
      <alignment horizontal="center" vertical="center" wrapText="1"/>
    </xf>
    <xf numFmtId="165" fontId="58" fillId="10" borderId="12" xfId="1" applyNumberFormat="1" applyFont="1" applyFill="1" applyBorder="1" applyAlignment="1">
      <alignment horizontal="center" vertical="center" wrapText="1"/>
    </xf>
    <xf numFmtId="165" fontId="46" fillId="40" borderId="0" xfId="0" applyNumberFormat="1" applyFont="1" applyFill="1" applyAlignment="1">
      <alignment horizontal="center" vertical="center"/>
    </xf>
    <xf numFmtId="0" fontId="76" fillId="40" borderId="0" xfId="0" applyFont="1" applyFill="1" applyAlignment="1">
      <alignment horizontal="center" vertical="center" wrapText="1"/>
    </xf>
    <xf numFmtId="0" fontId="76" fillId="2" borderId="0" xfId="0" applyFont="1" applyFill="1" applyAlignment="1">
      <alignment horizontal="center" vertical="center" wrapText="1"/>
    </xf>
    <xf numFmtId="165" fontId="48" fillId="40" borderId="0" xfId="0" applyNumberFormat="1" applyFont="1" applyFill="1" applyAlignment="1">
      <alignment vertical="center" wrapText="1"/>
    </xf>
    <xf numFmtId="0" fontId="77" fillId="2" borderId="0" xfId="0" applyFont="1" applyFill="1" applyAlignment="1">
      <alignment vertical="center"/>
    </xf>
    <xf numFmtId="165" fontId="61" fillId="31" borderId="1" xfId="1" applyNumberFormat="1" applyFont="1" applyFill="1" applyBorder="1" applyAlignment="1">
      <alignment horizontal="center" vertical="center" wrapText="1"/>
    </xf>
    <xf numFmtId="165" fontId="58" fillId="25" borderId="19" xfId="1" applyNumberFormat="1" applyFont="1" applyFill="1" applyBorder="1" applyAlignment="1">
      <alignment horizontal="center" vertical="center" wrapText="1"/>
    </xf>
    <xf numFmtId="165" fontId="58" fillId="25" borderId="88" xfId="1" applyNumberFormat="1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58" fillId="2" borderId="55" xfId="0" applyFont="1" applyFill="1" applyBorder="1" applyAlignment="1">
      <alignment horizontal="center" vertical="center" wrapText="1"/>
    </xf>
    <xf numFmtId="165" fontId="40" fillId="2" borderId="55" xfId="1" quotePrefix="1" applyNumberFormat="1" applyFont="1" applyFill="1" applyBorder="1" applyAlignment="1">
      <alignment horizontal="left"/>
    </xf>
    <xf numFmtId="165" fontId="40" fillId="2" borderId="7" xfId="1" quotePrefix="1" applyNumberFormat="1" applyFont="1" applyFill="1" applyBorder="1" applyAlignment="1">
      <alignment horizontal="left"/>
    </xf>
    <xf numFmtId="165" fontId="35" fillId="9" borderId="0" xfId="0" applyNumberFormat="1" applyFont="1" applyFill="1" applyAlignment="1">
      <alignment horizontal="center" vertical="center"/>
    </xf>
    <xf numFmtId="0" fontId="38" fillId="30" borderId="86" xfId="0" applyFont="1" applyFill="1" applyBorder="1" applyAlignment="1">
      <alignment horizontal="center" vertical="center" wrapText="1"/>
    </xf>
    <xf numFmtId="0" fontId="38" fillId="30" borderId="147" xfId="0" applyFont="1" applyFill="1" applyBorder="1" applyAlignment="1">
      <alignment horizontal="center" vertical="center" wrapText="1"/>
    </xf>
    <xf numFmtId="0" fontId="60" fillId="42" borderId="26" xfId="0" applyFont="1" applyFill="1" applyBorder="1" applyAlignment="1">
      <alignment horizontal="center" vertical="center" wrapText="1"/>
    </xf>
    <xf numFmtId="0" fontId="79" fillId="0" borderId="0" xfId="0" applyFont="1"/>
    <xf numFmtId="0" fontId="0" fillId="0" borderId="0" xfId="0" applyAlignment="1">
      <alignment vertical="center"/>
    </xf>
    <xf numFmtId="43" fontId="0" fillId="0" borderId="0" xfId="1" applyFont="1" applyBorder="1"/>
    <xf numFmtId="43" fontId="0" fillId="0" borderId="63" xfId="1" applyFont="1" applyBorder="1"/>
    <xf numFmtId="43" fontId="85" fillId="0" borderId="0" xfId="1" applyFont="1" applyBorder="1"/>
    <xf numFmtId="0" fontId="85" fillId="0" borderId="0" xfId="0" applyFont="1"/>
    <xf numFmtId="0" fontId="82" fillId="46" borderId="151" xfId="0" applyFont="1" applyFill="1" applyBorder="1" applyAlignment="1">
      <alignment horizontal="center" vertical="center"/>
    </xf>
    <xf numFmtId="43" fontId="85" fillId="32" borderId="51" xfId="1" applyFont="1" applyFill="1" applyBorder="1"/>
    <xf numFmtId="43" fontId="85" fillId="32" borderId="52" xfId="1" applyFont="1" applyFill="1" applyBorder="1"/>
    <xf numFmtId="43" fontId="0" fillId="32" borderId="4" xfId="1" applyFont="1" applyFill="1" applyBorder="1"/>
    <xf numFmtId="43" fontId="0" fillId="32" borderId="2" xfId="1" applyFont="1" applyFill="1" applyBorder="1"/>
    <xf numFmtId="43" fontId="0" fillId="32" borderId="128" xfId="1" applyFont="1" applyFill="1" applyBorder="1"/>
    <xf numFmtId="43" fontId="0" fillId="32" borderId="50" xfId="1" applyFont="1" applyFill="1" applyBorder="1"/>
    <xf numFmtId="43" fontId="85" fillId="11" borderId="51" xfId="1" applyFont="1" applyFill="1" applyBorder="1"/>
    <xf numFmtId="43" fontId="85" fillId="11" borderId="52" xfId="1" applyFont="1" applyFill="1" applyBorder="1"/>
    <xf numFmtId="43" fontId="0" fillId="11" borderId="4" xfId="1" applyFont="1" applyFill="1" applyBorder="1"/>
    <xf numFmtId="43" fontId="0" fillId="11" borderId="2" xfId="1" applyFont="1" applyFill="1" applyBorder="1"/>
    <xf numFmtId="43" fontId="0" fillId="11" borderId="128" xfId="1" applyFont="1" applyFill="1" applyBorder="1"/>
    <xf numFmtId="43" fontId="0" fillId="11" borderId="50" xfId="1" applyFont="1" applyFill="1" applyBorder="1"/>
    <xf numFmtId="0" fontId="89" fillId="23" borderId="51" xfId="0" applyFont="1" applyFill="1" applyBorder="1" applyAlignment="1">
      <alignment horizontal="center" vertical="center"/>
    </xf>
    <xf numFmtId="0" fontId="0" fillId="23" borderId="52" xfId="0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23" borderId="128" xfId="0" applyFill="1" applyBorder="1" applyAlignment="1">
      <alignment horizontal="center" vertical="center"/>
    </xf>
    <xf numFmtId="0" fontId="0" fillId="23" borderId="50" xfId="0" applyFill="1" applyBorder="1" applyAlignment="1">
      <alignment horizontal="center" vertical="center"/>
    </xf>
    <xf numFmtId="0" fontId="0" fillId="23" borderId="69" xfId="0" applyFill="1" applyBorder="1" applyAlignment="1">
      <alignment vertical="center"/>
    </xf>
    <xf numFmtId="0" fontId="88" fillId="47" borderId="152" xfId="0" applyFont="1" applyFill="1" applyBorder="1" applyAlignment="1">
      <alignment horizontal="center" vertical="center"/>
    </xf>
    <xf numFmtId="0" fontId="88" fillId="47" borderId="155" xfId="0" applyFont="1" applyFill="1" applyBorder="1" applyAlignment="1">
      <alignment horizontal="center" vertical="center"/>
    </xf>
    <xf numFmtId="43" fontId="84" fillId="48" borderId="152" xfId="1" applyFont="1" applyFill="1" applyBorder="1"/>
    <xf numFmtId="43" fontId="0" fillId="48" borderId="154" xfId="1" applyFont="1" applyFill="1" applyBorder="1"/>
    <xf numFmtId="43" fontId="0" fillId="48" borderId="153" xfId="1" applyFont="1" applyFill="1" applyBorder="1"/>
    <xf numFmtId="0" fontId="83" fillId="19" borderId="1" xfId="0" applyFont="1" applyFill="1" applyBorder="1" applyAlignment="1">
      <alignment horizontal="center"/>
    </xf>
    <xf numFmtId="0" fontId="83" fillId="44" borderId="1" xfId="0" applyFont="1" applyFill="1" applyBorder="1" applyAlignment="1">
      <alignment horizontal="center"/>
    </xf>
    <xf numFmtId="0" fontId="83" fillId="45" borderId="1" xfId="0" applyFont="1" applyFill="1" applyBorder="1" applyAlignment="1">
      <alignment horizontal="center"/>
    </xf>
    <xf numFmtId="0" fontId="89" fillId="41" borderId="51" xfId="0" applyFont="1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  <xf numFmtId="0" fontId="0" fillId="41" borderId="1" xfId="0" applyFill="1" applyBorder="1" applyAlignment="1">
      <alignment horizontal="center" vertical="center"/>
    </xf>
    <xf numFmtId="0" fontId="0" fillId="41" borderId="128" xfId="0" applyFill="1" applyBorder="1" applyAlignment="1">
      <alignment horizontal="center" vertical="center"/>
    </xf>
    <xf numFmtId="0" fontId="0" fillId="41" borderId="50" xfId="0" applyFill="1" applyBorder="1" applyAlignment="1">
      <alignment horizontal="center" vertical="center"/>
    </xf>
    <xf numFmtId="0" fontId="0" fillId="41" borderId="69" xfId="0" applyFill="1" applyBorder="1" applyAlignment="1">
      <alignment vertical="center"/>
    </xf>
    <xf numFmtId="0" fontId="89" fillId="49" borderId="51" xfId="0" applyFont="1" applyFill="1" applyBorder="1" applyAlignment="1">
      <alignment horizontal="center" vertical="center"/>
    </xf>
    <xf numFmtId="0" fontId="0" fillId="49" borderId="52" xfId="0" applyFill="1" applyBorder="1" applyAlignment="1">
      <alignment horizontal="center" vertical="center"/>
    </xf>
    <xf numFmtId="0" fontId="0" fillId="49" borderId="1" xfId="0" applyFill="1" applyBorder="1" applyAlignment="1">
      <alignment horizontal="center" vertical="center"/>
    </xf>
    <xf numFmtId="0" fontId="0" fillId="49" borderId="69" xfId="0" applyFill="1" applyBorder="1" applyAlignment="1">
      <alignment horizontal="center" vertical="center"/>
    </xf>
    <xf numFmtId="0" fontId="0" fillId="49" borderId="128" xfId="0" applyFill="1" applyBorder="1" applyAlignment="1">
      <alignment horizontal="center" vertical="center"/>
    </xf>
    <xf numFmtId="0" fontId="0" fillId="49" borderId="50" xfId="0" applyFill="1" applyBorder="1" applyAlignment="1">
      <alignment horizontal="center" vertical="center"/>
    </xf>
    <xf numFmtId="43" fontId="85" fillId="43" borderId="51" xfId="1" applyFont="1" applyFill="1" applyBorder="1"/>
    <xf numFmtId="43" fontId="85" fillId="43" borderId="52" xfId="1" applyFont="1" applyFill="1" applyBorder="1"/>
    <xf numFmtId="43" fontId="0" fillId="43" borderId="4" xfId="1" applyFont="1" applyFill="1" applyBorder="1"/>
    <xf numFmtId="43" fontId="0" fillId="43" borderId="2" xfId="1" applyFont="1" applyFill="1" applyBorder="1"/>
    <xf numFmtId="43" fontId="0" fillId="43" borderId="128" xfId="1" applyFont="1" applyFill="1" applyBorder="1"/>
    <xf numFmtId="43" fontId="0" fillId="43" borderId="50" xfId="1" applyFont="1" applyFill="1" applyBorder="1"/>
    <xf numFmtId="43" fontId="86" fillId="32" borderId="52" xfId="1" applyFont="1" applyFill="1" applyBorder="1"/>
    <xf numFmtId="43" fontId="86" fillId="32" borderId="53" xfId="1" applyFont="1" applyFill="1" applyBorder="1"/>
    <xf numFmtId="43" fontId="0" fillId="32" borderId="5" xfId="1" applyFont="1" applyFill="1" applyBorder="1"/>
    <xf numFmtId="43" fontId="0" fillId="32" borderId="122" xfId="1" applyFont="1" applyFill="1" applyBorder="1"/>
    <xf numFmtId="43" fontId="87" fillId="43" borderId="52" xfId="1" applyFont="1" applyFill="1" applyBorder="1"/>
    <xf numFmtId="43" fontId="86" fillId="43" borderId="53" xfId="1" applyFont="1" applyFill="1" applyBorder="1"/>
    <xf numFmtId="43" fontId="0" fillId="43" borderId="5" xfId="1" applyFont="1" applyFill="1" applyBorder="1"/>
    <xf numFmtId="43" fontId="0" fillId="43" borderId="122" xfId="1" applyFont="1" applyFill="1" applyBorder="1"/>
    <xf numFmtId="43" fontId="86" fillId="11" borderId="52" xfId="1" applyFont="1" applyFill="1" applyBorder="1"/>
    <xf numFmtId="43" fontId="87" fillId="11" borderId="53" xfId="1" applyFont="1" applyFill="1" applyBorder="1"/>
    <xf numFmtId="43" fontId="0" fillId="11" borderId="5" xfId="1" applyFont="1" applyFill="1" applyBorder="1"/>
    <xf numFmtId="43" fontId="0" fillId="11" borderId="122" xfId="1" applyFont="1" applyFill="1" applyBorder="1"/>
    <xf numFmtId="0" fontId="90" fillId="0" borderId="0" xfId="0" applyFont="1" applyAlignment="1">
      <alignment horizontal="center"/>
    </xf>
    <xf numFmtId="165" fontId="57" fillId="2" borderId="26" xfId="1" applyNumberFormat="1" applyFont="1" applyFill="1" applyBorder="1" applyAlignment="1">
      <alignment horizontal="center" vertical="center" wrapText="1"/>
    </xf>
    <xf numFmtId="0" fontId="0" fillId="33" borderId="0" xfId="0" applyFill="1"/>
    <xf numFmtId="43" fontId="87" fillId="32" borderId="52" xfId="1" applyFont="1" applyFill="1" applyBorder="1"/>
    <xf numFmtId="0" fontId="60" fillId="42" borderId="7" xfId="0" applyFont="1" applyFill="1" applyBorder="1" applyAlignment="1">
      <alignment horizontal="center" vertical="center" wrapText="1"/>
    </xf>
    <xf numFmtId="0" fontId="60" fillId="27" borderId="3" xfId="0" applyFont="1" applyFill="1" applyBorder="1" applyAlignment="1">
      <alignment horizontal="center" vertical="center" wrapText="1"/>
    </xf>
    <xf numFmtId="165" fontId="58" fillId="9" borderId="40" xfId="1" applyNumberFormat="1" applyFont="1" applyFill="1" applyBorder="1" applyAlignment="1">
      <alignment horizontal="center" vertical="center" wrapText="1"/>
    </xf>
    <xf numFmtId="165" fontId="40" fillId="2" borderId="24" xfId="1" quotePrefix="1" applyNumberFormat="1" applyFont="1" applyFill="1" applyBorder="1" applyAlignment="1">
      <alignment horizontal="left"/>
    </xf>
    <xf numFmtId="0" fontId="31" fillId="2" borderId="0" xfId="0" applyFont="1" applyFill="1" applyAlignment="1">
      <alignment horizontal="center" vertical="center"/>
    </xf>
    <xf numFmtId="165" fontId="58" fillId="2" borderId="36" xfId="1" applyNumberFormat="1" applyFont="1" applyFill="1" applyBorder="1" applyAlignment="1">
      <alignment horizontal="center" vertical="center" wrapText="1"/>
    </xf>
    <xf numFmtId="168" fontId="58" fillId="52" borderId="86" xfId="0" applyNumberFormat="1" applyFont="1" applyFill="1" applyBorder="1" applyAlignment="1">
      <alignment horizontal="center" vertical="center"/>
    </xf>
    <xf numFmtId="168" fontId="58" fillId="52" borderId="108" xfId="0" applyNumberFormat="1" applyFont="1" applyFill="1" applyBorder="1" applyAlignment="1">
      <alignment horizontal="center" vertical="center"/>
    </xf>
    <xf numFmtId="165" fontId="58" fillId="51" borderId="29" xfId="1" applyNumberFormat="1" applyFont="1" applyFill="1" applyBorder="1" applyAlignment="1">
      <alignment horizontal="center" vertical="center" wrapText="1"/>
    </xf>
    <xf numFmtId="165" fontId="58" fillId="51" borderId="53" xfId="1" applyNumberFormat="1" applyFont="1" applyFill="1" applyBorder="1" applyAlignment="1">
      <alignment horizontal="center" vertical="center" wrapText="1"/>
    </xf>
    <xf numFmtId="165" fontId="58" fillId="51" borderId="45" xfId="1" applyNumberFormat="1" applyFont="1" applyFill="1" applyBorder="1" applyAlignment="1">
      <alignment horizontal="center" vertical="center" wrapText="1"/>
    </xf>
    <xf numFmtId="165" fontId="58" fillId="51" borderId="56" xfId="1" applyNumberFormat="1" applyFont="1" applyFill="1" applyBorder="1" applyAlignment="1">
      <alignment horizontal="center" vertical="center" wrapText="1"/>
    </xf>
    <xf numFmtId="165" fontId="58" fillId="51" borderId="8" xfId="1" applyNumberFormat="1" applyFont="1" applyFill="1" applyBorder="1" applyAlignment="1">
      <alignment horizontal="center" vertical="center" wrapText="1"/>
    </xf>
    <xf numFmtId="168" fontId="58" fillId="52" borderId="16" xfId="0" applyNumberFormat="1" applyFont="1" applyFill="1" applyBorder="1" applyAlignment="1">
      <alignment horizontal="center" vertical="center" wrapText="1"/>
    </xf>
    <xf numFmtId="0" fontId="58" fillId="51" borderId="145" xfId="0" applyFont="1" applyFill="1" applyBorder="1" applyAlignment="1">
      <alignment horizontal="center" vertical="center" wrapText="1"/>
    </xf>
    <xf numFmtId="165" fontId="58" fillId="51" borderId="24" xfId="1" applyNumberFormat="1" applyFont="1" applyFill="1" applyBorder="1" applyAlignment="1">
      <alignment horizontal="center" vertical="center" wrapText="1"/>
    </xf>
    <xf numFmtId="165" fontId="58" fillId="51" borderId="58" xfId="1" applyNumberFormat="1" applyFont="1" applyFill="1" applyBorder="1" applyAlignment="1">
      <alignment horizontal="center" vertical="center" wrapText="1"/>
    </xf>
    <xf numFmtId="165" fontId="58" fillId="51" borderId="38" xfId="1" applyNumberFormat="1" applyFont="1" applyFill="1" applyBorder="1" applyAlignment="1">
      <alignment horizontal="center" vertical="center" wrapText="1"/>
    </xf>
    <xf numFmtId="165" fontId="58" fillId="51" borderId="44" xfId="1" applyNumberFormat="1" applyFont="1" applyFill="1" applyBorder="1" applyAlignment="1">
      <alignment horizontal="center" vertical="center" wrapText="1"/>
    </xf>
    <xf numFmtId="165" fontId="58" fillId="51" borderId="59" xfId="1" applyNumberFormat="1" applyFont="1" applyFill="1" applyBorder="1" applyAlignment="1">
      <alignment horizontal="center" vertical="center" wrapText="1"/>
    </xf>
    <xf numFmtId="165" fontId="58" fillId="51" borderId="61" xfId="1" applyNumberFormat="1" applyFont="1" applyFill="1" applyBorder="1" applyAlignment="1">
      <alignment horizontal="center" vertical="center" wrapText="1"/>
    </xf>
    <xf numFmtId="165" fontId="58" fillId="7" borderId="10" xfId="1" applyNumberFormat="1" applyFont="1" applyFill="1" applyBorder="1" applyAlignment="1">
      <alignment horizontal="center" vertical="center" wrapText="1"/>
    </xf>
    <xf numFmtId="165" fontId="58" fillId="7" borderId="31" xfId="1" applyNumberFormat="1" applyFont="1" applyFill="1" applyBorder="1" applyAlignment="1">
      <alignment horizontal="center" vertical="center" wrapText="1"/>
    </xf>
    <xf numFmtId="165" fontId="58" fillId="23" borderId="32" xfId="1" applyNumberFormat="1" applyFont="1" applyFill="1" applyBorder="1" applyAlignment="1">
      <alignment horizontal="center" vertical="center" wrapText="1"/>
    </xf>
    <xf numFmtId="165" fontId="58" fillId="10" borderId="31" xfId="1" applyNumberFormat="1" applyFont="1" applyFill="1" applyBorder="1" applyAlignment="1">
      <alignment horizontal="center" vertical="center" wrapText="1"/>
    </xf>
    <xf numFmtId="0" fontId="62" fillId="2" borderId="4" xfId="0" applyFont="1" applyFill="1" applyBorder="1" applyAlignment="1">
      <alignment horizontal="left" vertical="center" wrapText="1"/>
    </xf>
    <xf numFmtId="0" fontId="62" fillId="2" borderId="2" xfId="0" applyFont="1" applyFill="1" applyBorder="1" applyAlignment="1">
      <alignment horizontal="center" vertical="center" wrapText="1"/>
    </xf>
    <xf numFmtId="0" fontId="62" fillId="2" borderId="24" xfId="0" applyFont="1" applyFill="1" applyBorder="1" applyAlignment="1">
      <alignment horizontal="center" vertical="center" wrapText="1"/>
    </xf>
    <xf numFmtId="0" fontId="58" fillId="2" borderId="24" xfId="0" applyFont="1" applyFill="1" applyBorder="1" applyAlignment="1">
      <alignment vertical="center" wrapText="1"/>
    </xf>
    <xf numFmtId="0" fontId="58" fillId="2" borderId="100" xfId="0" applyFont="1" applyFill="1" applyBorder="1" applyAlignment="1">
      <alignment vertical="center" wrapText="1"/>
    </xf>
    <xf numFmtId="0" fontId="58" fillId="2" borderId="58" xfId="0" applyFont="1" applyFill="1" applyBorder="1" applyAlignment="1">
      <alignment vertical="center" wrapText="1"/>
    </xf>
    <xf numFmtId="0" fontId="58" fillId="34" borderId="24" xfId="0" applyFont="1" applyFill="1" applyBorder="1" applyAlignment="1">
      <alignment vertical="center" wrapText="1"/>
    </xf>
    <xf numFmtId="0" fontId="58" fillId="34" borderId="24" xfId="0" applyFont="1" applyFill="1" applyBorder="1" applyAlignment="1">
      <alignment horizontal="center" vertical="center" wrapText="1"/>
    </xf>
    <xf numFmtId="0" fontId="58" fillId="34" borderId="58" xfId="0" applyFont="1" applyFill="1" applyBorder="1" applyAlignment="1">
      <alignment vertical="center" wrapText="1"/>
    </xf>
    <xf numFmtId="0" fontId="58" fillId="34" borderId="26" xfId="0" applyFont="1" applyFill="1" applyBorder="1" applyAlignment="1">
      <alignment horizontal="center" vertical="center" wrapText="1"/>
    </xf>
    <xf numFmtId="0" fontId="58" fillId="34" borderId="2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165" fontId="58" fillId="25" borderId="129" xfId="1" applyNumberFormat="1" applyFont="1" applyFill="1" applyBorder="1" applyAlignment="1">
      <alignment horizontal="center" vertical="center" wrapText="1"/>
    </xf>
    <xf numFmtId="165" fontId="46" fillId="2" borderId="83" xfId="1" quotePrefix="1" applyNumberFormat="1" applyFont="1" applyFill="1" applyBorder="1" applyAlignment="1">
      <alignment horizontal="left"/>
    </xf>
    <xf numFmtId="165" fontId="58" fillId="25" borderId="25" xfId="1" applyNumberFormat="1" applyFont="1" applyFill="1" applyBorder="1" applyAlignment="1">
      <alignment horizontal="center" vertical="center" wrapText="1"/>
    </xf>
    <xf numFmtId="165" fontId="58" fillId="51" borderId="5" xfId="1" applyNumberFormat="1" applyFont="1" applyFill="1" applyBorder="1" applyAlignment="1">
      <alignment horizontal="center" vertical="center" wrapText="1"/>
    </xf>
    <xf numFmtId="165" fontId="58" fillId="13" borderId="41" xfId="1" applyNumberFormat="1" applyFont="1" applyFill="1" applyBorder="1" applyAlignment="1">
      <alignment horizontal="center" vertical="center" wrapText="1"/>
    </xf>
    <xf numFmtId="165" fontId="61" fillId="2" borderId="21" xfId="1" applyNumberFormat="1" applyFont="1" applyFill="1" applyBorder="1" applyAlignment="1">
      <alignment horizontal="center" vertical="center" wrapText="1"/>
    </xf>
    <xf numFmtId="165" fontId="64" fillId="31" borderId="50" xfId="1" applyNumberFormat="1" applyFont="1" applyFill="1" applyBorder="1" applyAlignment="1">
      <alignment horizontal="center" vertical="center" wrapText="1"/>
    </xf>
    <xf numFmtId="165" fontId="64" fillId="12" borderId="101" xfId="1" applyNumberFormat="1" applyFont="1" applyFill="1" applyBorder="1" applyAlignment="1">
      <alignment horizontal="center" vertical="center" wrapText="1"/>
    </xf>
    <xf numFmtId="165" fontId="46" fillId="2" borderId="156" xfId="1" quotePrefix="1" applyNumberFormat="1" applyFont="1" applyFill="1" applyBorder="1" applyAlignment="1">
      <alignment horizontal="left"/>
    </xf>
    <xf numFmtId="165" fontId="61" fillId="2" borderId="41" xfId="1" applyNumberFormat="1" applyFont="1" applyFill="1" applyBorder="1" applyAlignment="1">
      <alignment horizontal="center" vertical="center" wrapText="1"/>
    </xf>
    <xf numFmtId="165" fontId="61" fillId="2" borderId="42" xfId="1" applyNumberFormat="1" applyFont="1" applyFill="1" applyBorder="1" applyAlignment="1">
      <alignment horizontal="center" vertical="center" wrapText="1"/>
    </xf>
    <xf numFmtId="165" fontId="64" fillId="12" borderId="157" xfId="1" applyNumberFormat="1" applyFont="1" applyFill="1" applyBorder="1" applyAlignment="1">
      <alignment horizontal="center" vertical="center" wrapText="1"/>
    </xf>
    <xf numFmtId="0" fontId="62" fillId="2" borderId="61" xfId="0" applyFont="1" applyFill="1" applyBorder="1" applyAlignment="1">
      <alignment vertical="center" wrapText="1"/>
    </xf>
    <xf numFmtId="0" fontId="62" fillId="2" borderId="7" xfId="0" applyFont="1" applyFill="1" applyBorder="1" applyAlignment="1">
      <alignment horizontal="center" vertical="center" wrapText="1"/>
    </xf>
    <xf numFmtId="0" fontId="62" fillId="2" borderId="61" xfId="0" applyFont="1" applyFill="1" applyBorder="1" applyAlignment="1">
      <alignment horizontal="center" vertical="center" wrapText="1"/>
    </xf>
    <xf numFmtId="0" fontId="62" fillId="2" borderId="58" xfId="0" applyFont="1" applyFill="1" applyBorder="1" applyAlignment="1">
      <alignment horizontal="center"/>
    </xf>
    <xf numFmtId="0" fontId="56" fillId="2" borderId="24" xfId="0" applyFont="1" applyFill="1" applyBorder="1" applyAlignment="1">
      <alignment horizontal="center" vertical="center" wrapText="1"/>
    </xf>
    <xf numFmtId="165" fontId="57" fillId="7" borderId="25" xfId="1" applyNumberFormat="1" applyFont="1" applyFill="1" applyBorder="1" applyAlignment="1">
      <alignment horizontal="center" vertical="center" wrapText="1"/>
    </xf>
    <xf numFmtId="0" fontId="60" fillId="53" borderId="26" xfId="0" applyFont="1" applyFill="1" applyBorder="1" applyAlignment="1">
      <alignment horizontal="center" vertical="center" wrapText="1"/>
    </xf>
    <xf numFmtId="0" fontId="60" fillId="53" borderId="2" xfId="0" applyFont="1" applyFill="1" applyBorder="1" applyAlignment="1">
      <alignment horizontal="center" vertical="center" wrapText="1"/>
    </xf>
    <xf numFmtId="0" fontId="60" fillId="53" borderId="111" xfId="0" applyFont="1" applyFill="1" applyBorder="1" applyAlignment="1">
      <alignment horizontal="center" vertical="center" wrapText="1"/>
    </xf>
    <xf numFmtId="9" fontId="37" fillId="2" borderId="0" xfId="2" applyFont="1" applyFill="1" applyBorder="1" applyAlignment="1">
      <alignment horizontal="center" vertical="center"/>
    </xf>
    <xf numFmtId="165" fontId="58" fillId="41" borderId="3" xfId="1" applyNumberFormat="1" applyFont="1" applyFill="1" applyBorder="1" applyAlignment="1">
      <alignment horizontal="center" vertical="center" wrapText="1"/>
    </xf>
    <xf numFmtId="165" fontId="58" fillId="41" borderId="26" xfId="1" applyNumberFormat="1" applyFont="1" applyFill="1" applyBorder="1" applyAlignment="1">
      <alignment horizontal="center" vertical="center" wrapText="1"/>
    </xf>
    <xf numFmtId="165" fontId="58" fillId="41" borderId="2" xfId="1" applyNumberFormat="1" applyFont="1" applyFill="1" applyBorder="1" applyAlignment="1">
      <alignment horizontal="center" vertical="center" wrapText="1"/>
    </xf>
    <xf numFmtId="165" fontId="58" fillId="41" borderId="73" xfId="1" applyNumberFormat="1" applyFont="1" applyFill="1" applyBorder="1" applyAlignment="1">
      <alignment horizontal="center" vertical="center" wrapText="1"/>
    </xf>
    <xf numFmtId="165" fontId="58" fillId="41" borderId="29" xfId="1" applyNumberFormat="1" applyFont="1" applyFill="1" applyBorder="1" applyAlignment="1">
      <alignment horizontal="center" vertical="center" wrapText="1"/>
    </xf>
    <xf numFmtId="165" fontId="56" fillId="12" borderId="115" xfId="1" applyNumberFormat="1" applyFont="1" applyFill="1" applyBorder="1" applyAlignment="1">
      <alignment horizontal="center" vertical="center" wrapText="1"/>
    </xf>
    <xf numFmtId="165" fontId="56" fillId="12" borderId="1" xfId="1" applyNumberFormat="1" applyFont="1" applyFill="1" applyBorder="1" applyAlignment="1">
      <alignment horizontal="center" vertical="center" wrapText="1"/>
    </xf>
    <xf numFmtId="165" fontId="56" fillId="12" borderId="91" xfId="1" applyNumberFormat="1" applyFont="1" applyFill="1" applyBorder="1" applyAlignment="1">
      <alignment horizontal="center" vertical="center" wrapText="1"/>
    </xf>
    <xf numFmtId="165" fontId="56" fillId="12" borderId="80" xfId="1" applyNumberFormat="1" applyFont="1" applyFill="1" applyBorder="1" applyAlignment="1">
      <alignment horizontal="center" vertical="center" wrapText="1"/>
    </xf>
    <xf numFmtId="165" fontId="56" fillId="12" borderId="112" xfId="1" applyNumberFormat="1" applyFont="1" applyFill="1" applyBorder="1" applyAlignment="1">
      <alignment horizontal="center" vertical="center" wrapText="1"/>
    </xf>
    <xf numFmtId="165" fontId="56" fillId="12" borderId="113" xfId="1" applyNumberFormat="1" applyFont="1" applyFill="1" applyBorder="1" applyAlignment="1">
      <alignment horizontal="center" vertical="center" wrapText="1"/>
    </xf>
    <xf numFmtId="165" fontId="56" fillId="12" borderId="73" xfId="1" applyNumberFormat="1" applyFont="1" applyFill="1" applyBorder="1" applyAlignment="1">
      <alignment horizontal="center" vertical="center" wrapText="1"/>
    </xf>
    <xf numFmtId="165" fontId="56" fillId="12" borderId="129" xfId="1" applyNumberFormat="1" applyFont="1" applyFill="1" applyBorder="1" applyAlignment="1">
      <alignment horizontal="center" vertical="center" wrapText="1"/>
    </xf>
    <xf numFmtId="165" fontId="56" fillId="12" borderId="111" xfId="1" applyNumberFormat="1" applyFont="1" applyFill="1" applyBorder="1" applyAlignment="1">
      <alignment horizontal="center" vertical="center" wrapText="1"/>
    </xf>
    <xf numFmtId="165" fontId="56" fillId="12" borderId="118" xfId="1" applyNumberFormat="1" applyFont="1" applyFill="1" applyBorder="1" applyAlignment="1">
      <alignment horizontal="center" vertical="center" wrapText="1"/>
    </xf>
    <xf numFmtId="165" fontId="56" fillId="12" borderId="121" xfId="1" applyNumberFormat="1" applyFont="1" applyFill="1" applyBorder="1" applyAlignment="1">
      <alignment horizontal="center" vertical="center" wrapText="1"/>
    </xf>
    <xf numFmtId="165" fontId="56" fillId="41" borderId="87" xfId="1" applyNumberFormat="1" applyFont="1" applyFill="1" applyBorder="1" applyAlignment="1">
      <alignment horizontal="center" vertical="center" wrapText="1"/>
    </xf>
    <xf numFmtId="165" fontId="56" fillId="41" borderId="19" xfId="1" applyNumberFormat="1" applyFont="1" applyFill="1" applyBorder="1" applyAlignment="1">
      <alignment horizontal="center" vertical="center" wrapText="1"/>
    </xf>
    <xf numFmtId="9" fontId="49" fillId="2" borderId="0" xfId="2" applyFont="1" applyFill="1" applyBorder="1" applyAlignment="1">
      <alignment horizontal="center" vertical="center"/>
    </xf>
    <xf numFmtId="0" fontId="19" fillId="2" borderId="60" xfId="0" applyFont="1" applyFill="1" applyBorder="1" applyAlignment="1">
      <alignment vertical="center" wrapText="1"/>
    </xf>
    <xf numFmtId="0" fontId="31" fillId="2" borderId="0" xfId="0" applyFont="1" applyFill="1" applyAlignment="1">
      <alignment vertical="center"/>
    </xf>
    <xf numFmtId="0" fontId="37" fillId="23" borderId="23" xfId="0" applyFont="1" applyFill="1" applyBorder="1" applyAlignment="1">
      <alignment vertical="center"/>
    </xf>
    <xf numFmtId="0" fontId="37" fillId="25" borderId="60" xfId="0" applyFont="1" applyFill="1" applyBorder="1" applyAlignment="1">
      <alignment vertical="center"/>
    </xf>
    <xf numFmtId="0" fontId="37" fillId="25" borderId="87" xfId="0" applyFont="1" applyFill="1" applyBorder="1" applyAlignment="1">
      <alignment vertical="center"/>
    </xf>
    <xf numFmtId="0" fontId="37" fillId="23" borderId="87" xfId="0" applyFont="1" applyFill="1" applyBorder="1" applyAlignment="1">
      <alignment vertical="center"/>
    </xf>
    <xf numFmtId="165" fontId="56" fillId="41" borderId="80" xfId="1" applyNumberFormat="1" applyFont="1" applyFill="1" applyBorder="1" applyAlignment="1">
      <alignment horizontal="center" vertical="center" wrapText="1"/>
    </xf>
    <xf numFmtId="165" fontId="56" fillId="41" borderId="4" xfId="1" applyNumberFormat="1" applyFont="1" applyFill="1" applyBorder="1" applyAlignment="1">
      <alignment horizontal="center" vertical="center" wrapText="1"/>
    </xf>
    <xf numFmtId="165" fontId="56" fillId="41" borderId="129" xfId="1" applyNumberFormat="1" applyFont="1" applyFill="1" applyBorder="1" applyAlignment="1">
      <alignment horizontal="center" vertical="center" wrapText="1"/>
    </xf>
    <xf numFmtId="168" fontId="58" fillId="56" borderId="86" xfId="0" applyNumberFormat="1" applyFont="1" applyFill="1" applyBorder="1" applyAlignment="1">
      <alignment horizontal="center" vertical="center"/>
    </xf>
    <xf numFmtId="0" fontId="62" fillId="2" borderId="58" xfId="0" applyFont="1" applyFill="1" applyBorder="1" applyAlignment="1">
      <alignment vertical="center" wrapText="1"/>
    </xf>
    <xf numFmtId="0" fontId="62" fillId="2" borderId="26" xfId="0" applyFont="1" applyFill="1" applyBorder="1" applyAlignment="1">
      <alignment horizontal="center" vertical="center" wrapText="1"/>
    </xf>
    <xf numFmtId="0" fontId="62" fillId="2" borderId="58" xfId="0" applyFont="1" applyFill="1" applyBorder="1" applyAlignment="1">
      <alignment horizontal="center" vertical="center" wrapText="1"/>
    </xf>
    <xf numFmtId="165" fontId="58" fillId="25" borderId="54" xfId="1" applyNumberFormat="1" applyFont="1" applyFill="1" applyBorder="1" applyAlignment="1">
      <alignment horizontal="center" vertical="center" wrapText="1"/>
    </xf>
    <xf numFmtId="165" fontId="40" fillId="2" borderId="58" xfId="1" quotePrefix="1" applyNumberFormat="1" applyFont="1" applyFill="1" applyBorder="1" applyAlignment="1">
      <alignment horizontal="left"/>
    </xf>
    <xf numFmtId="0" fontId="62" fillId="2" borderId="6" xfId="0" applyFont="1" applyFill="1" applyBorder="1" applyAlignment="1">
      <alignment horizontal="left" vertical="center" wrapText="1"/>
    </xf>
    <xf numFmtId="165" fontId="58" fillId="25" borderId="80" xfId="1" applyNumberFormat="1" applyFont="1" applyFill="1" applyBorder="1" applyAlignment="1">
      <alignment horizontal="center" vertical="center" wrapText="1"/>
    </xf>
    <xf numFmtId="165" fontId="58" fillId="2" borderId="112" xfId="1" applyNumberFormat="1" applyFont="1" applyFill="1" applyBorder="1" applyAlignment="1">
      <alignment horizontal="center" vertical="center" wrapText="1"/>
    </xf>
    <xf numFmtId="165" fontId="58" fillId="2" borderId="113" xfId="1" applyNumberFormat="1" applyFont="1" applyFill="1" applyBorder="1" applyAlignment="1">
      <alignment horizontal="center" vertical="center" wrapText="1"/>
    </xf>
    <xf numFmtId="165" fontId="58" fillId="25" borderId="87" xfId="1" applyNumberFormat="1" applyFont="1" applyFill="1" applyBorder="1" applyAlignment="1">
      <alignment horizontal="center" vertical="center" wrapText="1"/>
    </xf>
    <xf numFmtId="165" fontId="58" fillId="55" borderId="80" xfId="1" applyNumberFormat="1" applyFont="1" applyFill="1" applyBorder="1" applyAlignment="1">
      <alignment horizontal="center" vertical="center" wrapText="1"/>
    </xf>
    <xf numFmtId="165" fontId="58" fillId="55" borderId="73" xfId="1" applyNumberFormat="1" applyFont="1" applyFill="1" applyBorder="1" applyAlignment="1">
      <alignment horizontal="center" vertical="center" wrapText="1"/>
    </xf>
    <xf numFmtId="165" fontId="58" fillId="55" borderId="4" xfId="1" applyNumberFormat="1" applyFont="1" applyFill="1" applyBorder="1" applyAlignment="1">
      <alignment horizontal="center" vertical="center" wrapText="1"/>
    </xf>
    <xf numFmtId="165" fontId="58" fillId="55" borderId="5" xfId="1" applyNumberFormat="1" applyFont="1" applyFill="1" applyBorder="1" applyAlignment="1">
      <alignment horizontal="center" vertical="center" wrapText="1"/>
    </xf>
    <xf numFmtId="165" fontId="58" fillId="55" borderId="129" xfId="1" applyNumberFormat="1" applyFont="1" applyFill="1" applyBorder="1" applyAlignment="1">
      <alignment horizontal="center" vertical="center" wrapText="1"/>
    </xf>
    <xf numFmtId="165" fontId="58" fillId="55" borderId="121" xfId="1" applyNumberFormat="1" applyFont="1" applyFill="1" applyBorder="1" applyAlignment="1">
      <alignment horizontal="center" vertical="center" wrapText="1"/>
    </xf>
    <xf numFmtId="165" fontId="58" fillId="7" borderId="160" xfId="1" applyNumberFormat="1" applyFont="1" applyFill="1" applyBorder="1" applyAlignment="1">
      <alignment horizontal="center" vertical="center" wrapText="1"/>
    </xf>
    <xf numFmtId="165" fontId="58" fillId="7" borderId="8" xfId="1" applyNumberFormat="1" applyFont="1" applyFill="1" applyBorder="1" applyAlignment="1">
      <alignment horizontal="center" vertical="center" wrapText="1"/>
    </xf>
    <xf numFmtId="165" fontId="56" fillId="2" borderId="7" xfId="1" applyNumberFormat="1" applyFont="1" applyFill="1" applyBorder="1" applyAlignment="1">
      <alignment horizontal="center" vertical="center" wrapText="1"/>
    </xf>
    <xf numFmtId="165" fontId="56" fillId="2" borderId="18" xfId="1" applyNumberFormat="1" applyFont="1" applyFill="1" applyBorder="1" applyAlignment="1">
      <alignment horizontal="center" vertical="center" wrapText="1"/>
    </xf>
    <xf numFmtId="165" fontId="56" fillId="51" borderId="20" xfId="1" applyNumberFormat="1" applyFont="1" applyFill="1" applyBorder="1" applyAlignment="1">
      <alignment horizontal="center" vertical="center" wrapText="1"/>
    </xf>
    <xf numFmtId="165" fontId="56" fillId="2" borderId="61" xfId="1" applyNumberFormat="1" applyFont="1" applyFill="1" applyBorder="1" applyAlignment="1">
      <alignment horizontal="center" vertical="center" wrapText="1"/>
    </xf>
    <xf numFmtId="165" fontId="56" fillId="12" borderId="87" xfId="1" applyNumberFormat="1" applyFont="1" applyFill="1" applyBorder="1" applyAlignment="1">
      <alignment horizontal="center" vertical="center" wrapText="1"/>
    </xf>
    <xf numFmtId="165" fontId="56" fillId="12" borderId="162" xfId="1" applyNumberFormat="1" applyFont="1" applyFill="1" applyBorder="1" applyAlignment="1">
      <alignment horizontal="center" vertical="center" wrapText="1"/>
    </xf>
    <xf numFmtId="0" fontId="57" fillId="2" borderId="133" xfId="0" applyFont="1" applyFill="1" applyBorder="1" applyAlignment="1">
      <alignment horizontal="center" vertical="center" wrapText="1"/>
    </xf>
    <xf numFmtId="0" fontId="57" fillId="2" borderId="119" xfId="0" applyFont="1" applyFill="1" applyBorder="1" applyAlignment="1">
      <alignment horizontal="center" vertical="center" wrapText="1"/>
    </xf>
    <xf numFmtId="165" fontId="56" fillId="2" borderId="112" xfId="1" applyNumberFormat="1" applyFont="1" applyFill="1" applyBorder="1" applyAlignment="1">
      <alignment horizontal="center" vertical="center" wrapText="1"/>
    </xf>
    <xf numFmtId="165" fontId="56" fillId="2" borderId="111" xfId="1" applyNumberFormat="1" applyFont="1" applyFill="1" applyBorder="1" applyAlignment="1">
      <alignment horizontal="center" vertical="center" wrapText="1"/>
    </xf>
    <xf numFmtId="165" fontId="56" fillId="2" borderId="2" xfId="1" applyNumberFormat="1" applyFont="1" applyFill="1" applyBorder="1" applyAlignment="1">
      <alignment horizontal="center" vertical="center" wrapText="1"/>
    </xf>
    <xf numFmtId="165" fontId="58" fillId="38" borderId="3" xfId="1" applyNumberFormat="1" applyFont="1" applyFill="1" applyBorder="1" applyAlignment="1">
      <alignment horizontal="center" vertical="center" wrapText="1"/>
    </xf>
    <xf numFmtId="165" fontId="58" fillId="38" borderId="26" xfId="1" applyNumberFormat="1" applyFont="1" applyFill="1" applyBorder="1" applyAlignment="1">
      <alignment horizontal="center" vertical="center" wrapText="1"/>
    </xf>
    <xf numFmtId="165" fontId="58" fillId="38" borderId="2" xfId="1" applyNumberFormat="1" applyFont="1" applyFill="1" applyBorder="1" applyAlignment="1">
      <alignment horizontal="center" vertical="center" wrapText="1"/>
    </xf>
    <xf numFmtId="165" fontId="58" fillId="38" borderId="7" xfId="1" applyNumberFormat="1" applyFont="1" applyFill="1" applyBorder="1" applyAlignment="1">
      <alignment horizontal="center" vertical="center" wrapText="1"/>
    </xf>
    <xf numFmtId="165" fontId="58" fillId="38" borderId="73" xfId="1" applyNumberFormat="1" applyFont="1" applyFill="1" applyBorder="1" applyAlignment="1">
      <alignment horizontal="center" vertical="center" wrapText="1"/>
    </xf>
    <xf numFmtId="165" fontId="58" fillId="38" borderId="29" xfId="1" applyNumberFormat="1" applyFont="1" applyFill="1" applyBorder="1" applyAlignment="1">
      <alignment horizontal="center" vertical="center" wrapText="1"/>
    </xf>
    <xf numFmtId="165" fontId="58" fillId="38" borderId="8" xfId="1" applyNumberFormat="1" applyFont="1" applyFill="1" applyBorder="1" applyAlignment="1">
      <alignment horizontal="center" vertical="center" wrapText="1"/>
    </xf>
    <xf numFmtId="165" fontId="56" fillId="41" borderId="12" xfId="1" applyNumberFormat="1" applyFont="1" applyFill="1" applyBorder="1" applyAlignment="1">
      <alignment vertical="center" wrapText="1"/>
    </xf>
    <xf numFmtId="165" fontId="56" fillId="41" borderId="13" xfId="1" applyNumberFormat="1" applyFont="1" applyFill="1" applyBorder="1" applyAlignment="1">
      <alignment vertical="center" wrapText="1"/>
    </xf>
    <xf numFmtId="165" fontId="58" fillId="38" borderId="19" xfId="1" applyNumberFormat="1" applyFont="1" applyFill="1" applyBorder="1" applyAlignment="1">
      <alignment horizontal="center" vertical="center" wrapText="1"/>
    </xf>
    <xf numFmtId="165" fontId="58" fillId="38" borderId="20" xfId="1" applyNumberFormat="1" applyFont="1" applyFill="1" applyBorder="1" applyAlignment="1">
      <alignment horizontal="center" vertical="center" wrapText="1"/>
    </xf>
    <xf numFmtId="168" fontId="58" fillId="57" borderId="16" xfId="0" applyNumberFormat="1" applyFont="1" applyFill="1" applyBorder="1" applyAlignment="1">
      <alignment horizontal="center" vertical="center"/>
    </xf>
    <xf numFmtId="165" fontId="58" fillId="38" borderId="30" xfId="1" applyNumberFormat="1" applyFont="1" applyFill="1" applyBorder="1" applyAlignment="1">
      <alignment horizontal="center" vertical="center" wrapText="1"/>
    </xf>
    <xf numFmtId="165" fontId="58" fillId="38" borderId="57" xfId="1" applyNumberFormat="1" applyFont="1" applyFill="1" applyBorder="1" applyAlignment="1">
      <alignment horizontal="center" vertical="center" wrapText="1"/>
    </xf>
    <xf numFmtId="165" fontId="58" fillId="38" borderId="72" xfId="1" applyNumberFormat="1" applyFont="1" applyFill="1" applyBorder="1" applyAlignment="1">
      <alignment horizontal="center" vertical="center" wrapText="1"/>
    </xf>
    <xf numFmtId="165" fontId="58" fillId="38" borderId="48" xfId="1" applyNumberFormat="1" applyFont="1" applyFill="1" applyBorder="1" applyAlignment="1">
      <alignment horizontal="center" vertical="center" wrapText="1"/>
    </xf>
    <xf numFmtId="165" fontId="56" fillId="38" borderId="60" xfId="1" applyNumberFormat="1" applyFont="1" applyFill="1" applyBorder="1" applyAlignment="1">
      <alignment horizontal="center" vertical="center" wrapText="1"/>
    </xf>
    <xf numFmtId="165" fontId="56" fillId="38" borderId="20" xfId="1" applyNumberFormat="1" applyFont="1" applyFill="1" applyBorder="1" applyAlignment="1">
      <alignment horizontal="center" vertical="center" wrapText="1"/>
    </xf>
    <xf numFmtId="0" fontId="58" fillId="43" borderId="89" xfId="0" applyFont="1" applyFill="1" applyBorder="1" applyAlignment="1">
      <alignment horizontal="center" vertical="center" wrapText="1"/>
    </xf>
    <xf numFmtId="165" fontId="58" fillId="43" borderId="2" xfId="1" applyNumberFormat="1" applyFont="1" applyFill="1" applyBorder="1" applyAlignment="1">
      <alignment horizontal="center" vertical="center" wrapText="1"/>
    </xf>
    <xf numFmtId="165" fontId="58" fillId="43" borderId="4" xfId="1" applyNumberFormat="1" applyFont="1" applyFill="1" applyBorder="1" applyAlignment="1">
      <alignment horizontal="center" vertical="center" wrapText="1"/>
    </xf>
    <xf numFmtId="165" fontId="58" fillId="43" borderId="11" xfId="1" applyNumberFormat="1" applyFont="1" applyFill="1" applyBorder="1" applyAlignment="1">
      <alignment horizontal="center" vertical="center" wrapText="1"/>
    </xf>
    <xf numFmtId="165" fontId="58" fillId="43" borderId="35" xfId="1" applyNumberFormat="1" applyFont="1" applyFill="1" applyBorder="1" applyAlignment="1">
      <alignment horizontal="center" vertical="center" wrapText="1"/>
    </xf>
    <xf numFmtId="165" fontId="58" fillId="43" borderId="26" xfId="1" applyNumberFormat="1" applyFont="1" applyFill="1" applyBorder="1" applyAlignment="1">
      <alignment horizontal="center" vertical="center" wrapText="1"/>
    </xf>
    <xf numFmtId="165" fontId="58" fillId="43" borderId="25" xfId="1" applyNumberFormat="1" applyFont="1" applyFill="1" applyBorder="1" applyAlignment="1">
      <alignment horizontal="center" vertical="center" wrapText="1"/>
    </xf>
    <xf numFmtId="165" fontId="58" fillId="43" borderId="41" xfId="1" applyNumberFormat="1" applyFont="1" applyFill="1" applyBorder="1" applyAlignment="1">
      <alignment horizontal="center" vertical="center" wrapText="1"/>
    </xf>
    <xf numFmtId="165" fontId="58" fillId="43" borderId="7" xfId="1" applyNumberFormat="1" applyFont="1" applyFill="1" applyBorder="1" applyAlignment="1">
      <alignment horizontal="center" vertical="center" wrapText="1"/>
    </xf>
    <xf numFmtId="168" fontId="58" fillId="56" borderId="108" xfId="0" applyNumberFormat="1" applyFont="1" applyFill="1" applyBorder="1" applyAlignment="1">
      <alignment horizontal="center" vertical="center"/>
    </xf>
    <xf numFmtId="165" fontId="58" fillId="43" borderId="29" xfId="1" applyNumberFormat="1" applyFont="1" applyFill="1" applyBorder="1" applyAlignment="1">
      <alignment horizontal="center" vertical="center" wrapText="1"/>
    </xf>
    <xf numFmtId="165" fontId="58" fillId="43" borderId="53" xfId="1" applyNumberFormat="1" applyFont="1" applyFill="1" applyBorder="1" applyAlignment="1">
      <alignment horizontal="center" vertical="center" wrapText="1"/>
    </xf>
    <xf numFmtId="165" fontId="58" fillId="43" borderId="45" xfId="1" applyNumberFormat="1" applyFont="1" applyFill="1" applyBorder="1" applyAlignment="1">
      <alignment horizontal="center" vertical="center" wrapText="1"/>
    </xf>
    <xf numFmtId="165" fontId="58" fillId="43" borderId="8" xfId="1" applyNumberFormat="1" applyFont="1" applyFill="1" applyBorder="1" applyAlignment="1">
      <alignment horizontal="center" vertical="center" wrapText="1"/>
    </xf>
    <xf numFmtId="165" fontId="58" fillId="43" borderId="5" xfId="1" applyNumberFormat="1" applyFont="1" applyFill="1" applyBorder="1" applyAlignment="1">
      <alignment horizontal="center" vertical="center" wrapText="1"/>
    </xf>
    <xf numFmtId="165" fontId="58" fillId="43" borderId="56" xfId="1" applyNumberFormat="1" applyFont="1" applyFill="1" applyBorder="1" applyAlignment="1">
      <alignment horizontal="center" vertical="center" wrapText="1"/>
    </xf>
    <xf numFmtId="165" fontId="56" fillId="41" borderId="49" xfId="1" applyNumberFormat="1" applyFont="1" applyFill="1" applyBorder="1" applyAlignment="1">
      <alignment vertical="center" wrapText="1"/>
    </xf>
    <xf numFmtId="165" fontId="94" fillId="41" borderId="113" xfId="1" applyNumberFormat="1" applyFont="1" applyFill="1" applyBorder="1" applyAlignment="1">
      <alignment vertical="center" wrapText="1"/>
    </xf>
    <xf numFmtId="165" fontId="94" fillId="41" borderId="17" xfId="1" applyNumberFormat="1" applyFont="1" applyFill="1" applyBorder="1" applyAlignment="1">
      <alignment vertical="center" wrapText="1"/>
    </xf>
    <xf numFmtId="165" fontId="94" fillId="41" borderId="18" xfId="1" applyNumberFormat="1" applyFont="1" applyFill="1" applyBorder="1" applyAlignment="1">
      <alignment vertical="center" wrapText="1"/>
    </xf>
    <xf numFmtId="0" fontId="32" fillId="12" borderId="130" xfId="0" applyFont="1" applyFill="1" applyBorder="1" applyAlignment="1">
      <alignment vertical="center"/>
    </xf>
    <xf numFmtId="0" fontId="32" fillId="12" borderId="115" xfId="0" applyFont="1" applyFill="1" applyBorder="1" applyAlignment="1">
      <alignment vertical="center"/>
    </xf>
    <xf numFmtId="0" fontId="32" fillId="12" borderId="116" xfId="0" applyFont="1" applyFill="1" applyBorder="1" applyAlignment="1">
      <alignment vertical="center"/>
    </xf>
    <xf numFmtId="0" fontId="92" fillId="12" borderId="69" xfId="0" applyFont="1" applyFill="1" applyBorder="1" applyAlignment="1">
      <alignment horizontal="center" vertical="center"/>
    </xf>
    <xf numFmtId="165" fontId="62" fillId="12" borderId="67" xfId="1" applyNumberFormat="1" applyFont="1" applyFill="1" applyBorder="1" applyAlignment="1">
      <alignment horizontal="center" vertical="center" wrapText="1"/>
    </xf>
    <xf numFmtId="165" fontId="62" fillId="12" borderId="1" xfId="1" applyNumberFormat="1" applyFont="1" applyFill="1" applyBorder="1" applyAlignment="1">
      <alignment horizontal="center" vertical="center" wrapText="1"/>
    </xf>
    <xf numFmtId="165" fontId="62" fillId="12" borderId="69" xfId="1" applyNumberFormat="1" applyFont="1" applyFill="1" applyBorder="1" applyAlignment="1">
      <alignment horizontal="center" vertical="center" wrapText="1"/>
    </xf>
    <xf numFmtId="165" fontId="62" fillId="12" borderId="123" xfId="1" applyNumberFormat="1" applyFont="1" applyFill="1" applyBorder="1" applyAlignment="1">
      <alignment horizontal="center" vertical="center" wrapText="1"/>
    </xf>
    <xf numFmtId="165" fontId="62" fillId="12" borderId="91" xfId="1" applyNumberFormat="1" applyFont="1" applyFill="1" applyBorder="1" applyAlignment="1">
      <alignment horizontal="center" vertical="center" wrapText="1"/>
    </xf>
    <xf numFmtId="165" fontId="62" fillId="12" borderId="117" xfId="1" applyNumberFormat="1" applyFont="1" applyFill="1" applyBorder="1" applyAlignment="1">
      <alignment horizontal="center" vertical="center" wrapText="1"/>
    </xf>
    <xf numFmtId="165" fontId="56" fillId="43" borderId="80" xfId="1" applyNumberFormat="1" applyFont="1" applyFill="1" applyBorder="1" applyAlignment="1">
      <alignment horizontal="center" vertical="center" wrapText="1"/>
    </xf>
    <xf numFmtId="165" fontId="56" fillId="43" borderId="6" xfId="1" applyNumberFormat="1" applyFont="1" applyFill="1" applyBorder="1" applyAlignment="1">
      <alignment horizontal="center" vertical="center" wrapText="1"/>
    </xf>
    <xf numFmtId="165" fontId="56" fillId="43" borderId="73" xfId="1" applyNumberFormat="1" applyFont="1" applyFill="1" applyBorder="1" applyAlignment="1">
      <alignment horizontal="center" vertical="center" wrapText="1"/>
    </xf>
    <xf numFmtId="165" fontId="56" fillId="43" borderId="8" xfId="1" applyNumberFormat="1" applyFont="1" applyFill="1" applyBorder="1" applyAlignment="1">
      <alignment horizontal="center" vertical="center" wrapText="1"/>
    </xf>
    <xf numFmtId="165" fontId="46" fillId="39" borderId="0" xfId="0" applyNumberFormat="1" applyFont="1" applyFill="1" applyAlignment="1">
      <alignment horizontal="center" vertical="center"/>
    </xf>
    <xf numFmtId="0" fontId="58" fillId="41" borderId="89" xfId="0" applyFont="1" applyFill="1" applyBorder="1" applyAlignment="1">
      <alignment horizontal="center" vertical="center" wrapText="1"/>
    </xf>
    <xf numFmtId="168" fontId="58" fillId="54" borderId="147" xfId="0" applyNumberFormat="1" applyFont="1" applyFill="1" applyBorder="1" applyAlignment="1">
      <alignment horizontal="center" vertical="center"/>
    </xf>
    <xf numFmtId="0" fontId="58" fillId="55" borderId="145" xfId="0" applyFont="1" applyFill="1" applyBorder="1" applyAlignment="1">
      <alignment horizontal="center" vertical="center" wrapText="1"/>
    </xf>
    <xf numFmtId="0" fontId="58" fillId="25" borderId="145" xfId="0" applyFont="1" applyFill="1" applyBorder="1" applyAlignment="1">
      <alignment horizontal="center" vertical="center" wrapText="1"/>
    </xf>
    <xf numFmtId="168" fontId="58" fillId="54" borderId="86" xfId="0" applyNumberFormat="1" applyFont="1" applyFill="1" applyBorder="1" applyAlignment="1">
      <alignment horizontal="center" vertical="center"/>
    </xf>
    <xf numFmtId="168" fontId="58" fillId="58" borderId="86" xfId="0" applyNumberFormat="1" applyFont="1" applyFill="1" applyBorder="1" applyAlignment="1">
      <alignment horizontal="center" vertical="center"/>
    </xf>
    <xf numFmtId="168" fontId="58" fillId="58" borderId="147" xfId="0" applyNumberFormat="1" applyFont="1" applyFill="1" applyBorder="1" applyAlignment="1">
      <alignment horizontal="center" vertical="center"/>
    </xf>
    <xf numFmtId="168" fontId="58" fillId="8" borderId="147" xfId="0" applyNumberFormat="1" applyFont="1" applyFill="1" applyBorder="1" applyAlignment="1">
      <alignment horizontal="center" vertical="center"/>
    </xf>
    <xf numFmtId="168" fontId="58" fillId="14" borderId="147" xfId="0" applyNumberFormat="1" applyFont="1" applyFill="1" applyBorder="1" applyAlignment="1">
      <alignment horizontal="center" vertical="center"/>
    </xf>
    <xf numFmtId="168" fontId="58" fillId="56" borderId="147" xfId="0" applyNumberFormat="1" applyFont="1" applyFill="1" applyBorder="1" applyAlignment="1">
      <alignment horizontal="center" vertical="center"/>
    </xf>
    <xf numFmtId="168" fontId="58" fillId="26" borderId="147" xfId="0" applyNumberFormat="1" applyFont="1" applyFill="1" applyBorder="1" applyAlignment="1">
      <alignment horizontal="center" vertical="center"/>
    </xf>
    <xf numFmtId="168" fontId="58" fillId="52" borderId="147" xfId="0" applyNumberFormat="1" applyFont="1" applyFill="1" applyBorder="1" applyAlignment="1">
      <alignment horizontal="center" vertical="center"/>
    </xf>
    <xf numFmtId="165" fontId="48" fillId="49" borderId="0" xfId="0" applyNumberFormat="1" applyFont="1" applyFill="1" applyAlignment="1">
      <alignment vertical="center" wrapText="1"/>
    </xf>
    <xf numFmtId="0" fontId="84" fillId="0" borderId="0" xfId="0" applyFont="1"/>
    <xf numFmtId="0" fontId="85" fillId="0" borderId="0" xfId="0" applyFont="1" applyAlignment="1">
      <alignment vertical="center"/>
    </xf>
    <xf numFmtId="0" fontId="85" fillId="0" borderId="0" xfId="0" applyFont="1" applyAlignment="1">
      <alignment horizontal="center" vertical="center"/>
    </xf>
    <xf numFmtId="0" fontId="85" fillId="0" borderId="165" xfId="0" applyFont="1" applyBorder="1" applyAlignment="1">
      <alignment vertical="center"/>
    </xf>
    <xf numFmtId="0" fontId="79" fillId="0" borderId="0" xfId="0" applyFont="1" applyAlignment="1">
      <alignment vertical="center"/>
    </xf>
    <xf numFmtId="0" fontId="84" fillId="0" borderId="0" xfId="0" applyFont="1" applyAlignment="1">
      <alignment horizontal="center" vertical="center"/>
    </xf>
    <xf numFmtId="0" fontId="96" fillId="20" borderId="107" xfId="0" applyFont="1" applyFill="1" applyBorder="1" applyAlignment="1">
      <alignment horizontal="center" vertical="center"/>
    </xf>
    <xf numFmtId="0" fontId="96" fillId="21" borderId="107" xfId="0" applyFont="1" applyFill="1" applyBorder="1" applyAlignment="1">
      <alignment horizontal="center" vertical="center"/>
    </xf>
    <xf numFmtId="0" fontId="84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165" fontId="81" fillId="0" borderId="1" xfId="0" applyNumberFormat="1" applyFont="1" applyBorder="1" applyAlignment="1">
      <alignment vertical="center"/>
    </xf>
    <xf numFmtId="0" fontId="97" fillId="23" borderId="0" xfId="0" applyFont="1" applyFill="1"/>
    <xf numFmtId="0" fontId="95" fillId="23" borderId="107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9" fillId="0" borderId="165" xfId="0" applyFont="1" applyBorder="1" applyAlignment="1">
      <alignment vertical="center"/>
    </xf>
    <xf numFmtId="0" fontId="101" fillId="0" borderId="0" xfId="0" applyFont="1"/>
    <xf numFmtId="43" fontId="98" fillId="0" borderId="1" xfId="0" applyNumberFormat="1" applyFont="1" applyBorder="1" applyAlignment="1">
      <alignment vertical="center"/>
    </xf>
    <xf numFmtId="0" fontId="85" fillId="0" borderId="169" xfId="0" applyFont="1" applyBorder="1"/>
    <xf numFmtId="0" fontId="85" fillId="0" borderId="170" xfId="0" applyFont="1" applyBorder="1"/>
    <xf numFmtId="0" fontId="85" fillId="0" borderId="170" xfId="0" applyFont="1" applyBorder="1" applyAlignment="1">
      <alignment horizontal="center" vertical="center"/>
    </xf>
    <xf numFmtId="0" fontId="79" fillId="0" borderId="172" xfId="0" applyFont="1" applyBorder="1" applyAlignment="1">
      <alignment vertical="center"/>
    </xf>
    <xf numFmtId="0" fontId="102" fillId="0" borderId="0" xfId="0" applyFont="1" applyAlignment="1">
      <alignment horizontal="center"/>
    </xf>
    <xf numFmtId="0" fontId="99" fillId="2" borderId="0" xfId="0" applyFont="1" applyFill="1" applyAlignment="1">
      <alignment vertical="center"/>
    </xf>
    <xf numFmtId="0" fontId="85" fillId="2" borderId="0" xfId="0" applyFont="1" applyFill="1"/>
    <xf numFmtId="165" fontId="103" fillId="0" borderId="1" xfId="0" applyNumberFormat="1" applyFont="1" applyBorder="1" applyAlignment="1">
      <alignment vertical="center"/>
    </xf>
    <xf numFmtId="165" fontId="103" fillId="0" borderId="107" xfId="0" applyNumberFormat="1" applyFont="1" applyBorder="1" applyAlignment="1">
      <alignment vertical="center"/>
    </xf>
    <xf numFmtId="0" fontId="104" fillId="0" borderId="0" xfId="0" applyFont="1" applyAlignment="1">
      <alignment horizontal="center"/>
    </xf>
    <xf numFmtId="0" fontId="105" fillId="0" borderId="0" xfId="0" applyFont="1"/>
    <xf numFmtId="43" fontId="105" fillId="0" borderId="0" xfId="0" applyNumberFormat="1" applyFont="1"/>
    <xf numFmtId="0" fontId="106" fillId="6" borderId="0" xfId="0" applyFont="1" applyFill="1"/>
    <xf numFmtId="0" fontId="85" fillId="0" borderId="1" xfId="0" applyFont="1" applyBorder="1" applyAlignment="1">
      <alignment vertical="center"/>
    </xf>
    <xf numFmtId="0" fontId="105" fillId="2" borderId="0" xfId="0" applyFont="1" applyFill="1"/>
    <xf numFmtId="165" fontId="104" fillId="25" borderId="166" xfId="1" applyNumberFormat="1" applyFont="1" applyFill="1" applyBorder="1" applyAlignment="1">
      <alignment horizontal="center" vertical="center"/>
    </xf>
    <xf numFmtId="0" fontId="102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4" fillId="0" borderId="5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0" fillId="0" borderId="0" xfId="0" applyFont="1"/>
    <xf numFmtId="43" fontId="107" fillId="6" borderId="1" xfId="0" applyNumberFormat="1" applyFont="1" applyFill="1" applyBorder="1" applyAlignment="1">
      <alignment horizontal="center" vertical="center"/>
    </xf>
    <xf numFmtId="0" fontId="100" fillId="23" borderId="173" xfId="0" applyFont="1" applyFill="1" applyBorder="1" applyAlignment="1">
      <alignment horizontal="center" vertical="center"/>
    </xf>
    <xf numFmtId="0" fontId="101" fillId="0" borderId="168" xfId="0" applyFont="1" applyBorder="1"/>
    <xf numFmtId="0" fontId="101" fillId="0" borderId="0" xfId="0" applyFont="1" applyAlignment="1">
      <alignment horizontal="center" vertical="center"/>
    </xf>
    <xf numFmtId="43" fontId="102" fillId="6" borderId="1" xfId="0" applyNumberFormat="1" applyFont="1" applyFill="1" applyBorder="1" applyAlignment="1">
      <alignment horizontal="center" vertical="center"/>
    </xf>
    <xf numFmtId="0" fontId="101" fillId="0" borderId="171" xfId="0" applyFont="1" applyBorder="1" applyAlignment="1">
      <alignment vertical="center"/>
    </xf>
    <xf numFmtId="0" fontId="108" fillId="23" borderId="107" xfId="0" applyFont="1" applyFill="1" applyBorder="1" applyAlignment="1">
      <alignment horizontal="center" vertical="center"/>
    </xf>
    <xf numFmtId="0" fontId="105" fillId="0" borderId="0" xfId="0" applyFont="1" applyAlignment="1">
      <alignment vertical="center"/>
    </xf>
    <xf numFmtId="0" fontId="79" fillId="0" borderId="65" xfId="0" applyFont="1" applyBorder="1" applyAlignment="1">
      <alignment vertical="center"/>
    </xf>
    <xf numFmtId="43" fontId="81" fillId="0" borderId="23" xfId="0" applyNumberFormat="1" applyFont="1" applyBorder="1" applyAlignment="1">
      <alignment vertical="center"/>
    </xf>
    <xf numFmtId="0" fontId="102" fillId="0" borderId="23" xfId="0" applyFont="1" applyBorder="1" applyAlignment="1">
      <alignment horizontal="center" vertical="center"/>
    </xf>
    <xf numFmtId="0" fontId="105" fillId="0" borderId="62" xfId="0" applyFont="1" applyBorder="1"/>
    <xf numFmtId="0" fontId="105" fillId="0" borderId="174" xfId="0" applyFont="1" applyBorder="1"/>
    <xf numFmtId="0" fontId="105" fillId="0" borderId="175" xfId="0" applyFont="1" applyBorder="1"/>
    <xf numFmtId="0" fontId="85" fillId="0" borderId="175" xfId="0" applyFont="1" applyBorder="1"/>
    <xf numFmtId="0" fontId="79" fillId="0" borderId="175" xfId="0" applyFont="1" applyBorder="1" applyAlignment="1">
      <alignment vertical="center"/>
    </xf>
    <xf numFmtId="0" fontId="85" fillId="0" borderId="175" xfId="0" applyFont="1" applyBorder="1" applyAlignment="1">
      <alignment vertical="center"/>
    </xf>
    <xf numFmtId="0" fontId="85" fillId="0" borderId="175" xfId="0" applyFont="1" applyBorder="1" applyAlignment="1">
      <alignment horizontal="center" vertical="center"/>
    </xf>
    <xf numFmtId="0" fontId="101" fillId="0" borderId="176" xfId="0" applyFont="1" applyBorder="1" applyAlignment="1">
      <alignment vertical="center"/>
    </xf>
    <xf numFmtId="0" fontId="101" fillId="0" borderId="177" xfId="0" applyFont="1" applyBorder="1" applyAlignment="1">
      <alignment vertical="center"/>
    </xf>
    <xf numFmtId="0" fontId="79" fillId="0" borderId="177" xfId="0" applyFont="1" applyBorder="1" applyAlignment="1">
      <alignment vertical="center"/>
    </xf>
    <xf numFmtId="0" fontId="79" fillId="0" borderId="178" xfId="0" applyFont="1" applyBorder="1" applyAlignment="1">
      <alignment vertical="center"/>
    </xf>
    <xf numFmtId="43" fontId="81" fillId="0" borderId="107" xfId="0" applyNumberFormat="1" applyFont="1" applyBorder="1" applyAlignment="1">
      <alignment vertical="center"/>
    </xf>
    <xf numFmtId="0" fontId="84" fillId="0" borderId="180" xfId="0" applyFont="1" applyBorder="1"/>
    <xf numFmtId="0" fontId="95" fillId="0" borderId="180" xfId="0" applyFont="1" applyBorder="1" applyAlignment="1">
      <alignment vertical="center"/>
    </xf>
    <xf numFmtId="0" fontId="85" fillId="0" borderId="180" xfId="0" applyFont="1" applyBorder="1"/>
    <xf numFmtId="0" fontId="105" fillId="0" borderId="180" xfId="0" applyFont="1" applyBorder="1"/>
    <xf numFmtId="0" fontId="105" fillId="0" borderId="179" xfId="0" applyFont="1" applyBorder="1"/>
    <xf numFmtId="0" fontId="105" fillId="0" borderId="177" xfId="0" applyFont="1" applyBorder="1"/>
    <xf numFmtId="0" fontId="62" fillId="2" borderId="162" xfId="0" applyFont="1" applyFill="1" applyBorder="1" applyAlignment="1">
      <alignment horizontal="center"/>
    </xf>
    <xf numFmtId="0" fontId="58" fillId="2" borderId="162" xfId="0" applyFont="1" applyFill="1" applyBorder="1" applyAlignment="1">
      <alignment horizontal="center" vertical="center" wrapText="1"/>
    </xf>
    <xf numFmtId="0" fontId="57" fillId="2" borderId="162" xfId="0" applyFont="1" applyFill="1" applyBorder="1" applyAlignment="1">
      <alignment horizontal="center" vertical="center" wrapText="1"/>
    </xf>
    <xf numFmtId="0" fontId="58" fillId="2" borderId="61" xfId="0" applyFont="1" applyFill="1" applyBorder="1" applyAlignment="1">
      <alignment horizontal="center" vertical="center" wrapText="1"/>
    </xf>
    <xf numFmtId="0" fontId="62" fillId="2" borderId="80" xfId="0" applyFont="1" applyFill="1" applyBorder="1"/>
    <xf numFmtId="0" fontId="63" fillId="2" borderId="112" xfId="0" applyFont="1" applyFill="1" applyBorder="1"/>
    <xf numFmtId="0" fontId="57" fillId="2" borderId="112" xfId="0" applyFont="1" applyFill="1" applyBorder="1" applyAlignment="1">
      <alignment horizontal="center"/>
    </xf>
    <xf numFmtId="0" fontId="63" fillId="2" borderId="112" xfId="0" applyFont="1" applyFill="1" applyBorder="1" applyAlignment="1">
      <alignment horizontal="center"/>
    </xf>
    <xf numFmtId="165" fontId="58" fillId="25" borderId="112" xfId="1" applyNumberFormat="1" applyFont="1" applyFill="1" applyBorder="1" applyAlignment="1">
      <alignment horizontal="center" vertical="center" wrapText="1"/>
    </xf>
    <xf numFmtId="165" fontId="58" fillId="2" borderId="73" xfId="1" applyNumberFormat="1" applyFont="1" applyFill="1" applyBorder="1" applyAlignment="1">
      <alignment horizontal="center" vertical="center" wrapText="1"/>
    </xf>
    <xf numFmtId="165" fontId="58" fillId="25" borderId="71" xfId="1" applyNumberFormat="1" applyFont="1" applyFill="1" applyBorder="1" applyAlignment="1">
      <alignment horizontal="center" vertical="center" wrapText="1"/>
    </xf>
    <xf numFmtId="165" fontId="46" fillId="2" borderId="92" xfId="1" quotePrefix="1" applyNumberFormat="1" applyFont="1" applyFill="1" applyBorder="1" applyAlignment="1">
      <alignment horizontal="left"/>
    </xf>
    <xf numFmtId="165" fontId="58" fillId="23" borderId="71" xfId="1" applyNumberFormat="1" applyFont="1" applyFill="1" applyBorder="1" applyAlignment="1">
      <alignment horizontal="center" vertical="center" wrapText="1"/>
    </xf>
    <xf numFmtId="165" fontId="59" fillId="10" borderId="112" xfId="1" applyNumberFormat="1" applyFont="1" applyFill="1" applyBorder="1" applyAlignment="1">
      <alignment horizontal="center" vertical="center" wrapText="1"/>
    </xf>
    <xf numFmtId="165" fontId="58" fillId="23" borderId="112" xfId="1" applyNumberFormat="1" applyFont="1" applyFill="1" applyBorder="1" applyAlignment="1">
      <alignment horizontal="center" vertical="center" wrapText="1"/>
    </xf>
    <xf numFmtId="165" fontId="58" fillId="11" borderId="73" xfId="1" applyNumberFormat="1" applyFont="1" applyFill="1" applyBorder="1" applyAlignment="1">
      <alignment horizontal="center" vertical="center" wrapText="1"/>
    </xf>
    <xf numFmtId="165" fontId="61" fillId="9" borderId="73" xfId="1" applyNumberFormat="1" applyFont="1" applyFill="1" applyBorder="1" applyAlignment="1">
      <alignment horizontal="center" vertical="center" wrapText="1"/>
    </xf>
    <xf numFmtId="165" fontId="59" fillId="10" borderId="162" xfId="1" applyNumberFormat="1" applyFont="1" applyFill="1" applyBorder="1" applyAlignment="1">
      <alignment horizontal="center" vertical="center" wrapText="1"/>
    </xf>
    <xf numFmtId="165" fontId="58" fillId="11" borderId="60" xfId="1" applyNumberFormat="1" applyFont="1" applyFill="1" applyBorder="1" applyAlignment="1">
      <alignment horizontal="center" vertical="center" wrapText="1"/>
    </xf>
    <xf numFmtId="165" fontId="58" fillId="23" borderId="162" xfId="1" applyNumberFormat="1" applyFont="1" applyFill="1" applyBorder="1" applyAlignment="1">
      <alignment horizontal="center" vertical="center" wrapText="1"/>
    </xf>
    <xf numFmtId="165" fontId="58" fillId="11" borderId="113" xfId="1" applyNumberFormat="1" applyFont="1" applyFill="1" applyBorder="1" applyAlignment="1">
      <alignment horizontal="center" vertical="center" wrapText="1"/>
    </xf>
    <xf numFmtId="165" fontId="58" fillId="23" borderId="80" xfId="1" applyNumberFormat="1" applyFont="1" applyFill="1" applyBorder="1" applyAlignment="1">
      <alignment horizontal="center" vertical="center" wrapText="1"/>
    </xf>
    <xf numFmtId="165" fontId="58" fillId="10" borderId="112" xfId="1" applyNumberFormat="1" applyFont="1" applyFill="1" applyBorder="1" applyAlignment="1">
      <alignment horizontal="center" vertical="center" wrapText="1"/>
    </xf>
    <xf numFmtId="165" fontId="66" fillId="25" borderId="87" xfId="1" applyNumberFormat="1" applyFont="1" applyFill="1" applyBorder="1" applyAlignment="1">
      <alignment horizontal="center" vertical="center" wrapText="1"/>
    </xf>
    <xf numFmtId="165" fontId="66" fillId="23" borderId="87" xfId="1" applyNumberFormat="1" applyFont="1" applyFill="1" applyBorder="1" applyAlignment="1">
      <alignment horizontal="center" vertical="center" wrapText="1"/>
    </xf>
    <xf numFmtId="165" fontId="40" fillId="2" borderId="112" xfId="1" quotePrefix="1" applyNumberFormat="1" applyFont="1" applyFill="1" applyBorder="1" applyAlignment="1">
      <alignment horizontal="left"/>
    </xf>
    <xf numFmtId="0" fontId="57" fillId="2" borderId="61" xfId="0" applyFont="1" applyFill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5" fillId="0" borderId="1" xfId="0" applyFont="1" applyBorder="1" applyAlignment="1">
      <alignment horizontal="center" vertical="center"/>
    </xf>
    <xf numFmtId="0" fontId="96" fillId="21" borderId="1" xfId="0" applyFont="1" applyFill="1" applyBorder="1" applyAlignment="1">
      <alignment horizontal="center" vertical="center"/>
    </xf>
    <xf numFmtId="0" fontId="96" fillId="20" borderId="1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11" fillId="6" borderId="0" xfId="0" applyFont="1" applyFill="1"/>
    <xf numFmtId="0" fontId="110" fillId="6" borderId="0" xfId="0" applyFont="1" applyFill="1"/>
    <xf numFmtId="0" fontId="112" fillId="6" borderId="0" xfId="0" applyFont="1" applyFill="1"/>
    <xf numFmtId="0" fontId="85" fillId="6" borderId="0" xfId="0" applyFont="1" applyFill="1"/>
    <xf numFmtId="0" fontId="84" fillId="0" borderId="1" xfId="0" applyFont="1" applyBorder="1" applyAlignment="1">
      <alignment horizontal="center" vertical="center"/>
    </xf>
    <xf numFmtId="0" fontId="85" fillId="0" borderId="52" xfId="0" applyFont="1" applyBorder="1" applyAlignment="1">
      <alignment horizontal="center" vertical="center"/>
    </xf>
    <xf numFmtId="0" fontId="76" fillId="35" borderId="0" xfId="0" applyFont="1" applyFill="1" applyAlignment="1">
      <alignment horizontal="center" vertical="center" wrapText="1"/>
    </xf>
    <xf numFmtId="165" fontId="46" fillId="35" borderId="0" xfId="0" applyNumberFormat="1" applyFont="1" applyFill="1" applyAlignment="1">
      <alignment horizontal="center" vertical="center"/>
    </xf>
    <xf numFmtId="166" fontId="63" fillId="2" borderId="0" xfId="0" applyNumberFormat="1" applyFont="1" applyFill="1" applyAlignment="1">
      <alignment horizontal="center" vertical="center"/>
    </xf>
    <xf numFmtId="165" fontId="48" fillId="35" borderId="0" xfId="0" applyNumberFormat="1" applyFont="1" applyFill="1" applyAlignment="1">
      <alignment vertical="center" wrapText="1"/>
    </xf>
    <xf numFmtId="165" fontId="40" fillId="2" borderId="35" xfId="1" quotePrefix="1" applyNumberFormat="1" applyFont="1" applyFill="1" applyBorder="1" applyAlignment="1">
      <alignment horizontal="left"/>
    </xf>
    <xf numFmtId="165" fontId="58" fillId="12" borderId="112" xfId="1" applyNumberFormat="1" applyFont="1" applyFill="1" applyBorder="1" applyAlignment="1">
      <alignment horizontal="center" vertical="center" wrapText="1"/>
    </xf>
    <xf numFmtId="165" fontId="58" fillId="12" borderId="113" xfId="1" applyNumberFormat="1" applyFont="1" applyFill="1" applyBorder="1" applyAlignment="1">
      <alignment horizontal="center" vertical="center" wrapText="1"/>
    </xf>
    <xf numFmtId="165" fontId="58" fillId="12" borderId="73" xfId="1" applyNumberFormat="1" applyFont="1" applyFill="1" applyBorder="1" applyAlignment="1">
      <alignment horizontal="center" vertical="center" wrapText="1"/>
    </xf>
    <xf numFmtId="165" fontId="56" fillId="12" borderId="60" xfId="1" applyNumberFormat="1" applyFont="1" applyFill="1" applyBorder="1" applyAlignment="1">
      <alignment horizontal="center" vertical="center" wrapText="1"/>
    </xf>
    <xf numFmtId="165" fontId="40" fillId="2" borderId="113" xfId="1" quotePrefix="1" applyNumberFormat="1" applyFont="1" applyFill="1" applyBorder="1" applyAlignment="1">
      <alignment horizontal="left"/>
    </xf>
    <xf numFmtId="165" fontId="40" fillId="2" borderId="181" xfId="1" quotePrefix="1" applyNumberFormat="1" applyFont="1" applyFill="1" applyBorder="1" applyAlignment="1">
      <alignment horizontal="left"/>
    </xf>
    <xf numFmtId="165" fontId="40" fillId="2" borderId="18" xfId="1" quotePrefix="1" applyNumberFormat="1" applyFont="1" applyFill="1" applyBorder="1" applyAlignment="1">
      <alignment horizontal="left"/>
    </xf>
    <xf numFmtId="165" fontId="40" fillId="2" borderId="182" xfId="1" quotePrefix="1" applyNumberFormat="1" applyFont="1" applyFill="1" applyBorder="1" applyAlignment="1">
      <alignment horizontal="left"/>
    </xf>
    <xf numFmtId="0" fontId="83" fillId="19" borderId="0" xfId="0" applyFont="1" applyFill="1" applyAlignment="1">
      <alignment horizontal="center" vertical="center"/>
    </xf>
    <xf numFmtId="0" fontId="84" fillId="23" borderId="1" xfId="0" applyFont="1" applyFill="1" applyBorder="1" applyAlignment="1">
      <alignment horizontal="center" vertical="center"/>
    </xf>
    <xf numFmtId="0" fontId="85" fillId="23" borderId="1" xfId="0" applyFont="1" applyFill="1" applyBorder="1" applyAlignment="1">
      <alignment horizontal="center" vertical="center"/>
    </xf>
    <xf numFmtId="43" fontId="85" fillId="0" borderId="0" xfId="0" applyNumberFormat="1" applyFont="1"/>
    <xf numFmtId="43" fontId="84" fillId="0" borderId="1" xfId="1" applyFont="1" applyBorder="1" applyAlignment="1">
      <alignment vertical="center"/>
    </xf>
    <xf numFmtId="43" fontId="114" fillId="2" borderId="1" xfId="1" applyFont="1" applyFill="1" applyBorder="1" applyAlignment="1">
      <alignment vertical="center"/>
    </xf>
    <xf numFmtId="43" fontId="113" fillId="0" borderId="1" xfId="0" applyNumberFormat="1" applyFont="1" applyBorder="1" applyAlignment="1">
      <alignment vertical="center"/>
    </xf>
    <xf numFmtId="0" fontId="87" fillId="0" borderId="0" xfId="0" applyFont="1" applyAlignment="1">
      <alignment horizontal="right"/>
    </xf>
    <xf numFmtId="43" fontId="114" fillId="0" borderId="0" xfId="0" applyNumberFormat="1" applyFont="1"/>
    <xf numFmtId="43" fontId="113" fillId="2" borderId="0" xfId="0" applyNumberFormat="1" applyFont="1" applyFill="1"/>
    <xf numFmtId="43" fontId="114" fillId="30" borderId="184" xfId="1" applyFont="1" applyFill="1" applyBorder="1" applyAlignment="1">
      <alignment vertical="center"/>
    </xf>
    <xf numFmtId="171" fontId="115" fillId="30" borderId="185" xfId="2" applyNumberFormat="1" applyFont="1" applyFill="1" applyBorder="1" applyAlignment="1">
      <alignment vertical="center"/>
    </xf>
    <xf numFmtId="43" fontId="87" fillId="2" borderId="0" xfId="0" applyNumberFormat="1" applyFont="1" applyFill="1"/>
    <xf numFmtId="43" fontId="113" fillId="0" borderId="0" xfId="0" applyNumberFormat="1" applyFont="1"/>
    <xf numFmtId="0" fontId="113" fillId="0" borderId="0" xfId="0" applyFont="1"/>
    <xf numFmtId="0" fontId="111" fillId="2" borderId="0" xfId="0" applyFont="1" applyFill="1"/>
    <xf numFmtId="0" fontId="95" fillId="0" borderId="0" xfId="0" applyFont="1" applyAlignment="1">
      <alignment horizontal="center"/>
    </xf>
    <xf numFmtId="0" fontId="85" fillId="6" borderId="0" xfId="0" applyFont="1" applyFill="1" applyAlignment="1">
      <alignment horizontal="center"/>
    </xf>
    <xf numFmtId="0" fontId="84" fillId="6" borderId="0" xfId="0" applyFont="1" applyFill="1" applyAlignment="1">
      <alignment horizontal="center"/>
    </xf>
    <xf numFmtId="165" fontId="84" fillId="0" borderId="52" xfId="1" applyNumberFormat="1" applyFont="1" applyBorder="1" applyAlignment="1"/>
    <xf numFmtId="0" fontId="85" fillId="0" borderId="52" xfId="0" applyFont="1" applyBorder="1" applyAlignment="1">
      <alignment horizontal="center"/>
    </xf>
    <xf numFmtId="165" fontId="113" fillId="0" borderId="52" xfId="1" applyNumberFormat="1" applyFont="1" applyBorder="1" applyAlignment="1"/>
    <xf numFmtId="165" fontId="114" fillId="0" borderId="52" xfId="1" applyNumberFormat="1" applyFont="1" applyBorder="1" applyAlignment="1"/>
    <xf numFmtId="43" fontId="114" fillId="0" borderId="52" xfId="1" applyFont="1" applyBorder="1" applyAlignment="1"/>
    <xf numFmtId="43" fontId="84" fillId="0" borderId="52" xfId="1" applyFont="1" applyBorder="1" applyAlignment="1">
      <alignment vertical="center"/>
    </xf>
    <xf numFmtId="43" fontId="114" fillId="2" borderId="52" xfId="1" applyFont="1" applyFill="1" applyBorder="1" applyAlignment="1">
      <alignment vertical="center"/>
    </xf>
    <xf numFmtId="43" fontId="113" fillId="0" borderId="52" xfId="0" applyNumberFormat="1" applyFont="1" applyBorder="1" applyAlignment="1">
      <alignment vertical="center"/>
    </xf>
    <xf numFmtId="43" fontId="84" fillId="6" borderId="139" xfId="0" applyNumberFormat="1" applyFont="1" applyFill="1" applyBorder="1"/>
    <xf numFmtId="0" fontId="110" fillId="2" borderId="0" xfId="0" applyFont="1" applyFill="1"/>
    <xf numFmtId="43" fontId="83" fillId="20" borderId="0" xfId="1" applyFont="1" applyFill="1" applyAlignment="1">
      <alignment horizontal="center"/>
    </xf>
    <xf numFmtId="0" fontId="83" fillId="20" borderId="186" xfId="0" applyFont="1" applyFill="1" applyBorder="1" applyAlignment="1">
      <alignment horizontal="center"/>
    </xf>
    <xf numFmtId="43" fontId="83" fillId="20" borderId="186" xfId="0" applyNumberFormat="1" applyFont="1" applyFill="1" applyBorder="1"/>
    <xf numFmtId="0" fontId="119" fillId="2" borderId="0" xfId="0" applyFont="1" applyFill="1" applyAlignment="1">
      <alignment horizontal="center"/>
    </xf>
    <xf numFmtId="0" fontId="84" fillId="60" borderId="1" xfId="0" applyFont="1" applyFill="1" applyBorder="1"/>
    <xf numFmtId="0" fontId="84" fillId="23" borderId="1" xfId="0" applyFont="1" applyFill="1" applyBorder="1" applyAlignment="1">
      <alignment horizontal="center"/>
    </xf>
    <xf numFmtId="0" fontId="84" fillId="23" borderId="1" xfId="0" applyFont="1" applyFill="1" applyBorder="1"/>
    <xf numFmtId="0" fontId="85" fillId="0" borderId="1" xfId="0" applyFont="1" applyBorder="1" applyAlignment="1">
      <alignment horizontal="center"/>
    </xf>
    <xf numFmtId="0" fontId="116" fillId="6" borderId="0" xfId="0" applyFont="1" applyFill="1" applyAlignment="1">
      <alignment horizontal="center"/>
    </xf>
    <xf numFmtId="0" fontId="58" fillId="61" borderId="145" xfId="0" applyFont="1" applyFill="1" applyBorder="1" applyAlignment="1">
      <alignment horizontal="center" vertical="center" wrapText="1"/>
    </xf>
    <xf numFmtId="168" fontId="58" fillId="62" borderId="86" xfId="0" applyNumberFormat="1" applyFont="1" applyFill="1" applyBorder="1" applyAlignment="1">
      <alignment horizontal="center" vertical="center"/>
    </xf>
    <xf numFmtId="168" fontId="58" fillId="62" borderId="108" xfId="0" applyNumberFormat="1" applyFont="1" applyFill="1" applyBorder="1" applyAlignment="1">
      <alignment horizontal="center" vertical="center"/>
    </xf>
    <xf numFmtId="165" fontId="58" fillId="61" borderId="24" xfId="1" applyNumberFormat="1" applyFont="1" applyFill="1" applyBorder="1" applyAlignment="1">
      <alignment horizontal="center" vertical="center" wrapText="1"/>
    </xf>
    <xf numFmtId="165" fontId="58" fillId="61" borderId="38" xfId="1" applyNumberFormat="1" applyFont="1" applyFill="1" applyBorder="1" applyAlignment="1">
      <alignment horizontal="center" vertical="center" wrapText="1"/>
    </xf>
    <xf numFmtId="165" fontId="58" fillId="61" borderId="44" xfId="1" applyNumberFormat="1" applyFont="1" applyFill="1" applyBorder="1" applyAlignment="1">
      <alignment horizontal="center" vertical="center" wrapText="1"/>
    </xf>
    <xf numFmtId="165" fontId="58" fillId="61" borderId="29" xfId="1" applyNumberFormat="1" applyFont="1" applyFill="1" applyBorder="1" applyAlignment="1">
      <alignment horizontal="center" vertical="center" wrapText="1"/>
    </xf>
    <xf numFmtId="165" fontId="58" fillId="61" borderId="53" xfId="1" applyNumberFormat="1" applyFont="1" applyFill="1" applyBorder="1" applyAlignment="1">
      <alignment horizontal="center" vertical="center" wrapText="1"/>
    </xf>
    <xf numFmtId="165" fontId="58" fillId="61" borderId="45" xfId="1" applyNumberFormat="1" applyFont="1" applyFill="1" applyBorder="1" applyAlignment="1">
      <alignment horizontal="center" vertical="center" wrapText="1"/>
    </xf>
    <xf numFmtId="0" fontId="58" fillId="12" borderId="145" xfId="0" applyFont="1" applyFill="1" applyBorder="1" applyAlignment="1">
      <alignment horizontal="center" vertical="center" wrapText="1"/>
    </xf>
    <xf numFmtId="168" fontId="58" fillId="63" borderId="86" xfId="0" applyNumberFormat="1" applyFont="1" applyFill="1" applyBorder="1" applyAlignment="1">
      <alignment horizontal="center" vertical="center"/>
    </xf>
    <xf numFmtId="168" fontId="58" fillId="63" borderId="147" xfId="0" applyNumberFormat="1" applyFont="1" applyFill="1" applyBorder="1" applyAlignment="1">
      <alignment horizontal="center" vertical="center"/>
    </xf>
    <xf numFmtId="165" fontId="56" fillId="12" borderId="88" xfId="1" applyNumberFormat="1" applyFont="1" applyFill="1" applyBorder="1" applyAlignment="1">
      <alignment horizontal="center" vertical="center" wrapText="1"/>
    </xf>
    <xf numFmtId="165" fontId="56" fillId="12" borderId="119" xfId="1" applyNumberFormat="1" applyFont="1" applyFill="1" applyBorder="1" applyAlignment="1">
      <alignment horizontal="center" vertical="center" wrapText="1"/>
    </xf>
    <xf numFmtId="165" fontId="56" fillId="12" borderId="109" xfId="1" applyNumberFormat="1" applyFont="1" applyFill="1" applyBorder="1" applyAlignment="1">
      <alignment horizontal="center" vertical="center" wrapText="1"/>
    </xf>
    <xf numFmtId="165" fontId="56" fillId="12" borderId="187" xfId="1" applyNumberFormat="1" applyFont="1" applyFill="1" applyBorder="1" applyAlignment="1">
      <alignment horizontal="center" vertical="center" wrapText="1"/>
    </xf>
    <xf numFmtId="165" fontId="56" fillId="12" borderId="188" xfId="1" applyNumberFormat="1" applyFont="1" applyFill="1" applyBorder="1" applyAlignment="1">
      <alignment horizontal="center" vertical="center" wrapText="1"/>
    </xf>
    <xf numFmtId="165" fontId="58" fillId="12" borderId="80" xfId="1" applyNumberFormat="1" applyFont="1" applyFill="1" applyBorder="1" applyAlignment="1">
      <alignment horizontal="center" vertical="center" wrapText="1"/>
    </xf>
    <xf numFmtId="165" fontId="58" fillId="12" borderId="87" xfId="1" applyNumberFormat="1" applyFont="1" applyFill="1" applyBorder="1" applyAlignment="1">
      <alignment horizontal="center" vertical="center" wrapText="1"/>
    </xf>
    <xf numFmtId="0" fontId="58" fillId="12" borderId="89" xfId="0" applyFont="1" applyFill="1" applyBorder="1" applyAlignment="1">
      <alignment horizontal="center" vertical="center" wrapText="1"/>
    </xf>
    <xf numFmtId="165" fontId="62" fillId="23" borderId="93" xfId="1" applyNumberFormat="1" applyFont="1" applyFill="1" applyBorder="1" applyAlignment="1">
      <alignment vertical="center" wrapText="1"/>
    </xf>
    <xf numFmtId="165" fontId="62" fillId="23" borderId="189" xfId="1" applyNumberFormat="1" applyFont="1" applyFill="1" applyBorder="1" applyAlignment="1">
      <alignment vertical="center" wrapText="1"/>
    </xf>
    <xf numFmtId="165" fontId="62" fillId="23" borderId="190" xfId="1" applyNumberFormat="1" applyFont="1" applyFill="1" applyBorder="1" applyAlignment="1">
      <alignment vertical="center" wrapText="1"/>
    </xf>
    <xf numFmtId="9" fontId="37" fillId="61" borderId="86" xfId="2" applyFont="1" applyFill="1" applyBorder="1" applyAlignment="1">
      <alignment horizontal="center" vertical="center"/>
    </xf>
    <xf numFmtId="9" fontId="37" fillId="64" borderId="86" xfId="2" applyFont="1" applyFill="1" applyBorder="1" applyAlignment="1">
      <alignment horizontal="center" vertical="center"/>
    </xf>
    <xf numFmtId="9" fontId="37" fillId="9" borderId="86" xfId="2" applyFont="1" applyFill="1" applyBorder="1" applyAlignment="1">
      <alignment horizontal="center" vertical="center"/>
    </xf>
    <xf numFmtId="168" fontId="58" fillId="15" borderId="16" xfId="0" applyNumberFormat="1" applyFont="1" applyFill="1" applyBorder="1" applyAlignment="1">
      <alignment horizontal="center" vertical="center"/>
    </xf>
    <xf numFmtId="9" fontId="37" fillId="51" borderId="86" xfId="2" applyFont="1" applyFill="1" applyBorder="1" applyAlignment="1">
      <alignment horizontal="center" vertical="center"/>
    </xf>
    <xf numFmtId="165" fontId="58" fillId="12" borderId="67" xfId="1" applyNumberFormat="1" applyFont="1" applyFill="1" applyBorder="1" applyAlignment="1">
      <alignment horizontal="center" vertical="center" wrapText="1"/>
    </xf>
    <xf numFmtId="165" fontId="58" fillId="12" borderId="1" xfId="1" applyNumberFormat="1" applyFont="1" applyFill="1" applyBorder="1" applyAlignment="1">
      <alignment horizontal="center" vertical="center" wrapText="1"/>
    </xf>
    <xf numFmtId="165" fontId="58" fillId="12" borderId="69" xfId="1" applyNumberFormat="1" applyFont="1" applyFill="1" applyBorder="1" applyAlignment="1">
      <alignment horizontal="center" vertical="center" wrapText="1"/>
    </xf>
    <xf numFmtId="165" fontId="64" fillId="12" borderId="130" xfId="1" applyNumberFormat="1" applyFont="1" applyFill="1" applyBorder="1" applyAlignment="1">
      <alignment horizontal="center" vertical="center" wrapText="1"/>
    </xf>
    <xf numFmtId="165" fontId="64" fillId="12" borderId="115" xfId="1" applyNumberFormat="1" applyFont="1" applyFill="1" applyBorder="1" applyAlignment="1">
      <alignment horizontal="center" vertical="center" wrapText="1"/>
    </xf>
    <xf numFmtId="165" fontId="58" fillId="12" borderId="123" xfId="1" applyNumberFormat="1" applyFont="1" applyFill="1" applyBorder="1" applyAlignment="1">
      <alignment horizontal="center" vertical="center" wrapText="1"/>
    </xf>
    <xf numFmtId="165" fontId="58" fillId="12" borderId="91" xfId="1" applyNumberFormat="1" applyFont="1" applyFill="1" applyBorder="1" applyAlignment="1">
      <alignment horizontal="center" vertical="center" wrapText="1"/>
    </xf>
    <xf numFmtId="165" fontId="58" fillId="12" borderId="191" xfId="1" applyNumberFormat="1" applyFont="1" applyFill="1" applyBorder="1" applyAlignment="1">
      <alignment horizontal="center" vertical="center" wrapText="1"/>
    </xf>
    <xf numFmtId="165" fontId="58" fillId="12" borderId="117" xfId="1" applyNumberFormat="1" applyFont="1" applyFill="1" applyBorder="1" applyAlignment="1">
      <alignment horizontal="center" vertical="center" wrapText="1"/>
    </xf>
    <xf numFmtId="165" fontId="64" fillId="12" borderId="123" xfId="1" applyNumberFormat="1" applyFont="1" applyFill="1" applyBorder="1" applyAlignment="1">
      <alignment horizontal="center" vertical="center" wrapText="1"/>
    </xf>
    <xf numFmtId="165" fontId="64" fillId="12" borderId="91" xfId="1" applyNumberFormat="1" applyFont="1" applyFill="1" applyBorder="1" applyAlignment="1">
      <alignment horizontal="center" vertical="center" wrapText="1"/>
    </xf>
    <xf numFmtId="165" fontId="64" fillId="12" borderId="191" xfId="1" applyNumberFormat="1" applyFont="1" applyFill="1" applyBorder="1" applyAlignment="1">
      <alignment horizontal="center" vertical="center" wrapText="1"/>
    </xf>
    <xf numFmtId="165" fontId="64" fillId="12" borderId="117" xfId="1" applyNumberFormat="1" applyFont="1" applyFill="1" applyBorder="1" applyAlignment="1">
      <alignment horizontal="center" vertical="center" wrapText="1"/>
    </xf>
    <xf numFmtId="165" fontId="64" fillId="12" borderId="58" xfId="1" applyNumberFormat="1" applyFont="1" applyFill="1" applyBorder="1" applyAlignment="1">
      <alignment horizontal="center" vertical="center" wrapText="1"/>
    </xf>
    <xf numFmtId="165" fontId="64" fillId="12" borderId="26" xfId="1" applyNumberFormat="1" applyFont="1" applyFill="1" applyBorder="1" applyAlignment="1">
      <alignment horizontal="center" vertical="center" wrapText="1"/>
    </xf>
    <xf numFmtId="165" fontId="64" fillId="12" borderId="27" xfId="1" applyNumberFormat="1" applyFont="1" applyFill="1" applyBorder="1" applyAlignment="1">
      <alignment horizontal="center" vertical="center" wrapText="1"/>
    </xf>
    <xf numFmtId="165" fontId="64" fillId="12" borderId="29" xfId="1" applyNumberFormat="1" applyFont="1" applyFill="1" applyBorder="1" applyAlignment="1">
      <alignment horizontal="center" vertical="center" wrapText="1"/>
    </xf>
    <xf numFmtId="165" fontId="57" fillId="41" borderId="34" xfId="1" applyNumberFormat="1" applyFont="1" applyFill="1" applyBorder="1" applyAlignment="1">
      <alignment horizontal="center" vertical="center" wrapText="1"/>
    </xf>
    <xf numFmtId="165" fontId="57" fillId="41" borderId="4" xfId="1" applyNumberFormat="1" applyFont="1" applyFill="1" applyBorder="1" applyAlignment="1">
      <alignment horizontal="center" vertical="center" wrapText="1"/>
    </xf>
    <xf numFmtId="165" fontId="57" fillId="41" borderId="25" xfId="1" applyNumberFormat="1" applyFont="1" applyFill="1" applyBorder="1" applyAlignment="1">
      <alignment horizontal="center" vertical="center" wrapText="1"/>
    </xf>
    <xf numFmtId="165" fontId="58" fillId="41" borderId="4" xfId="1" applyNumberFormat="1" applyFont="1" applyFill="1" applyBorder="1" applyAlignment="1">
      <alignment horizontal="center" vertical="center" wrapText="1"/>
    </xf>
    <xf numFmtId="165" fontId="57" fillId="41" borderId="40" xfId="1" applyNumberFormat="1" applyFont="1" applyFill="1" applyBorder="1" applyAlignment="1">
      <alignment horizontal="center" vertical="center" wrapText="1"/>
    </xf>
    <xf numFmtId="165" fontId="58" fillId="41" borderId="39" xfId="1" applyNumberFormat="1" applyFont="1" applyFill="1" applyBorder="1" applyAlignment="1">
      <alignment horizontal="center" vertical="center" wrapText="1"/>
    </xf>
    <xf numFmtId="165" fontId="58" fillId="41" borderId="5" xfId="1" applyNumberFormat="1" applyFont="1" applyFill="1" applyBorder="1" applyAlignment="1">
      <alignment horizontal="center" vertical="center" wrapText="1"/>
    </xf>
    <xf numFmtId="165" fontId="58" fillId="41" borderId="45" xfId="1" applyNumberFormat="1" applyFont="1" applyFill="1" applyBorder="1" applyAlignment="1">
      <alignment horizontal="center" vertical="center" wrapText="1"/>
    </xf>
    <xf numFmtId="165" fontId="58" fillId="9" borderId="10" xfId="1" applyNumberFormat="1" applyFont="1" applyFill="1" applyBorder="1" applyAlignment="1">
      <alignment horizontal="center" vertical="center" wrapText="1"/>
    </xf>
    <xf numFmtId="165" fontId="58" fillId="9" borderId="127" xfId="1" applyNumberFormat="1" applyFont="1" applyFill="1" applyBorder="1" applyAlignment="1">
      <alignment horizontal="center" vertical="center" wrapText="1"/>
    </xf>
    <xf numFmtId="0" fontId="58" fillId="9" borderId="52" xfId="0" applyFont="1" applyFill="1" applyBorder="1" applyAlignment="1">
      <alignment horizontal="center" vertical="center" wrapText="1"/>
    </xf>
    <xf numFmtId="0" fontId="58" fillId="9" borderId="2" xfId="0" applyFont="1" applyFill="1" applyBorder="1" applyAlignment="1">
      <alignment horizontal="center" vertical="center" wrapText="1"/>
    </xf>
    <xf numFmtId="0" fontId="58" fillId="9" borderId="41" xfId="0" applyFont="1" applyFill="1" applyBorder="1" applyAlignment="1">
      <alignment horizontal="center" vertical="center" wrapText="1"/>
    </xf>
    <xf numFmtId="0" fontId="58" fillId="41" borderId="35" xfId="0" applyFont="1" applyFill="1" applyBorder="1" applyAlignment="1">
      <alignment horizontal="center" vertical="center" wrapText="1"/>
    </xf>
    <xf numFmtId="0" fontId="58" fillId="41" borderId="2" xfId="0" applyFont="1" applyFill="1" applyBorder="1" applyAlignment="1">
      <alignment horizontal="center" vertical="center" wrapText="1"/>
    </xf>
    <xf numFmtId="0" fontId="58" fillId="41" borderId="26" xfId="0" applyFont="1" applyFill="1" applyBorder="1" applyAlignment="1">
      <alignment horizontal="center" vertical="center" wrapText="1"/>
    </xf>
    <xf numFmtId="0" fontId="58" fillId="41" borderId="41" xfId="0" applyFont="1" applyFill="1" applyBorder="1" applyAlignment="1">
      <alignment horizontal="center" vertical="center" wrapText="1"/>
    </xf>
    <xf numFmtId="0" fontId="58" fillId="9" borderId="11" xfId="0" applyFont="1" applyFill="1" applyBorder="1" applyAlignment="1">
      <alignment horizontal="center" vertical="center" wrapText="1"/>
    </xf>
    <xf numFmtId="165" fontId="64" fillId="12" borderId="80" xfId="1" applyNumberFormat="1" applyFont="1" applyFill="1" applyBorder="1" applyAlignment="1">
      <alignment horizontal="center" vertical="center" wrapText="1"/>
    </xf>
    <xf numFmtId="165" fontId="64" fillId="12" borderId="112" xfId="1" applyNumberFormat="1" applyFont="1" applyFill="1" applyBorder="1" applyAlignment="1">
      <alignment horizontal="center" vertical="center" wrapText="1"/>
    </xf>
    <xf numFmtId="165" fontId="64" fillId="12" borderId="73" xfId="1" applyNumberFormat="1" applyFont="1" applyFill="1" applyBorder="1" applyAlignment="1">
      <alignment horizontal="center" vertical="center" wrapText="1"/>
    </xf>
    <xf numFmtId="165" fontId="58" fillId="2" borderId="56" xfId="1" applyNumberFormat="1" applyFont="1" applyFill="1" applyBorder="1" applyAlignment="1">
      <alignment horizontal="center" vertical="center" wrapText="1"/>
    </xf>
    <xf numFmtId="165" fontId="58" fillId="25" borderId="62" xfId="1" applyNumberFormat="1" applyFont="1" applyFill="1" applyBorder="1" applyAlignment="1">
      <alignment horizontal="center" vertical="center" wrapText="1"/>
    </xf>
    <xf numFmtId="165" fontId="58" fillId="13" borderId="10" xfId="1" applyNumberFormat="1" applyFont="1" applyFill="1" applyBorder="1" applyAlignment="1">
      <alignment horizontal="center" vertical="center" wrapText="1"/>
    </xf>
    <xf numFmtId="165" fontId="58" fillId="43" borderId="10" xfId="1" applyNumberFormat="1" applyFont="1" applyFill="1" applyBorder="1" applyAlignment="1">
      <alignment horizontal="center" vertical="center" wrapText="1"/>
    </xf>
    <xf numFmtId="165" fontId="58" fillId="23" borderId="48" xfId="1" applyNumberFormat="1" applyFont="1" applyFill="1" applyBorder="1" applyAlignment="1">
      <alignment horizontal="center" vertical="center" wrapText="1"/>
    </xf>
    <xf numFmtId="165" fontId="58" fillId="10" borderId="65" xfId="1" applyNumberFormat="1" applyFont="1" applyFill="1" applyBorder="1" applyAlignment="1">
      <alignment horizontal="center" vertical="center" wrapText="1"/>
    </xf>
    <xf numFmtId="0" fontId="58" fillId="9" borderId="195" xfId="0" applyFont="1" applyFill="1" applyBorder="1" applyAlignment="1">
      <alignment horizontal="center" vertical="center" wrapText="1"/>
    </xf>
    <xf numFmtId="165" fontId="58" fillId="7" borderId="193" xfId="1" applyNumberFormat="1" applyFont="1" applyFill="1" applyBorder="1" applyAlignment="1">
      <alignment horizontal="center" vertical="center" wrapText="1"/>
    </xf>
    <xf numFmtId="165" fontId="58" fillId="2" borderId="195" xfId="1" applyNumberFormat="1" applyFont="1" applyFill="1" applyBorder="1" applyAlignment="1">
      <alignment horizontal="center" vertical="center" wrapText="1"/>
    </xf>
    <xf numFmtId="165" fontId="58" fillId="7" borderId="196" xfId="1" applyNumberFormat="1" applyFont="1" applyFill="1" applyBorder="1" applyAlignment="1">
      <alignment horizontal="center" vertical="center" wrapText="1"/>
    </xf>
    <xf numFmtId="165" fontId="58" fillId="13" borderId="195" xfId="1" applyNumberFormat="1" applyFont="1" applyFill="1" applyBorder="1" applyAlignment="1">
      <alignment horizontal="center" vertical="center" wrapText="1"/>
    </xf>
    <xf numFmtId="165" fontId="58" fillId="2" borderId="197" xfId="1" applyNumberFormat="1" applyFont="1" applyFill="1" applyBorder="1" applyAlignment="1">
      <alignment horizontal="center" vertical="center" wrapText="1"/>
    </xf>
    <xf numFmtId="165" fontId="58" fillId="13" borderId="198" xfId="1" applyNumberFormat="1" applyFont="1" applyFill="1" applyBorder="1" applyAlignment="1">
      <alignment horizontal="center" vertical="center" wrapText="1"/>
    </xf>
    <xf numFmtId="165" fontId="58" fillId="43" borderId="195" xfId="1" applyNumberFormat="1" applyFont="1" applyFill="1" applyBorder="1" applyAlignment="1">
      <alignment horizontal="center" vertical="center" wrapText="1"/>
    </xf>
    <xf numFmtId="165" fontId="58" fillId="43" borderId="198" xfId="1" applyNumberFormat="1" applyFont="1" applyFill="1" applyBorder="1" applyAlignment="1">
      <alignment horizontal="center" vertical="center" wrapText="1"/>
    </xf>
    <xf numFmtId="165" fontId="58" fillId="38" borderId="192" xfId="1" applyNumberFormat="1" applyFont="1" applyFill="1" applyBorder="1" applyAlignment="1">
      <alignment horizontal="center" vertical="center" wrapText="1"/>
    </xf>
    <xf numFmtId="165" fontId="58" fillId="51" borderId="194" xfId="1" applyNumberFormat="1" applyFont="1" applyFill="1" applyBorder="1" applyAlignment="1">
      <alignment horizontal="center" vertical="center" wrapText="1"/>
    </xf>
    <xf numFmtId="165" fontId="58" fillId="51" borderId="198" xfId="1" applyNumberFormat="1" applyFont="1" applyFill="1" applyBorder="1" applyAlignment="1">
      <alignment horizontal="center" vertical="center" wrapText="1"/>
    </xf>
    <xf numFmtId="165" fontId="58" fillId="9" borderId="193" xfId="1" applyNumberFormat="1" applyFont="1" applyFill="1" applyBorder="1" applyAlignment="1">
      <alignment horizontal="center" vertical="center" wrapText="1"/>
    </xf>
    <xf numFmtId="165" fontId="58" fillId="9" borderId="198" xfId="1" applyNumberFormat="1" applyFont="1" applyFill="1" applyBorder="1" applyAlignment="1">
      <alignment horizontal="center" vertical="center" wrapText="1"/>
    </xf>
    <xf numFmtId="165" fontId="58" fillId="7" borderId="200" xfId="1" applyNumberFormat="1" applyFont="1" applyFill="1" applyBorder="1" applyAlignment="1">
      <alignment horizontal="center" vertical="center" wrapText="1"/>
    </xf>
    <xf numFmtId="165" fontId="46" fillId="2" borderId="199" xfId="1" quotePrefix="1" applyNumberFormat="1" applyFont="1" applyFill="1" applyBorder="1" applyAlignment="1">
      <alignment horizontal="left"/>
    </xf>
    <xf numFmtId="165" fontId="58" fillId="23" borderId="201" xfId="1" applyNumberFormat="1" applyFont="1" applyFill="1" applyBorder="1" applyAlignment="1">
      <alignment horizontal="center" vertical="center" wrapText="1"/>
    </xf>
    <xf numFmtId="165" fontId="59" fillId="10" borderId="195" xfId="1" applyNumberFormat="1" applyFont="1" applyFill="1" applyBorder="1" applyAlignment="1">
      <alignment horizontal="center" vertical="center" wrapText="1"/>
    </xf>
    <xf numFmtId="165" fontId="58" fillId="11" borderId="196" xfId="1" applyNumberFormat="1" applyFont="1" applyFill="1" applyBorder="1" applyAlignment="1">
      <alignment horizontal="center" vertical="center" wrapText="1"/>
    </xf>
    <xf numFmtId="165" fontId="58" fillId="23" borderId="195" xfId="1" applyNumberFormat="1" applyFont="1" applyFill="1" applyBorder="1" applyAlignment="1">
      <alignment horizontal="center" vertical="center" wrapText="1"/>
    </xf>
    <xf numFmtId="165" fontId="58" fillId="11" borderId="198" xfId="1" applyNumberFormat="1" applyFont="1" applyFill="1" applyBorder="1" applyAlignment="1">
      <alignment horizontal="center" vertical="center" wrapText="1"/>
    </xf>
    <xf numFmtId="165" fontId="61" fillId="9" borderId="198" xfId="1" applyNumberFormat="1" applyFont="1" applyFill="1" applyBorder="1" applyAlignment="1">
      <alignment horizontal="center" vertical="center" wrapText="1"/>
    </xf>
    <xf numFmtId="165" fontId="59" fillId="10" borderId="194" xfId="1" applyNumberFormat="1" applyFont="1" applyFill="1" applyBorder="1" applyAlignment="1">
      <alignment horizontal="center" vertical="center" wrapText="1"/>
    </xf>
    <xf numFmtId="165" fontId="58" fillId="11" borderId="199" xfId="1" applyNumberFormat="1" applyFont="1" applyFill="1" applyBorder="1" applyAlignment="1">
      <alignment horizontal="center" vertical="center" wrapText="1"/>
    </xf>
    <xf numFmtId="165" fontId="58" fillId="23" borderId="194" xfId="1" applyNumberFormat="1" applyFont="1" applyFill="1" applyBorder="1" applyAlignment="1">
      <alignment horizontal="center" vertical="center" wrapText="1"/>
    </xf>
    <xf numFmtId="165" fontId="58" fillId="11" borderId="197" xfId="1" applyNumberFormat="1" applyFont="1" applyFill="1" applyBorder="1" applyAlignment="1">
      <alignment horizontal="center" vertical="center" wrapText="1"/>
    </xf>
    <xf numFmtId="165" fontId="58" fillId="23" borderId="193" xfId="1" applyNumberFormat="1" applyFont="1" applyFill="1" applyBorder="1" applyAlignment="1">
      <alignment horizontal="center" vertical="center" wrapText="1"/>
    </xf>
    <xf numFmtId="165" fontId="58" fillId="10" borderId="195" xfId="1" applyNumberFormat="1" applyFont="1" applyFill="1" applyBorder="1" applyAlignment="1">
      <alignment horizontal="center" vertical="center" wrapText="1"/>
    </xf>
    <xf numFmtId="165" fontId="58" fillId="23" borderId="192" xfId="1" applyNumberFormat="1" applyFont="1" applyFill="1" applyBorder="1" applyAlignment="1">
      <alignment horizontal="center" vertical="center" wrapText="1"/>
    </xf>
    <xf numFmtId="165" fontId="58" fillId="10" borderId="196" xfId="1" applyNumberFormat="1" applyFont="1" applyFill="1" applyBorder="1" applyAlignment="1">
      <alignment horizontal="center" vertical="center" wrapText="1"/>
    </xf>
    <xf numFmtId="165" fontId="66" fillId="25" borderId="192" xfId="1" applyNumberFormat="1" applyFont="1" applyFill="1" applyBorder="1" applyAlignment="1">
      <alignment horizontal="center" vertical="center" wrapText="1"/>
    </xf>
    <xf numFmtId="165" fontId="66" fillId="23" borderId="192" xfId="1" applyNumberFormat="1" applyFont="1" applyFill="1" applyBorder="1" applyAlignment="1">
      <alignment horizontal="center" vertical="center" wrapText="1"/>
    </xf>
    <xf numFmtId="165" fontId="40" fillId="9" borderId="193" xfId="1" quotePrefix="1" applyNumberFormat="1" applyFont="1" applyFill="1" applyBorder="1" applyAlignment="1">
      <alignment horizontal="left"/>
    </xf>
    <xf numFmtId="165" fontId="40" fillId="9" borderId="195" xfId="1" quotePrefix="1" applyNumberFormat="1" applyFont="1" applyFill="1" applyBorder="1" applyAlignment="1">
      <alignment horizontal="left"/>
    </xf>
    <xf numFmtId="165" fontId="40" fillId="9" borderId="11" xfId="1" quotePrefix="1" applyNumberFormat="1" applyFont="1" applyFill="1" applyBorder="1" applyAlignment="1">
      <alignment horizontal="left"/>
    </xf>
    <xf numFmtId="165" fontId="40" fillId="41" borderId="35" xfId="1" quotePrefix="1" applyNumberFormat="1" applyFont="1" applyFill="1" applyBorder="1" applyAlignment="1">
      <alignment horizontal="left"/>
    </xf>
    <xf numFmtId="165" fontId="40" fillId="41" borderId="11" xfId="1" quotePrefix="1" applyNumberFormat="1" applyFont="1" applyFill="1" applyBorder="1" applyAlignment="1">
      <alignment horizontal="left"/>
    </xf>
    <xf numFmtId="165" fontId="40" fillId="41" borderId="55" xfId="1" quotePrefix="1" applyNumberFormat="1" applyFont="1" applyFill="1" applyBorder="1" applyAlignment="1">
      <alignment horizontal="left"/>
    </xf>
    <xf numFmtId="165" fontId="40" fillId="41" borderId="2" xfId="1" quotePrefix="1" applyNumberFormat="1" applyFont="1" applyFill="1" applyBorder="1" applyAlignment="1">
      <alignment horizontal="left"/>
    </xf>
    <xf numFmtId="165" fontId="40" fillId="41" borderId="26" xfId="1" quotePrefix="1" applyNumberFormat="1" applyFont="1" applyFill="1" applyBorder="1" applyAlignment="1">
      <alignment horizontal="left"/>
    </xf>
    <xf numFmtId="165" fontId="40" fillId="41" borderId="41" xfId="1" quotePrefix="1" applyNumberFormat="1" applyFont="1" applyFill="1" applyBorder="1" applyAlignment="1">
      <alignment horizontal="left"/>
    </xf>
    <xf numFmtId="165" fontId="40" fillId="9" borderId="52" xfId="1" quotePrefix="1" applyNumberFormat="1" applyFont="1" applyFill="1" applyBorder="1" applyAlignment="1">
      <alignment horizontal="left"/>
    </xf>
    <xf numFmtId="165" fontId="40" fillId="9" borderId="2" xfId="1" quotePrefix="1" applyNumberFormat="1" applyFont="1" applyFill="1" applyBorder="1" applyAlignment="1">
      <alignment horizontal="left"/>
    </xf>
    <xf numFmtId="165" fontId="40" fillId="9" borderId="17" xfId="1" quotePrefix="1" applyNumberFormat="1" applyFont="1" applyFill="1" applyBorder="1" applyAlignment="1">
      <alignment horizontal="left"/>
    </xf>
    <xf numFmtId="165" fontId="40" fillId="9" borderId="41" xfId="1" quotePrefix="1" applyNumberFormat="1" applyFont="1" applyFill="1" applyBorder="1" applyAlignment="1">
      <alignment horizontal="left"/>
    </xf>
    <xf numFmtId="165" fontId="40" fillId="9" borderId="26" xfId="1" quotePrefix="1" applyNumberFormat="1" applyFont="1" applyFill="1" applyBorder="1" applyAlignment="1">
      <alignment horizontal="left"/>
    </xf>
    <xf numFmtId="165" fontId="64" fillId="31" borderId="52" xfId="1" applyNumberFormat="1" applyFont="1" applyFill="1" applyBorder="1" applyAlignment="1">
      <alignment horizontal="center" vertical="center" wrapText="1"/>
    </xf>
    <xf numFmtId="165" fontId="64" fillId="12" borderId="99" xfId="1" applyNumberFormat="1" applyFont="1" applyFill="1" applyBorder="1" applyAlignment="1">
      <alignment horizontal="center" vertical="center" wrapText="1"/>
    </xf>
    <xf numFmtId="0" fontId="62" fillId="2" borderId="193" xfId="0" applyFont="1" applyFill="1" applyBorder="1" applyAlignment="1">
      <alignment vertical="center" wrapText="1"/>
    </xf>
    <xf numFmtId="0" fontId="62" fillId="2" borderId="194" xfId="0" applyFont="1" applyFill="1" applyBorder="1" applyAlignment="1">
      <alignment vertical="center" wrapText="1"/>
    </xf>
    <xf numFmtId="0" fontId="58" fillId="2" borderId="195" xfId="0" applyFont="1" applyFill="1" applyBorder="1" applyAlignment="1">
      <alignment horizontal="center" vertical="center" wrapText="1"/>
    </xf>
    <xf numFmtId="0" fontId="58" fillId="2" borderId="59" xfId="0" applyFont="1" applyFill="1" applyBorder="1" applyAlignment="1">
      <alignment vertical="center" wrapText="1"/>
    </xf>
    <xf numFmtId="0" fontId="57" fillId="2" borderId="38" xfId="0" applyFont="1" applyFill="1" applyBorder="1" applyAlignment="1">
      <alignment horizontal="center" vertical="center" wrapText="1"/>
    </xf>
    <xf numFmtId="0" fontId="58" fillId="2" borderId="35" xfId="0" applyFont="1" applyFill="1" applyBorder="1" applyAlignment="1">
      <alignment horizontal="center" vertical="center" wrapText="1"/>
    </xf>
    <xf numFmtId="0" fontId="58" fillId="2" borderId="38" xfId="0" applyFont="1" applyFill="1" applyBorder="1" applyAlignment="1">
      <alignment horizontal="center" vertical="center" wrapText="1"/>
    </xf>
    <xf numFmtId="0" fontId="57" fillId="2" borderId="58" xfId="0" applyFont="1" applyFill="1" applyBorder="1" applyAlignment="1">
      <alignment horizontal="center" vertical="center" wrapText="1"/>
    </xf>
    <xf numFmtId="0" fontId="65" fillId="2" borderId="24" xfId="0" applyFont="1" applyFill="1" applyBorder="1" applyAlignment="1">
      <alignment horizontal="center" vertical="center" wrapText="1"/>
    </xf>
    <xf numFmtId="0" fontId="58" fillId="2" borderId="44" xfId="0" applyFont="1" applyFill="1" applyBorder="1" applyAlignment="1">
      <alignment vertical="center" wrapText="1"/>
    </xf>
    <xf numFmtId="0" fontId="58" fillId="2" borderId="41" xfId="0" applyFont="1" applyFill="1" applyBorder="1" applyAlignment="1">
      <alignment horizontal="center" vertical="center" wrapText="1"/>
    </xf>
    <xf numFmtId="0" fontId="58" fillId="2" borderId="74" xfId="0" applyFont="1" applyFill="1" applyBorder="1" applyAlignment="1">
      <alignment vertical="center" wrapText="1"/>
    </xf>
    <xf numFmtId="0" fontId="58" fillId="2" borderId="52" xfId="0" applyFont="1" applyFill="1" applyBorder="1" applyAlignment="1">
      <alignment horizontal="center" vertical="center" wrapText="1"/>
    </xf>
    <xf numFmtId="0" fontId="57" fillId="2" borderId="52" xfId="0" applyFont="1" applyFill="1" applyBorder="1" applyAlignment="1">
      <alignment horizontal="center" vertical="center" wrapText="1"/>
    </xf>
    <xf numFmtId="0" fontId="62" fillId="2" borderId="40" xfId="0" applyFont="1" applyFill="1" applyBorder="1" applyAlignment="1">
      <alignment horizontal="left" vertical="center" wrapText="1"/>
    </xf>
    <xf numFmtId="0" fontId="62" fillId="2" borderId="44" xfId="0" applyFont="1" applyFill="1" applyBorder="1" applyAlignment="1">
      <alignment vertical="center" wrapText="1"/>
    </xf>
    <xf numFmtId="0" fontId="62" fillId="2" borderId="41" xfId="0" applyFont="1" applyFill="1" applyBorder="1" applyAlignment="1">
      <alignment horizontal="center" vertical="center" wrapText="1"/>
    </xf>
    <xf numFmtId="0" fontId="62" fillId="2" borderId="44" xfId="0" applyFont="1" applyFill="1" applyBorder="1" applyAlignment="1">
      <alignment horizontal="center" vertical="center" wrapText="1"/>
    </xf>
    <xf numFmtId="0" fontId="57" fillId="2" borderId="41" xfId="0" applyFont="1" applyFill="1" applyBorder="1" applyAlignment="1">
      <alignment horizontal="center" vertical="center" wrapText="1"/>
    </xf>
    <xf numFmtId="0" fontId="62" fillId="2" borderId="59" xfId="0" applyFont="1" applyFill="1" applyBorder="1" applyAlignment="1">
      <alignment horizontal="center" vertical="center" wrapText="1"/>
    </xf>
    <xf numFmtId="0" fontId="62" fillId="2" borderId="11" xfId="0" applyFont="1" applyFill="1" applyBorder="1" applyAlignment="1">
      <alignment horizontal="center" vertical="center" wrapText="1"/>
    </xf>
    <xf numFmtId="0" fontId="62" fillId="2" borderId="55" xfId="0" applyFont="1" applyFill="1" applyBorder="1" applyAlignment="1">
      <alignment vertical="center" wrapText="1"/>
    </xf>
    <xf numFmtId="0" fontId="62" fillId="2" borderId="195" xfId="0" applyFont="1" applyFill="1" applyBorder="1" applyAlignment="1">
      <alignment vertical="center" wrapText="1"/>
    </xf>
    <xf numFmtId="0" fontId="62" fillId="2" borderId="11" xfId="0" applyFont="1" applyFill="1" applyBorder="1" applyAlignment="1">
      <alignment vertical="center" wrapText="1"/>
    </xf>
    <xf numFmtId="0" fontId="62" fillId="2" borderId="2" xfId="0" applyFont="1" applyFill="1" applyBorder="1" applyAlignment="1">
      <alignment vertical="center" wrapText="1"/>
    </xf>
    <xf numFmtId="0" fontId="62" fillId="2" borderId="2" xfId="0" applyFont="1" applyFill="1" applyBorder="1"/>
    <xf numFmtId="0" fontId="62" fillId="2" borderId="35" xfId="0" applyFont="1" applyFill="1" applyBorder="1" applyAlignment="1">
      <alignment vertical="center" wrapText="1"/>
    </xf>
    <xf numFmtId="0" fontId="62" fillId="2" borderId="26" xfId="0" applyFont="1" applyFill="1" applyBorder="1" applyAlignment="1">
      <alignment vertical="center" wrapText="1"/>
    </xf>
    <xf numFmtId="0" fontId="62" fillId="2" borderId="41" xfId="0" applyFont="1" applyFill="1" applyBorder="1" applyAlignment="1">
      <alignment vertical="center" wrapText="1"/>
    </xf>
    <xf numFmtId="0" fontId="62" fillId="2" borderId="26" xfId="0" applyFont="1" applyFill="1" applyBorder="1"/>
    <xf numFmtId="0" fontId="62" fillId="34" borderId="2" xfId="0" applyFont="1" applyFill="1" applyBorder="1" applyAlignment="1">
      <alignment vertical="center" wrapText="1"/>
    </xf>
    <xf numFmtId="0" fontId="62" fillId="34" borderId="26" xfId="0" applyFont="1" applyFill="1" applyBorder="1" applyAlignment="1">
      <alignment vertical="center" wrapText="1"/>
    </xf>
    <xf numFmtId="0" fontId="62" fillId="2" borderId="52" xfId="0" applyFont="1" applyFill="1" applyBorder="1" applyAlignment="1">
      <alignment vertical="center" wrapText="1"/>
    </xf>
    <xf numFmtId="0" fontId="21" fillId="2" borderId="55" xfId="0" applyFont="1" applyFill="1" applyBorder="1" applyAlignment="1">
      <alignment vertical="center" wrapText="1"/>
    </xf>
    <xf numFmtId="0" fontId="21" fillId="2" borderId="26" xfId="0" applyFont="1" applyFill="1" applyBorder="1" applyAlignment="1">
      <alignment vertical="center" wrapText="1"/>
    </xf>
    <xf numFmtId="0" fontId="62" fillId="2" borderId="7" xfId="0" applyFont="1" applyFill="1" applyBorder="1" applyAlignment="1">
      <alignment vertical="center" wrapText="1"/>
    </xf>
    <xf numFmtId="0" fontId="58" fillId="3" borderId="86" xfId="0" applyFont="1" applyFill="1" applyBorder="1" applyAlignment="1">
      <alignment horizontal="center" vertical="center" wrapText="1"/>
    </xf>
    <xf numFmtId="0" fontId="58" fillId="2" borderId="2" xfId="0" applyFont="1" applyFill="1" applyBorder="1" applyAlignment="1">
      <alignment horizontal="center"/>
    </xf>
    <xf numFmtId="0" fontId="58" fillId="2" borderId="26" xfId="0" applyFont="1" applyFill="1" applyBorder="1" applyAlignment="1">
      <alignment horizontal="center"/>
    </xf>
    <xf numFmtId="0" fontId="58" fillId="2" borderId="7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vertical="center"/>
    </xf>
    <xf numFmtId="0" fontId="62" fillId="2" borderId="55" xfId="0" applyFont="1" applyFill="1" applyBorder="1" applyAlignment="1">
      <alignment horizontal="center" vertical="center" wrapText="1"/>
    </xf>
    <xf numFmtId="0" fontId="62" fillId="2" borderId="195" xfId="0" applyFont="1" applyFill="1" applyBorder="1" applyAlignment="1">
      <alignment horizontal="center" vertical="center" wrapText="1"/>
    </xf>
    <xf numFmtId="0" fontId="56" fillId="2" borderId="2" xfId="0" applyFont="1" applyFill="1" applyBorder="1" applyAlignment="1">
      <alignment horizontal="center" vertical="center" wrapText="1"/>
    </xf>
    <xf numFmtId="0" fontId="56" fillId="2" borderId="2" xfId="0" applyFont="1" applyFill="1" applyBorder="1" applyAlignment="1">
      <alignment horizontal="center"/>
    </xf>
    <xf numFmtId="0" fontId="56" fillId="2" borderId="35" xfId="0" applyFont="1" applyFill="1" applyBorder="1" applyAlignment="1">
      <alignment horizontal="center" vertical="center" wrapText="1"/>
    </xf>
    <xf numFmtId="0" fontId="56" fillId="2" borderId="26" xfId="0" applyFont="1" applyFill="1" applyBorder="1" applyAlignment="1">
      <alignment horizontal="center" vertical="center" wrapText="1"/>
    </xf>
    <xf numFmtId="0" fontId="65" fillId="2" borderId="26" xfId="0" applyFont="1" applyFill="1" applyBorder="1" applyAlignment="1">
      <alignment horizontal="center"/>
    </xf>
    <xf numFmtId="0" fontId="62" fillId="2" borderId="2" xfId="0" applyFont="1" applyFill="1" applyBorder="1" applyAlignment="1">
      <alignment horizontal="center"/>
    </xf>
    <xf numFmtId="0" fontId="62" fillId="2" borderId="2" xfId="0" applyFont="1" applyFill="1" applyBorder="1" applyAlignment="1">
      <alignment horizontal="center" vertical="center"/>
    </xf>
    <xf numFmtId="0" fontId="62" fillId="2" borderId="26" xfId="0" applyFont="1" applyFill="1" applyBorder="1" applyAlignment="1">
      <alignment horizontal="center"/>
    </xf>
    <xf numFmtId="0" fontId="62" fillId="2" borderId="100" xfId="0" applyFont="1" applyFill="1" applyBorder="1" applyAlignment="1">
      <alignment horizontal="center" vertical="center" wrapText="1"/>
    </xf>
    <xf numFmtId="0" fontId="62" fillId="2" borderId="194" xfId="0" applyFont="1" applyFill="1" applyBorder="1" applyAlignment="1">
      <alignment horizontal="center" vertical="center" wrapText="1"/>
    </xf>
    <xf numFmtId="0" fontId="62" fillId="2" borderId="74" xfId="0" applyFont="1" applyFill="1" applyBorder="1" applyAlignment="1">
      <alignment horizontal="center" vertical="center" wrapText="1"/>
    </xf>
    <xf numFmtId="0" fontId="62" fillId="2" borderId="35" xfId="0" applyFont="1" applyFill="1" applyBorder="1" applyAlignment="1">
      <alignment horizontal="center" vertical="center" wrapText="1"/>
    </xf>
    <xf numFmtId="0" fontId="62" fillId="34" borderId="24" xfId="0" applyFont="1" applyFill="1" applyBorder="1" applyAlignment="1">
      <alignment horizontal="center" vertical="center" wrapText="1"/>
    </xf>
    <xf numFmtId="0" fontId="62" fillId="34" borderId="26" xfId="0" applyFont="1" applyFill="1" applyBorder="1" applyAlignment="1">
      <alignment horizontal="center" vertical="center" wrapText="1"/>
    </xf>
    <xf numFmtId="0" fontId="62" fillId="34" borderId="58" xfId="0" applyFont="1" applyFill="1" applyBorder="1" applyAlignment="1">
      <alignment horizontal="center" vertical="center" wrapText="1"/>
    </xf>
    <xf numFmtId="0" fontId="62" fillId="34" borderId="2" xfId="0" applyFont="1" applyFill="1" applyBorder="1" applyAlignment="1">
      <alignment horizontal="center" vertical="center" wrapText="1"/>
    </xf>
    <xf numFmtId="0" fontId="62" fillId="2" borderId="52" xfId="0" applyFont="1" applyFill="1" applyBorder="1" applyAlignment="1">
      <alignment horizontal="center" vertical="center" wrapText="1"/>
    </xf>
    <xf numFmtId="0" fontId="62" fillId="2" borderId="34" xfId="0" applyFont="1" applyFill="1" applyBorder="1" applyAlignment="1">
      <alignment vertical="center" wrapText="1"/>
    </xf>
    <xf numFmtId="0" fontId="62" fillId="2" borderId="25" xfId="0" applyFont="1" applyFill="1" applyBorder="1" applyAlignment="1">
      <alignment vertical="center" wrapText="1"/>
    </xf>
    <xf numFmtId="0" fontId="62" fillId="2" borderId="25" xfId="0" applyFont="1" applyFill="1" applyBorder="1" applyAlignment="1">
      <alignment horizontal="left" vertical="center" wrapText="1"/>
    </xf>
    <xf numFmtId="0" fontId="62" fillId="2" borderId="40" xfId="0" applyFont="1" applyFill="1" applyBorder="1" applyAlignment="1">
      <alignment vertical="center" wrapText="1"/>
    </xf>
    <xf numFmtId="0" fontId="62" fillId="34" borderId="4" xfId="0" applyFont="1" applyFill="1" applyBorder="1" applyAlignment="1">
      <alignment vertical="center" wrapText="1"/>
    </xf>
    <xf numFmtId="0" fontId="62" fillId="34" borderId="25" xfId="0" applyFont="1" applyFill="1" applyBorder="1" applyAlignment="1">
      <alignment vertical="center" wrapText="1"/>
    </xf>
    <xf numFmtId="0" fontId="62" fillId="2" borderId="51" xfId="0" applyFont="1" applyFill="1" applyBorder="1" applyAlignment="1">
      <alignment vertical="center" wrapText="1"/>
    </xf>
    <xf numFmtId="0" fontId="62" fillId="2" borderId="54" xfId="0" applyFont="1" applyFill="1" applyBorder="1" applyAlignment="1">
      <alignment horizontal="left" vertical="center" wrapText="1"/>
    </xf>
    <xf numFmtId="0" fontId="57" fillId="2" borderId="194" xfId="0" applyFont="1" applyFill="1" applyBorder="1" applyAlignment="1">
      <alignment horizontal="center" vertical="center" wrapText="1"/>
    </xf>
    <xf numFmtId="0" fontId="57" fillId="2" borderId="100" xfId="0" applyFont="1" applyFill="1" applyBorder="1" applyAlignment="1">
      <alignment horizontal="center" vertical="center" wrapText="1"/>
    </xf>
    <xf numFmtId="0" fontId="120" fillId="3" borderId="145" xfId="0" applyFont="1" applyFill="1" applyBorder="1" applyAlignment="1">
      <alignment horizontal="center" vertical="center" wrapText="1"/>
    </xf>
    <xf numFmtId="0" fontId="58" fillId="10" borderId="2" xfId="0" applyFont="1" applyFill="1" applyBorder="1" applyAlignment="1">
      <alignment horizontal="center"/>
    </xf>
    <xf numFmtId="0" fontId="56" fillId="42" borderId="55" xfId="0" applyFont="1" applyFill="1" applyBorder="1" applyAlignment="1">
      <alignment horizontal="center" vertical="center" wrapText="1"/>
    </xf>
    <xf numFmtId="0" fontId="56" fillId="42" borderId="195" xfId="0" applyFont="1" applyFill="1" applyBorder="1" applyAlignment="1">
      <alignment horizontal="center" vertical="center" wrapText="1"/>
    </xf>
    <xf numFmtId="0" fontId="56" fillId="36" borderId="2" xfId="0" applyFont="1" applyFill="1" applyBorder="1" applyAlignment="1">
      <alignment horizontal="center" vertical="center" wrapText="1"/>
    </xf>
    <xf numFmtId="0" fontId="56" fillId="27" borderId="11" xfId="0" applyFont="1" applyFill="1" applyBorder="1" applyAlignment="1">
      <alignment horizontal="center" vertical="center" wrapText="1"/>
    </xf>
    <xf numFmtId="0" fontId="56" fillId="27" borderId="35" xfId="0" applyFont="1" applyFill="1" applyBorder="1" applyAlignment="1">
      <alignment horizontal="center" vertical="center" wrapText="1"/>
    </xf>
    <xf numFmtId="0" fontId="56" fillId="36" borderId="26" xfId="0" applyFont="1" applyFill="1" applyBorder="1" applyAlignment="1">
      <alignment horizontal="center" vertical="center" wrapText="1"/>
    </xf>
    <xf numFmtId="0" fontId="56" fillId="42" borderId="2" xfId="0" applyFont="1" applyFill="1" applyBorder="1" applyAlignment="1">
      <alignment horizontal="center" vertical="center" wrapText="1"/>
    </xf>
    <xf numFmtId="0" fontId="56" fillId="42" borderId="26" xfId="0" applyFont="1" applyFill="1" applyBorder="1" applyAlignment="1">
      <alignment horizontal="center" vertical="center" wrapText="1"/>
    </xf>
    <xf numFmtId="0" fontId="56" fillId="27" borderId="2" xfId="0" applyFont="1" applyFill="1" applyBorder="1" applyAlignment="1">
      <alignment horizontal="center" vertical="center" wrapText="1"/>
    </xf>
    <xf numFmtId="0" fontId="56" fillId="42" borderId="41" xfId="0" applyFont="1" applyFill="1" applyBorder="1" applyAlignment="1">
      <alignment horizontal="center" vertical="center" wrapText="1"/>
    </xf>
    <xf numFmtId="0" fontId="56" fillId="35" borderId="26" xfId="0" applyFont="1" applyFill="1" applyBorder="1" applyAlignment="1">
      <alignment horizontal="center" vertical="center" wrapText="1"/>
    </xf>
    <xf numFmtId="0" fontId="56" fillId="27" borderId="26" xfId="0" applyFont="1" applyFill="1" applyBorder="1" applyAlignment="1">
      <alignment horizontal="center" vertical="center" wrapText="1"/>
    </xf>
    <xf numFmtId="0" fontId="56" fillId="35" borderId="52" xfId="0" applyFont="1" applyFill="1" applyBorder="1" applyAlignment="1">
      <alignment horizontal="center" vertical="center" wrapText="1"/>
    </xf>
    <xf numFmtId="0" fontId="56" fillId="35" borderId="2" xfId="0" applyFont="1" applyFill="1" applyBorder="1" applyAlignment="1">
      <alignment horizontal="center" vertical="center" wrapText="1"/>
    </xf>
    <xf numFmtId="0" fontId="56" fillId="35" borderId="41" xfId="0" applyFont="1" applyFill="1" applyBorder="1" applyAlignment="1">
      <alignment horizontal="center" vertical="center" wrapText="1"/>
    </xf>
    <xf numFmtId="0" fontId="56" fillId="42" borderId="111" xfId="0" applyFont="1" applyFill="1" applyBorder="1" applyAlignment="1">
      <alignment horizontal="center" vertical="center" wrapText="1"/>
    </xf>
    <xf numFmtId="0" fontId="62" fillId="2" borderId="3" xfId="0" applyFont="1" applyFill="1" applyBorder="1"/>
    <xf numFmtId="0" fontId="62" fillId="2" borderId="7" xfId="0" applyFont="1" applyFill="1" applyBorder="1"/>
    <xf numFmtId="0" fontId="56" fillId="53" borderId="3" xfId="0" applyFont="1" applyFill="1" applyBorder="1" applyAlignment="1">
      <alignment horizontal="center" vertical="center" wrapText="1"/>
    </xf>
    <xf numFmtId="0" fontId="56" fillId="53" borderId="26" xfId="0" applyFont="1" applyFill="1" applyBorder="1" applyAlignment="1">
      <alignment horizontal="center" vertical="center" wrapText="1"/>
    </xf>
    <xf numFmtId="0" fontId="56" fillId="53" borderId="2" xfId="0" applyFont="1" applyFill="1" applyBorder="1" applyAlignment="1">
      <alignment horizontal="center" vertical="center" wrapText="1"/>
    </xf>
    <xf numFmtId="0" fontId="56" fillId="53" borderId="111" xfId="0" applyFont="1" applyFill="1" applyBorder="1" applyAlignment="1">
      <alignment horizontal="center" vertical="center" wrapText="1"/>
    </xf>
    <xf numFmtId="0" fontId="62" fillId="2" borderId="112" xfId="0" applyFont="1" applyFill="1" applyBorder="1" applyAlignment="1">
      <alignment vertical="center"/>
    </xf>
    <xf numFmtId="0" fontId="62" fillId="2" borderId="7" xfId="0" applyFont="1" applyFill="1" applyBorder="1" applyAlignment="1">
      <alignment vertical="center"/>
    </xf>
    <xf numFmtId="0" fontId="120" fillId="2" borderId="100" xfId="0" applyFont="1" applyFill="1" applyBorder="1" applyAlignment="1">
      <alignment horizontal="center" vertical="center" wrapText="1"/>
    </xf>
    <xf numFmtId="0" fontId="120" fillId="2" borderId="194" xfId="0" applyFont="1" applyFill="1" applyBorder="1" applyAlignment="1">
      <alignment horizontal="center" vertical="center" wrapText="1"/>
    </xf>
    <xf numFmtId="0" fontId="120" fillId="2" borderId="59" xfId="0" applyFont="1" applyFill="1" applyBorder="1" applyAlignment="1">
      <alignment horizontal="center" vertical="center" wrapText="1"/>
    </xf>
    <xf numFmtId="0" fontId="120" fillId="2" borderId="24" xfId="0" applyFont="1" applyFill="1" applyBorder="1" applyAlignment="1">
      <alignment horizontal="center" vertical="center" wrapText="1"/>
    </xf>
    <xf numFmtId="0" fontId="120" fillId="2" borderId="24" xfId="0" applyFont="1" applyFill="1" applyBorder="1" applyAlignment="1">
      <alignment horizontal="center" vertical="center"/>
    </xf>
    <xf numFmtId="0" fontId="120" fillId="2" borderId="38" xfId="0" applyFont="1" applyFill="1" applyBorder="1" applyAlignment="1">
      <alignment horizontal="center" vertical="center" wrapText="1"/>
    </xf>
    <xf numFmtId="0" fontId="120" fillId="2" borderId="58" xfId="0" applyFont="1" applyFill="1" applyBorder="1" applyAlignment="1">
      <alignment horizontal="center" vertical="center" wrapText="1"/>
    </xf>
    <xf numFmtId="0" fontId="120" fillId="2" borderId="24" xfId="0" applyFont="1" applyFill="1" applyBorder="1" applyAlignment="1">
      <alignment horizontal="center"/>
    </xf>
    <xf numFmtId="0" fontId="120" fillId="2" borderId="44" xfId="0" applyFont="1" applyFill="1" applyBorder="1" applyAlignment="1">
      <alignment horizontal="center" vertical="center" wrapText="1"/>
    </xf>
    <xf numFmtId="0" fontId="120" fillId="2" borderId="58" xfId="0" applyFont="1" applyFill="1" applyBorder="1" applyAlignment="1">
      <alignment horizontal="center"/>
    </xf>
    <xf numFmtId="0" fontId="120" fillId="34" borderId="24" xfId="0" applyFont="1" applyFill="1" applyBorder="1" applyAlignment="1">
      <alignment horizontal="center" vertical="center" wrapText="1"/>
    </xf>
    <xf numFmtId="0" fontId="120" fillId="34" borderId="58" xfId="0" applyFont="1" applyFill="1" applyBorder="1" applyAlignment="1">
      <alignment horizontal="center" vertical="center" wrapText="1"/>
    </xf>
    <xf numFmtId="0" fontId="120" fillId="2" borderId="74" xfId="0" applyFont="1" applyFill="1" applyBorder="1" applyAlignment="1">
      <alignment horizontal="center" vertical="center" wrapText="1"/>
    </xf>
    <xf numFmtId="0" fontId="120" fillId="2" borderId="61" xfId="0" applyFont="1" applyFill="1" applyBorder="1" applyAlignment="1">
      <alignment horizontal="center" vertical="center" wrapText="1"/>
    </xf>
    <xf numFmtId="165" fontId="46" fillId="2" borderId="37" xfId="1" quotePrefix="1" applyNumberFormat="1" applyFont="1" applyFill="1" applyBorder="1" applyAlignment="1">
      <alignment horizontal="left"/>
    </xf>
    <xf numFmtId="165" fontId="46" fillId="2" borderId="12" xfId="1" quotePrefix="1" applyNumberFormat="1" applyFont="1" applyFill="1" applyBorder="1" applyAlignment="1">
      <alignment horizontal="left"/>
    </xf>
    <xf numFmtId="165" fontId="46" fillId="2" borderId="43" xfId="1" quotePrefix="1" applyNumberFormat="1" applyFont="1" applyFill="1" applyBorder="1" applyAlignment="1">
      <alignment horizontal="left"/>
    </xf>
    <xf numFmtId="165" fontId="58" fillId="7" borderId="161" xfId="1" applyNumberFormat="1" applyFont="1" applyFill="1" applyBorder="1" applyAlignment="1">
      <alignment horizontal="center" vertical="center" wrapText="1"/>
    </xf>
    <xf numFmtId="165" fontId="58" fillId="41" borderId="24" xfId="1" applyNumberFormat="1" applyFont="1" applyFill="1" applyBorder="1" applyAlignment="1">
      <alignment horizontal="center" vertical="center" wrapText="1"/>
    </xf>
    <xf numFmtId="165" fontId="64" fillId="12" borderId="132" xfId="1" applyNumberFormat="1" applyFont="1" applyFill="1" applyBorder="1" applyAlignment="1">
      <alignment horizontal="center" vertical="center" wrapText="1"/>
    </xf>
    <xf numFmtId="165" fontId="64" fillId="12" borderId="3" xfId="1" applyNumberFormat="1" applyFont="1" applyFill="1" applyBorder="1" applyAlignment="1">
      <alignment horizontal="center" vertical="center" wrapText="1"/>
    </xf>
    <xf numFmtId="165" fontId="64" fillId="12" borderId="9" xfId="1" applyNumberFormat="1" applyFont="1" applyFill="1" applyBorder="1" applyAlignment="1">
      <alignment horizontal="center" vertical="center" wrapText="1"/>
    </xf>
    <xf numFmtId="165" fontId="64" fillId="12" borderId="6" xfId="1" applyNumberFormat="1" applyFont="1" applyFill="1" applyBorder="1" applyAlignment="1">
      <alignment horizontal="center" vertical="center" wrapText="1"/>
    </xf>
    <xf numFmtId="165" fontId="64" fillId="12" borderId="7" xfId="1" applyNumberFormat="1" applyFont="1" applyFill="1" applyBorder="1" applyAlignment="1">
      <alignment horizontal="center" vertical="center" wrapText="1"/>
    </xf>
    <xf numFmtId="165" fontId="64" fillId="12" borderId="8" xfId="1" applyNumberFormat="1" applyFont="1" applyFill="1" applyBorder="1" applyAlignment="1">
      <alignment horizontal="center" vertical="center" wrapText="1"/>
    </xf>
    <xf numFmtId="165" fontId="58" fillId="7" borderId="92" xfId="1" applyNumberFormat="1" applyFont="1" applyFill="1" applyBorder="1" applyAlignment="1">
      <alignment horizontal="center" vertical="center" wrapText="1"/>
    </xf>
    <xf numFmtId="165" fontId="58" fillId="7" borderId="143" xfId="1" applyNumberFormat="1" applyFont="1" applyFill="1" applyBorder="1" applyAlignment="1">
      <alignment horizontal="center" vertical="center" wrapText="1"/>
    </xf>
    <xf numFmtId="165" fontId="62" fillId="23" borderId="95" xfId="1" applyNumberFormat="1" applyFont="1" applyFill="1" applyBorder="1" applyAlignment="1">
      <alignment vertical="center" wrapText="1"/>
    </xf>
    <xf numFmtId="165" fontId="62" fillId="23" borderId="205" xfId="1" applyNumberFormat="1" applyFont="1" applyFill="1" applyBorder="1" applyAlignment="1">
      <alignment vertical="center" wrapText="1"/>
    </xf>
    <xf numFmtId="165" fontId="62" fillId="23" borderId="206" xfId="1" applyNumberFormat="1" applyFont="1" applyFill="1" applyBorder="1" applyAlignment="1">
      <alignment vertical="center" wrapText="1"/>
    </xf>
    <xf numFmtId="165" fontId="62" fillId="23" borderId="207" xfId="1" applyNumberFormat="1" applyFont="1" applyFill="1" applyBorder="1" applyAlignment="1">
      <alignment vertical="center" wrapText="1"/>
    </xf>
    <xf numFmtId="165" fontId="62" fillId="23" borderId="208" xfId="1" applyNumberFormat="1" applyFont="1" applyFill="1" applyBorder="1" applyAlignment="1">
      <alignment vertical="center" wrapText="1"/>
    </xf>
    <xf numFmtId="165" fontId="62" fillId="23" borderId="209" xfId="1" applyNumberFormat="1" applyFont="1" applyFill="1" applyBorder="1" applyAlignment="1">
      <alignment vertical="center" wrapText="1"/>
    </xf>
    <xf numFmtId="165" fontId="58" fillId="38" borderId="80" xfId="1" applyNumberFormat="1" applyFont="1" applyFill="1" applyBorder="1" applyAlignment="1">
      <alignment horizontal="center" vertical="center" wrapText="1"/>
    </xf>
    <xf numFmtId="165" fontId="58" fillId="51" borderId="3" xfId="1" applyNumberFormat="1" applyFont="1" applyFill="1" applyBorder="1" applyAlignment="1">
      <alignment horizontal="center" vertical="center" wrapText="1"/>
    </xf>
    <xf numFmtId="165" fontId="58" fillId="25" borderId="73" xfId="1" applyNumberFormat="1" applyFont="1" applyFill="1" applyBorder="1" applyAlignment="1">
      <alignment vertical="center" wrapText="1"/>
    </xf>
    <xf numFmtId="165" fontId="58" fillId="38" borderId="193" xfId="1" applyNumberFormat="1" applyFont="1" applyFill="1" applyBorder="1" applyAlignment="1">
      <alignment horizontal="center" vertical="center" wrapText="1"/>
    </xf>
    <xf numFmtId="165" fontId="58" fillId="51" borderId="35" xfId="1" applyNumberFormat="1" applyFont="1" applyFill="1" applyBorder="1" applyAlignment="1">
      <alignment horizontal="center" vertical="center" wrapText="1"/>
    </xf>
    <xf numFmtId="165" fontId="64" fillId="12" borderId="41" xfId="1" applyNumberFormat="1" applyFont="1" applyFill="1" applyBorder="1" applyAlignment="1">
      <alignment horizontal="center" vertical="center" wrapText="1"/>
    </xf>
    <xf numFmtId="165" fontId="58" fillId="25" borderId="198" xfId="1" applyNumberFormat="1" applyFont="1" applyFill="1" applyBorder="1" applyAlignment="1">
      <alignment vertical="center" wrapText="1"/>
    </xf>
    <xf numFmtId="165" fontId="58" fillId="38" borderId="10" xfId="1" applyNumberFormat="1" applyFont="1" applyFill="1" applyBorder="1" applyAlignment="1">
      <alignment horizontal="center" vertical="center" wrapText="1"/>
    </xf>
    <xf numFmtId="165" fontId="58" fillId="51" borderId="11" xfId="1" applyNumberFormat="1" applyFont="1" applyFill="1" applyBorder="1" applyAlignment="1">
      <alignment horizontal="center" vertical="center" wrapText="1"/>
    </xf>
    <xf numFmtId="165" fontId="58" fillId="25" borderId="127" xfId="1" applyNumberFormat="1" applyFont="1" applyFill="1" applyBorder="1" applyAlignment="1">
      <alignment vertical="center" wrapText="1"/>
    </xf>
    <xf numFmtId="165" fontId="64" fillId="12" borderId="35" xfId="1" applyNumberFormat="1" applyFont="1" applyFill="1" applyBorder="1" applyAlignment="1">
      <alignment horizontal="center" vertical="center" wrapText="1"/>
    </xf>
    <xf numFmtId="165" fontId="58" fillId="38" borderId="34" xfId="1" applyNumberFormat="1" applyFont="1" applyFill="1" applyBorder="1" applyAlignment="1">
      <alignment horizontal="center" vertical="center" wrapText="1"/>
    </xf>
    <xf numFmtId="165" fontId="58" fillId="41" borderId="35" xfId="1" applyNumberFormat="1" applyFont="1" applyFill="1" applyBorder="1" applyAlignment="1">
      <alignment horizontal="center" vertical="center" wrapText="1"/>
    </xf>
    <xf numFmtId="165" fontId="58" fillId="25" borderId="39" xfId="1" applyNumberFormat="1" applyFont="1" applyFill="1" applyBorder="1" applyAlignment="1">
      <alignment vertical="center" wrapText="1"/>
    </xf>
    <xf numFmtId="165" fontId="58" fillId="38" borderId="4" xfId="1" applyNumberFormat="1" applyFont="1" applyFill="1" applyBorder="1" applyAlignment="1">
      <alignment horizontal="center" vertical="center" wrapText="1"/>
    </xf>
    <xf numFmtId="165" fontId="58" fillId="51" borderId="2" xfId="1" applyNumberFormat="1" applyFont="1" applyFill="1" applyBorder="1" applyAlignment="1">
      <alignment horizontal="center" vertical="center" wrapText="1"/>
    </xf>
    <xf numFmtId="165" fontId="58" fillId="38" borderId="25" xfId="1" applyNumberFormat="1" applyFont="1" applyFill="1" applyBorder="1" applyAlignment="1">
      <alignment horizontal="center" vertical="center" wrapText="1"/>
    </xf>
    <xf numFmtId="165" fontId="58" fillId="51" borderId="26" xfId="1" applyNumberFormat="1" applyFont="1" applyFill="1" applyBorder="1" applyAlignment="1">
      <alignment horizontal="center" vertical="center" wrapText="1"/>
    </xf>
    <xf numFmtId="165" fontId="58" fillId="25" borderId="56" xfId="1" applyNumberFormat="1" applyFont="1" applyFill="1" applyBorder="1" applyAlignment="1">
      <alignment vertical="center" wrapText="1"/>
    </xf>
    <xf numFmtId="165" fontId="58" fillId="25" borderId="5" xfId="1" applyNumberFormat="1" applyFont="1" applyFill="1" applyBorder="1" applyAlignment="1">
      <alignment vertical="center" wrapText="1"/>
    </xf>
    <xf numFmtId="165" fontId="58" fillId="25" borderId="29" xfId="1" applyNumberFormat="1" applyFont="1" applyFill="1" applyBorder="1" applyAlignment="1">
      <alignment vertical="center" wrapText="1"/>
    </xf>
    <xf numFmtId="165" fontId="58" fillId="38" borderId="40" xfId="1" applyNumberFormat="1" applyFont="1" applyFill="1" applyBorder="1" applyAlignment="1">
      <alignment horizontal="center" vertical="center" wrapText="1"/>
    </xf>
    <xf numFmtId="165" fontId="58" fillId="51" borderId="41" xfId="1" applyNumberFormat="1" applyFont="1" applyFill="1" applyBorder="1" applyAlignment="1">
      <alignment horizontal="center" vertical="center" wrapText="1"/>
    </xf>
    <xf numFmtId="165" fontId="58" fillId="41" borderId="41" xfId="1" applyNumberFormat="1" applyFont="1" applyFill="1" applyBorder="1" applyAlignment="1">
      <alignment horizontal="center" vertical="center" wrapText="1"/>
    </xf>
    <xf numFmtId="165" fontId="58" fillId="25" borderId="45" xfId="1" applyNumberFormat="1" applyFont="1" applyFill="1" applyBorder="1" applyAlignment="1">
      <alignment vertical="center" wrapText="1"/>
    </xf>
    <xf numFmtId="165" fontId="58" fillId="61" borderId="35" xfId="1" applyNumberFormat="1" applyFont="1" applyFill="1" applyBorder="1" applyAlignment="1">
      <alignment horizontal="center" vertical="center" wrapText="1"/>
    </xf>
    <xf numFmtId="165" fontId="58" fillId="9" borderId="35" xfId="1" applyNumberFormat="1" applyFont="1" applyFill="1" applyBorder="1" applyAlignment="1">
      <alignment horizontal="center" vertical="center" wrapText="1"/>
    </xf>
    <xf numFmtId="165" fontId="58" fillId="61" borderId="2" xfId="1" applyNumberFormat="1" applyFont="1" applyFill="1" applyBorder="1" applyAlignment="1">
      <alignment horizontal="center" vertical="center" wrapText="1"/>
    </xf>
    <xf numFmtId="165" fontId="58" fillId="9" borderId="2" xfId="1" applyNumberFormat="1" applyFont="1" applyFill="1" applyBorder="1" applyAlignment="1">
      <alignment horizontal="center" vertical="center" wrapText="1"/>
    </xf>
    <xf numFmtId="165" fontId="58" fillId="61" borderId="41" xfId="1" applyNumberFormat="1" applyFont="1" applyFill="1" applyBorder="1" applyAlignment="1">
      <alignment horizontal="center" vertical="center" wrapText="1"/>
    </xf>
    <xf numFmtId="165" fontId="58" fillId="9" borderId="41" xfId="1" applyNumberFormat="1" applyFont="1" applyFill="1" applyBorder="1" applyAlignment="1">
      <alignment horizontal="center" vertical="center" wrapText="1"/>
    </xf>
    <xf numFmtId="165" fontId="58" fillId="25" borderId="122" xfId="1" applyNumberFormat="1" applyFont="1" applyFill="1" applyBorder="1" applyAlignment="1">
      <alignment vertical="center" wrapText="1"/>
    </xf>
    <xf numFmtId="165" fontId="58" fillId="38" borderId="129" xfId="1" applyNumberFormat="1" applyFont="1" applyFill="1" applyBorder="1" applyAlignment="1">
      <alignment horizontal="center" vertical="center" wrapText="1"/>
    </xf>
    <xf numFmtId="165" fontId="58" fillId="51" borderId="111" xfId="1" applyNumberFormat="1" applyFont="1" applyFill="1" applyBorder="1" applyAlignment="1">
      <alignment horizontal="center" vertical="center" wrapText="1"/>
    </xf>
    <xf numFmtId="165" fontId="58" fillId="25" borderId="121" xfId="1" applyNumberFormat="1" applyFont="1" applyFill="1" applyBorder="1" applyAlignment="1">
      <alignment vertical="center" wrapText="1"/>
    </xf>
    <xf numFmtId="168" fontId="62" fillId="22" borderId="210" xfId="0" applyNumberFormat="1" applyFont="1" applyFill="1" applyBorder="1" applyAlignment="1">
      <alignment horizontal="center" vertical="center"/>
    </xf>
    <xf numFmtId="168" fontId="58" fillId="26" borderId="23" xfId="0" applyNumberFormat="1" applyFont="1" applyFill="1" applyBorder="1" applyAlignment="1">
      <alignment horizontal="center" vertical="center"/>
    </xf>
    <xf numFmtId="165" fontId="62" fillId="23" borderId="211" xfId="1" applyNumberFormat="1" applyFont="1" applyFill="1" applyBorder="1" applyAlignment="1">
      <alignment vertical="center" wrapText="1"/>
    </xf>
    <xf numFmtId="165" fontId="58" fillId="25" borderId="9" xfId="1" applyNumberFormat="1" applyFont="1" applyFill="1" applyBorder="1" applyAlignment="1">
      <alignment vertical="center" wrapText="1"/>
    </xf>
    <xf numFmtId="165" fontId="58" fillId="13" borderId="6" xfId="1" applyNumberFormat="1" applyFont="1" applyFill="1" applyBorder="1" applyAlignment="1">
      <alignment horizontal="center" vertical="center" wrapText="1"/>
    </xf>
    <xf numFmtId="165" fontId="58" fillId="25" borderId="8" xfId="1" applyNumberFormat="1" applyFont="1" applyFill="1" applyBorder="1" applyAlignment="1">
      <alignment vertical="center" wrapText="1"/>
    </xf>
    <xf numFmtId="165" fontId="58" fillId="41" borderId="80" xfId="1" applyNumberFormat="1" applyFont="1" applyFill="1" applyBorder="1" applyAlignment="1">
      <alignment horizontal="center" vertical="center" wrapText="1"/>
    </xf>
    <xf numFmtId="165" fontId="58" fillId="55" borderId="112" xfId="1" applyNumberFormat="1" applyFont="1" applyFill="1" applyBorder="1" applyAlignment="1">
      <alignment horizontal="center" vertical="center" wrapText="1"/>
    </xf>
    <xf numFmtId="165" fontId="58" fillId="55" borderId="2" xfId="1" applyNumberFormat="1" applyFont="1" applyFill="1" applyBorder="1" applyAlignment="1">
      <alignment horizontal="center" vertical="center" wrapText="1"/>
    </xf>
    <xf numFmtId="165" fontId="58" fillId="12" borderId="25" xfId="1" applyNumberFormat="1" applyFont="1" applyFill="1" applyBorder="1" applyAlignment="1">
      <alignment horizontal="center" vertical="center" wrapText="1"/>
    </xf>
    <xf numFmtId="165" fontId="58" fillId="55" borderId="7" xfId="1" applyNumberFormat="1" applyFont="1" applyFill="1" applyBorder="1" applyAlignment="1">
      <alignment horizontal="center" vertical="center" wrapText="1"/>
    </xf>
    <xf numFmtId="168" fontId="58" fillId="65" borderId="16" xfId="0" applyNumberFormat="1" applyFont="1" applyFill="1" applyBorder="1" applyAlignment="1">
      <alignment horizontal="center" vertical="center" wrapText="1"/>
    </xf>
    <xf numFmtId="165" fontId="58" fillId="13" borderId="80" xfId="1" applyNumberFormat="1" applyFont="1" applyFill="1" applyBorder="1" applyAlignment="1">
      <alignment horizontal="center" vertical="center" wrapText="1"/>
    </xf>
    <xf numFmtId="165" fontId="56" fillId="41" borderId="30" xfId="1" applyNumberFormat="1" applyFont="1" applyFill="1" applyBorder="1" applyAlignment="1">
      <alignment horizontal="center" vertical="center" wrapText="1"/>
    </xf>
    <xf numFmtId="165" fontId="56" fillId="12" borderId="67" xfId="1" applyNumberFormat="1" applyFont="1" applyFill="1" applyBorder="1" applyAlignment="1">
      <alignment horizontal="center" vertical="center" wrapText="1"/>
    </xf>
    <xf numFmtId="165" fontId="56" fillId="12" borderId="68" xfId="1" applyNumberFormat="1" applyFont="1" applyFill="1" applyBorder="1" applyAlignment="1">
      <alignment horizontal="center" vertical="center" wrapText="1"/>
    </xf>
    <xf numFmtId="165" fontId="56" fillId="12" borderId="66" xfId="1" applyNumberFormat="1" applyFont="1" applyFill="1" applyBorder="1" applyAlignment="1">
      <alignment horizontal="center" vertical="center" wrapText="1"/>
    </xf>
    <xf numFmtId="165" fontId="56" fillId="12" borderId="123" xfId="1" applyNumberFormat="1" applyFont="1" applyFill="1" applyBorder="1" applyAlignment="1">
      <alignment horizontal="center" vertical="center" wrapText="1"/>
    </xf>
    <xf numFmtId="165" fontId="56" fillId="12" borderId="191" xfId="1" applyNumberFormat="1" applyFont="1" applyFill="1" applyBorder="1" applyAlignment="1">
      <alignment horizontal="center" vertical="center" wrapText="1"/>
    </xf>
    <xf numFmtId="165" fontId="56" fillId="12" borderId="110" xfId="1" applyNumberFormat="1" applyFont="1" applyFill="1" applyBorder="1" applyAlignment="1">
      <alignment horizontal="center" vertical="center" wrapText="1"/>
    </xf>
    <xf numFmtId="165" fontId="58" fillId="51" borderId="6" xfId="1" applyNumberFormat="1" applyFont="1" applyFill="1" applyBorder="1" applyAlignment="1">
      <alignment horizontal="center" vertical="center" wrapText="1"/>
    </xf>
    <xf numFmtId="165" fontId="62" fillId="12" borderId="54" xfId="1" applyNumberFormat="1" applyFont="1" applyFill="1" applyBorder="1" applyAlignment="1">
      <alignment horizontal="center" vertical="center" wrapText="1"/>
    </xf>
    <xf numFmtId="165" fontId="56" fillId="12" borderId="55" xfId="1" applyNumberFormat="1" applyFont="1" applyFill="1" applyBorder="1" applyAlignment="1">
      <alignment horizontal="center" vertical="center" wrapText="1"/>
    </xf>
    <xf numFmtId="165" fontId="56" fillId="12" borderId="47" xfId="1" applyNumberFormat="1" applyFont="1" applyFill="1" applyBorder="1" applyAlignment="1">
      <alignment horizontal="center" vertical="center" wrapText="1"/>
    </xf>
    <xf numFmtId="165" fontId="62" fillId="12" borderId="130" xfId="1" applyNumberFormat="1" applyFont="1" applyFill="1" applyBorder="1" applyAlignment="1">
      <alignment horizontal="center" vertical="center" wrapText="1"/>
    </xf>
    <xf numFmtId="165" fontId="56" fillId="12" borderId="116" xfId="1" applyNumberFormat="1" applyFont="1" applyFill="1" applyBorder="1" applyAlignment="1">
      <alignment horizontal="center" vertical="center" wrapText="1"/>
    </xf>
    <xf numFmtId="165" fontId="56" fillId="12" borderId="69" xfId="1" applyNumberFormat="1" applyFont="1" applyFill="1" applyBorder="1" applyAlignment="1">
      <alignment horizontal="center" vertical="center" wrapText="1"/>
    </xf>
    <xf numFmtId="0" fontId="62" fillId="12" borderId="89" xfId="0" applyFont="1" applyFill="1" applyBorder="1" applyAlignment="1">
      <alignment horizontal="center" vertical="center" wrapText="1"/>
    </xf>
    <xf numFmtId="168" fontId="62" fillId="63" borderId="86" xfId="0" applyNumberFormat="1" applyFont="1" applyFill="1" applyBorder="1" applyAlignment="1">
      <alignment horizontal="center" vertical="center"/>
    </xf>
    <xf numFmtId="168" fontId="62" fillId="63" borderId="147" xfId="0" applyNumberFormat="1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/>
    </xf>
    <xf numFmtId="0" fontId="58" fillId="2" borderId="7" xfId="0" applyFont="1" applyFill="1" applyBorder="1" applyAlignment="1">
      <alignment horizontal="center"/>
    </xf>
    <xf numFmtId="0" fontId="58" fillId="2" borderId="112" xfId="0" applyFont="1" applyFill="1" applyBorder="1" applyAlignment="1">
      <alignment horizontal="center"/>
    </xf>
    <xf numFmtId="0" fontId="76" fillId="27" borderId="0" xfId="0" applyFont="1" applyFill="1" applyAlignment="1">
      <alignment horizontal="center" vertical="center" wrapText="1"/>
    </xf>
    <xf numFmtId="165" fontId="46" fillId="27" borderId="0" xfId="0" applyNumberFormat="1" applyFont="1" applyFill="1" applyAlignment="1">
      <alignment horizontal="center" vertical="center"/>
    </xf>
    <xf numFmtId="165" fontId="48" fillId="27" borderId="0" xfId="0" applyNumberFormat="1" applyFont="1" applyFill="1" applyAlignment="1">
      <alignment vertical="center" wrapText="1"/>
    </xf>
    <xf numFmtId="0" fontId="76" fillId="23" borderId="0" xfId="0" applyFont="1" applyFill="1" applyAlignment="1">
      <alignment horizontal="center" vertical="center" wrapText="1"/>
    </xf>
    <xf numFmtId="165" fontId="46" fillId="23" borderId="0" xfId="0" applyNumberFormat="1" applyFont="1" applyFill="1" applyAlignment="1">
      <alignment horizontal="center" vertical="center"/>
    </xf>
    <xf numFmtId="43" fontId="84" fillId="6" borderId="7" xfId="1" applyFont="1" applyFill="1" applyBorder="1" applyAlignment="1">
      <alignment vertical="center"/>
    </xf>
    <xf numFmtId="0" fontId="85" fillId="6" borderId="7" xfId="0" applyFont="1" applyFill="1" applyBorder="1" applyAlignment="1">
      <alignment horizontal="center" vertical="center"/>
    </xf>
    <xf numFmtId="43" fontId="86" fillId="6" borderId="7" xfId="1" applyFont="1" applyFill="1" applyBorder="1" applyAlignment="1">
      <alignment vertical="center"/>
    </xf>
    <xf numFmtId="43" fontId="114" fillId="6" borderId="7" xfId="1" applyFont="1" applyFill="1" applyBorder="1" applyAlignment="1">
      <alignment vertical="center"/>
    </xf>
    <xf numFmtId="0" fontId="85" fillId="0" borderId="7" xfId="0" applyFont="1" applyBorder="1" applyAlignment="1">
      <alignment horizontal="center" vertical="center"/>
    </xf>
    <xf numFmtId="172" fontId="84" fillId="6" borderId="0" xfId="0" applyNumberFormat="1" applyFont="1" applyFill="1" applyAlignment="1">
      <alignment horizontal="center"/>
    </xf>
    <xf numFmtId="0" fontId="84" fillId="6" borderId="0" xfId="0" applyFont="1" applyFill="1"/>
    <xf numFmtId="0" fontId="84" fillId="23" borderId="107" xfId="0" applyFont="1" applyFill="1" applyBorder="1" applyAlignment="1">
      <alignment horizontal="center"/>
    </xf>
    <xf numFmtId="0" fontId="85" fillId="6" borderId="107" xfId="0" applyFont="1" applyFill="1" applyBorder="1" applyAlignment="1">
      <alignment horizontal="center" vertical="center"/>
    </xf>
    <xf numFmtId="43" fontId="114" fillId="6" borderId="107" xfId="0" applyNumberFormat="1" applyFont="1" applyFill="1" applyBorder="1"/>
    <xf numFmtId="43" fontId="113" fillId="6" borderId="107" xfId="0" applyNumberFormat="1" applyFont="1" applyFill="1" applyBorder="1"/>
    <xf numFmtId="43" fontId="113" fillId="0" borderId="0" xfId="0" applyNumberFormat="1" applyFont="1" applyAlignment="1">
      <alignment horizontal="center"/>
    </xf>
    <xf numFmtId="0" fontId="123" fillId="20" borderId="0" xfId="0" applyFont="1" applyFill="1" applyAlignment="1">
      <alignment vertical="center"/>
    </xf>
    <xf numFmtId="0" fontId="122" fillId="20" borderId="0" xfId="0" applyFont="1" applyFill="1" applyAlignment="1">
      <alignment horizontal="center" vertical="center"/>
    </xf>
    <xf numFmtId="43" fontId="122" fillId="20" borderId="0" xfId="1" applyFont="1" applyFill="1" applyAlignment="1">
      <alignment vertical="center"/>
    </xf>
    <xf numFmtId="43" fontId="122" fillId="20" borderId="0" xfId="1" applyFont="1" applyFill="1" applyAlignment="1">
      <alignment horizontal="center" vertical="center"/>
    </xf>
    <xf numFmtId="0" fontId="122" fillId="20" borderId="186" xfId="0" applyFont="1" applyFill="1" applyBorder="1" applyAlignment="1">
      <alignment horizontal="center"/>
    </xf>
    <xf numFmtId="0" fontId="122" fillId="20" borderId="186" xfId="0" quotePrefix="1" applyFont="1" applyFill="1" applyBorder="1" applyAlignment="1">
      <alignment horizontal="center"/>
    </xf>
    <xf numFmtId="165" fontId="122" fillId="20" borderId="186" xfId="1" applyNumberFormat="1" applyFont="1" applyFill="1" applyBorder="1" applyAlignment="1">
      <alignment horizontal="center"/>
    </xf>
    <xf numFmtId="172" fontId="95" fillId="0" borderId="0" xfId="0" applyNumberFormat="1" applyFont="1" applyAlignment="1">
      <alignment horizontal="right"/>
    </xf>
    <xf numFmtId="0" fontId="117" fillId="2" borderId="0" xfId="0" applyFont="1" applyFill="1"/>
    <xf numFmtId="0" fontId="83" fillId="2" borderId="0" xfId="0" applyFont="1" applyFill="1" applyAlignment="1">
      <alignment horizontal="center"/>
    </xf>
    <xf numFmtId="43" fontId="83" fillId="2" borderId="0" xfId="1" applyFont="1" applyFill="1" applyAlignment="1"/>
    <xf numFmtId="43" fontId="83" fillId="2" borderId="0" xfId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6" fillId="20" borderId="186" xfId="0" applyFont="1" applyFill="1" applyBorder="1"/>
    <xf numFmtId="165" fontId="83" fillId="20" borderId="0" xfId="0" applyNumberFormat="1" applyFont="1" applyFill="1"/>
    <xf numFmtId="0" fontId="85" fillId="20" borderId="0" xfId="0" applyFont="1" applyFill="1"/>
    <xf numFmtId="172" fontId="81" fillId="0" borderId="0" xfId="0" applyNumberFormat="1" applyFont="1" applyAlignment="1">
      <alignment horizontal="right"/>
    </xf>
    <xf numFmtId="0" fontId="81" fillId="0" borderId="0" xfId="0" applyFont="1"/>
    <xf numFmtId="0" fontId="124" fillId="20" borderId="186" xfId="0" applyFont="1" applyFill="1" applyBorder="1"/>
    <xf numFmtId="0" fontId="125" fillId="20" borderId="186" xfId="0" applyFont="1" applyFill="1" applyBorder="1" applyAlignment="1">
      <alignment horizontal="center"/>
    </xf>
    <xf numFmtId="43" fontId="125" fillId="20" borderId="186" xfId="0" applyNumberFormat="1" applyFont="1" applyFill="1" applyBorder="1"/>
    <xf numFmtId="43" fontId="125" fillId="20" borderId="186" xfId="0" applyNumberFormat="1" applyFont="1" applyFill="1" applyBorder="1" applyAlignment="1">
      <alignment horizontal="center"/>
    </xf>
    <xf numFmtId="0" fontId="125" fillId="20" borderId="186" xfId="0" quotePrefix="1" applyFont="1" applyFill="1" applyBorder="1" applyAlignment="1">
      <alignment horizontal="center"/>
    </xf>
    <xf numFmtId="165" fontId="125" fillId="20" borderId="186" xfId="1" applyNumberFormat="1" applyFont="1" applyFill="1" applyBorder="1" applyAlignment="1">
      <alignment horizontal="center"/>
    </xf>
    <xf numFmtId="172" fontId="80" fillId="0" borderId="0" xfId="0" applyNumberFormat="1" applyFont="1" applyAlignment="1">
      <alignment horizontal="right"/>
    </xf>
    <xf numFmtId="0" fontId="126" fillId="20" borderId="0" xfId="0" applyFont="1" applyFill="1" applyAlignment="1">
      <alignment horizontal="center" vertical="center"/>
    </xf>
    <xf numFmtId="0" fontId="126" fillId="20" borderId="0" xfId="0" quotePrefix="1" applyFont="1" applyFill="1" applyAlignment="1">
      <alignment horizontal="center"/>
    </xf>
    <xf numFmtId="0" fontId="127" fillId="20" borderId="0" xfId="0" applyFont="1" applyFill="1" applyAlignment="1">
      <alignment vertical="center" wrapText="1"/>
    </xf>
    <xf numFmtId="165" fontId="58" fillId="9" borderId="34" xfId="1" applyNumberFormat="1" applyFont="1" applyFill="1" applyBorder="1" applyAlignment="1">
      <alignment horizontal="center" vertical="center" wrapText="1"/>
    </xf>
    <xf numFmtId="165" fontId="36" fillId="9" borderId="0" xfId="0" applyNumberFormat="1" applyFont="1" applyFill="1" applyAlignment="1">
      <alignment vertical="center" wrapText="1"/>
    </xf>
    <xf numFmtId="0" fontId="36" fillId="2" borderId="0" xfId="0" applyFont="1" applyFill="1" applyAlignment="1">
      <alignment vertical="center" wrapText="1"/>
    </xf>
    <xf numFmtId="165" fontId="36" fillId="49" borderId="0" xfId="0" applyNumberFormat="1" applyFont="1" applyFill="1" applyAlignment="1">
      <alignment vertical="center" wrapText="1"/>
    </xf>
    <xf numFmtId="165" fontId="36" fillId="40" borderId="0" xfId="0" applyNumberFormat="1" applyFont="1" applyFill="1" applyAlignment="1">
      <alignment vertical="center" wrapText="1"/>
    </xf>
    <xf numFmtId="0" fontId="118" fillId="46" borderId="0" xfId="0" applyFont="1" applyFill="1" applyAlignment="1">
      <alignment horizontal="center"/>
    </xf>
    <xf numFmtId="0" fontId="0" fillId="2" borderId="0" xfId="0" applyFill="1"/>
    <xf numFmtId="0" fontId="84" fillId="2" borderId="0" xfId="0" applyFont="1" applyFill="1"/>
    <xf numFmtId="0" fontId="116" fillId="0" borderId="0" xfId="0" applyFont="1" applyAlignment="1">
      <alignment vertical="center"/>
    </xf>
    <xf numFmtId="0" fontId="85" fillId="2" borderId="0" xfId="0" applyFont="1" applyFill="1" applyAlignment="1">
      <alignment vertical="center"/>
    </xf>
    <xf numFmtId="0" fontId="96" fillId="19" borderId="107" xfId="0" applyFont="1" applyFill="1" applyBorder="1" applyAlignment="1">
      <alignment horizontal="center" vertical="center"/>
    </xf>
    <xf numFmtId="165" fontId="84" fillId="2" borderId="107" xfId="1" applyNumberFormat="1" applyFont="1" applyFill="1" applyBorder="1" applyAlignment="1">
      <alignment horizontal="right" vertical="center"/>
    </xf>
    <xf numFmtId="0" fontId="84" fillId="2" borderId="107" xfId="0" applyFont="1" applyFill="1" applyBorder="1" applyAlignment="1">
      <alignment horizontal="center" vertical="center"/>
    </xf>
    <xf numFmtId="0" fontId="84" fillId="23" borderId="107" xfId="0" applyFont="1" applyFill="1" applyBorder="1" applyAlignment="1">
      <alignment horizontal="center" vertical="center"/>
    </xf>
    <xf numFmtId="0" fontId="84" fillId="28" borderId="107" xfId="0" applyFont="1" applyFill="1" applyBorder="1" applyAlignment="1">
      <alignment horizontal="center" vertical="center"/>
    </xf>
    <xf numFmtId="165" fontId="84" fillId="9" borderId="166" xfId="1" applyNumberFormat="1" applyFont="1" applyFill="1" applyBorder="1" applyAlignment="1">
      <alignment horizontal="right" vertical="center"/>
    </xf>
    <xf numFmtId="0" fontId="84" fillId="9" borderId="50" xfId="0" applyFont="1" applyFill="1" applyBorder="1" applyAlignment="1">
      <alignment horizontal="center" vertical="center"/>
    </xf>
    <xf numFmtId="0" fontId="84" fillId="2" borderId="0" xfId="0" applyFont="1" applyFill="1" applyAlignment="1">
      <alignment horizontal="center" vertical="center"/>
    </xf>
    <xf numFmtId="165" fontId="84" fillId="2" borderId="166" xfId="1" applyNumberFormat="1" applyFont="1" applyFill="1" applyBorder="1" applyAlignment="1">
      <alignment horizontal="right" vertical="center"/>
    </xf>
    <xf numFmtId="0" fontId="84" fillId="2" borderId="50" xfId="0" applyFont="1" applyFill="1" applyBorder="1" applyAlignment="1">
      <alignment horizontal="center" vertical="center"/>
    </xf>
    <xf numFmtId="0" fontId="85" fillId="0" borderId="46" xfId="0" applyFont="1" applyBorder="1"/>
    <xf numFmtId="0" fontId="85" fillId="0" borderId="74" xfId="0" applyFont="1" applyBorder="1"/>
    <xf numFmtId="0" fontId="0" fillId="0" borderId="47" xfId="0" applyBorder="1"/>
    <xf numFmtId="0" fontId="0" fillId="0" borderId="100" xfId="0" applyBorder="1"/>
    <xf numFmtId="0" fontId="0" fillId="0" borderId="212" xfId="0" applyBorder="1"/>
    <xf numFmtId="0" fontId="0" fillId="0" borderId="166" xfId="0" applyBorder="1"/>
    <xf numFmtId="0" fontId="62" fillId="30" borderId="34" xfId="0" applyFont="1" applyFill="1" applyBorder="1" applyAlignment="1">
      <alignment vertical="center" wrapText="1"/>
    </xf>
    <xf numFmtId="165" fontId="58" fillId="27" borderId="52" xfId="1" applyNumberFormat="1" applyFont="1" applyFill="1" applyBorder="1" applyAlignment="1">
      <alignment horizontal="center" vertical="center" wrapText="1"/>
    </xf>
    <xf numFmtId="0" fontId="62" fillId="30" borderId="4" xfId="0" applyFont="1" applyFill="1" applyBorder="1" applyAlignment="1">
      <alignment vertical="center" wrapText="1"/>
    </xf>
    <xf numFmtId="165" fontId="58" fillId="21" borderId="26" xfId="1" applyNumberFormat="1" applyFont="1" applyFill="1" applyBorder="1" applyAlignment="1">
      <alignment horizontal="center" vertical="center" wrapText="1"/>
    </xf>
    <xf numFmtId="0" fontId="62" fillId="30" borderId="4" xfId="0" applyFont="1" applyFill="1" applyBorder="1"/>
    <xf numFmtId="165" fontId="58" fillId="35" borderId="26" xfId="1" applyNumberFormat="1" applyFont="1" applyFill="1" applyBorder="1" applyAlignment="1">
      <alignment horizontal="center" vertical="center" wrapText="1"/>
    </xf>
    <xf numFmtId="0" fontId="128" fillId="47" borderId="152" xfId="0" applyFont="1" applyFill="1" applyBorder="1" applyAlignment="1">
      <alignment horizontal="center" vertical="center"/>
    </xf>
    <xf numFmtId="0" fontId="128" fillId="47" borderId="155" xfId="0" applyFont="1" applyFill="1" applyBorder="1" applyAlignment="1">
      <alignment horizontal="center" vertical="center"/>
    </xf>
    <xf numFmtId="168" fontId="58" fillId="66" borderId="86" xfId="0" applyNumberFormat="1" applyFont="1" applyFill="1" applyBorder="1" applyAlignment="1">
      <alignment horizontal="center" vertical="center"/>
    </xf>
    <xf numFmtId="165" fontId="61" fillId="67" borderId="1" xfId="1" applyNumberFormat="1" applyFont="1" applyFill="1" applyBorder="1" applyAlignment="1">
      <alignment horizontal="center" vertical="center" wrapText="1"/>
    </xf>
    <xf numFmtId="165" fontId="58" fillId="27" borderId="3" xfId="1" applyNumberFormat="1" applyFont="1" applyFill="1" applyBorder="1" applyAlignment="1">
      <alignment horizontal="center" vertical="center" wrapText="1"/>
    </xf>
    <xf numFmtId="0" fontId="62" fillId="30" borderId="132" xfId="0" applyFont="1" applyFill="1" applyBorder="1"/>
    <xf numFmtId="0" fontId="62" fillId="30" borderId="25" xfId="0" applyFont="1" applyFill="1" applyBorder="1" applyAlignment="1">
      <alignment vertical="center" wrapText="1"/>
    </xf>
    <xf numFmtId="165" fontId="58" fillId="27" borderId="26" xfId="1" applyNumberFormat="1" applyFont="1" applyFill="1" applyBorder="1" applyAlignment="1">
      <alignment horizontal="center" vertical="center" wrapText="1"/>
    </xf>
    <xf numFmtId="0" fontId="62" fillId="25" borderId="4" xfId="0" applyFont="1" applyFill="1" applyBorder="1" applyAlignment="1">
      <alignment vertical="center" wrapText="1"/>
    </xf>
    <xf numFmtId="0" fontId="21" fillId="6" borderId="35" xfId="0" applyFont="1" applyFill="1" applyBorder="1" applyAlignment="1">
      <alignment horizontal="center" vertical="center"/>
    </xf>
    <xf numFmtId="165" fontId="54" fillId="6" borderId="35" xfId="0" applyNumberFormat="1" applyFont="1" applyFill="1" applyBorder="1" applyAlignment="1">
      <alignment horizontal="center" vertical="center"/>
    </xf>
    <xf numFmtId="0" fontId="21" fillId="6" borderId="2" xfId="0" applyFont="1" applyFill="1" applyBorder="1" applyAlignment="1">
      <alignment horizontal="center" vertical="center"/>
    </xf>
    <xf numFmtId="165" fontId="54" fillId="6" borderId="2" xfId="0" applyNumberFormat="1" applyFont="1" applyFill="1" applyBorder="1" applyAlignment="1">
      <alignment horizontal="center" vertical="center"/>
    </xf>
    <xf numFmtId="0" fontId="21" fillId="6" borderId="103" xfId="0" applyFont="1" applyFill="1" applyBorder="1" applyAlignment="1">
      <alignment horizontal="center" vertical="center"/>
    </xf>
    <xf numFmtId="165" fontId="54" fillId="6" borderId="103" xfId="0" applyNumberFormat="1" applyFont="1" applyFill="1" applyBorder="1" applyAlignment="1">
      <alignment horizontal="center" vertical="center"/>
    </xf>
    <xf numFmtId="165" fontId="69" fillId="6" borderId="52" xfId="0" applyNumberFormat="1" applyFont="1" applyFill="1" applyBorder="1" applyAlignment="1">
      <alignment horizontal="center" vertical="center"/>
    </xf>
    <xf numFmtId="165" fontId="69" fillId="6" borderId="2" xfId="0" applyNumberFormat="1" applyFont="1" applyFill="1" applyBorder="1" applyAlignment="1">
      <alignment horizontal="center" vertical="center"/>
    </xf>
    <xf numFmtId="168" fontId="58" fillId="66" borderId="147" xfId="0" applyNumberFormat="1" applyFont="1" applyFill="1" applyBorder="1" applyAlignment="1">
      <alignment horizontal="center" vertical="center"/>
    </xf>
    <xf numFmtId="165" fontId="40" fillId="30" borderId="11" xfId="1" quotePrefix="1" applyNumberFormat="1" applyFont="1" applyFill="1" applyBorder="1" applyAlignment="1">
      <alignment horizontal="left"/>
    </xf>
    <xf numFmtId="0" fontId="21" fillId="6" borderId="26" xfId="0" applyFont="1" applyFill="1" applyBorder="1" applyAlignment="1">
      <alignment horizontal="center" vertical="center"/>
    </xf>
    <xf numFmtId="165" fontId="54" fillId="6" borderId="26" xfId="0" applyNumberFormat="1" applyFont="1" applyFill="1" applyBorder="1" applyAlignment="1">
      <alignment horizontal="center" vertical="center"/>
    </xf>
    <xf numFmtId="165" fontId="40" fillId="30" borderId="52" xfId="1" quotePrefix="1" applyNumberFormat="1" applyFont="1" applyFill="1" applyBorder="1" applyAlignment="1">
      <alignment horizontal="left"/>
    </xf>
    <xf numFmtId="165" fontId="40" fillId="30" borderId="2" xfId="1" quotePrefix="1" applyNumberFormat="1" applyFont="1" applyFill="1" applyBorder="1" applyAlignment="1">
      <alignment horizontal="left"/>
    </xf>
    <xf numFmtId="165" fontId="40" fillId="30" borderId="26" xfId="1" quotePrefix="1" applyNumberFormat="1" applyFont="1" applyFill="1" applyBorder="1" applyAlignment="1">
      <alignment horizontal="left"/>
    </xf>
    <xf numFmtId="165" fontId="40" fillId="30" borderId="41" xfId="1" quotePrefix="1" applyNumberFormat="1" applyFont="1" applyFill="1" applyBorder="1" applyAlignment="1">
      <alignment horizontal="left"/>
    </xf>
    <xf numFmtId="165" fontId="58" fillId="27" borderId="2" xfId="1" applyNumberFormat="1" applyFont="1" applyFill="1" applyBorder="1" applyAlignment="1">
      <alignment horizontal="center" vertical="center" wrapText="1"/>
    </xf>
    <xf numFmtId="165" fontId="62" fillId="41" borderId="34" xfId="1" applyNumberFormat="1" applyFont="1" applyFill="1" applyBorder="1" applyAlignment="1">
      <alignment horizontal="center" vertical="center" wrapText="1"/>
    </xf>
    <xf numFmtId="165" fontId="62" fillId="41" borderId="4" xfId="1" applyNumberFormat="1" applyFont="1" applyFill="1" applyBorder="1" applyAlignment="1">
      <alignment horizontal="center" vertical="center" wrapText="1"/>
    </xf>
    <xf numFmtId="165" fontId="62" fillId="41" borderId="25" xfId="1" applyNumberFormat="1" applyFont="1" applyFill="1" applyBorder="1" applyAlignment="1">
      <alignment horizontal="center" vertical="center" wrapText="1"/>
    </xf>
    <xf numFmtId="165" fontId="62" fillId="41" borderId="40" xfId="1" applyNumberFormat="1" applyFont="1" applyFill="1" applyBorder="1" applyAlignment="1">
      <alignment horizontal="center" vertical="center" wrapText="1"/>
    </xf>
    <xf numFmtId="165" fontId="62" fillId="7" borderId="80" xfId="1" applyNumberFormat="1" applyFont="1" applyFill="1" applyBorder="1" applyAlignment="1">
      <alignment horizontal="center" vertical="center" wrapText="1"/>
    </xf>
    <xf numFmtId="165" fontId="62" fillId="7" borderId="25" xfId="1" applyNumberFormat="1" applyFont="1" applyFill="1" applyBorder="1" applyAlignment="1">
      <alignment horizontal="center" vertical="center" wrapText="1"/>
    </xf>
    <xf numFmtId="165" fontId="62" fillId="7" borderId="6" xfId="1" applyNumberFormat="1" applyFont="1" applyFill="1" applyBorder="1" applyAlignment="1">
      <alignment horizontal="center" vertical="center" wrapText="1"/>
    </xf>
    <xf numFmtId="165" fontId="58" fillId="6" borderId="11" xfId="1" applyNumberFormat="1" applyFont="1" applyFill="1" applyBorder="1" applyAlignment="1">
      <alignment horizontal="center" vertical="center" wrapText="1"/>
    </xf>
    <xf numFmtId="165" fontId="62" fillId="9" borderId="34" xfId="1" applyNumberFormat="1" applyFont="1" applyFill="1" applyBorder="1" applyAlignment="1">
      <alignment horizontal="center" vertical="center" wrapText="1"/>
    </xf>
    <xf numFmtId="165" fontId="62" fillId="9" borderId="4" xfId="1" applyNumberFormat="1" applyFont="1" applyFill="1" applyBorder="1" applyAlignment="1">
      <alignment horizontal="center" vertical="center" wrapText="1"/>
    </xf>
    <xf numFmtId="165" fontId="62" fillId="9" borderId="40" xfId="1" applyNumberFormat="1" applyFont="1" applyFill="1" applyBorder="1" applyAlignment="1">
      <alignment horizontal="center" vertical="center" wrapText="1"/>
    </xf>
    <xf numFmtId="165" fontId="62" fillId="2" borderId="35" xfId="1" applyNumberFormat="1" applyFont="1" applyFill="1" applyBorder="1" applyAlignment="1">
      <alignment horizontal="center" vertical="center" wrapText="1"/>
    </xf>
    <xf numFmtId="165" fontId="62" fillId="2" borderId="11" xfId="1" applyNumberFormat="1" applyFont="1" applyFill="1" applyBorder="1" applyAlignment="1">
      <alignment horizontal="center" vertical="center" wrapText="1"/>
    </xf>
    <xf numFmtId="165" fontId="62" fillId="2" borderId="55" xfId="1" applyNumberFormat="1" applyFont="1" applyFill="1" applyBorder="1" applyAlignment="1">
      <alignment horizontal="center" vertical="center" wrapText="1"/>
    </xf>
    <xf numFmtId="165" fontId="62" fillId="2" borderId="26" xfId="1" applyNumberFormat="1" applyFont="1" applyFill="1" applyBorder="1" applyAlignment="1">
      <alignment horizontal="center" vertical="center" wrapText="1"/>
    </xf>
    <xf numFmtId="165" fontId="62" fillId="2" borderId="2" xfId="1" applyNumberFormat="1" applyFont="1" applyFill="1" applyBorder="1" applyAlignment="1">
      <alignment horizontal="center" vertical="center" wrapText="1"/>
    </xf>
    <xf numFmtId="165" fontId="57" fillId="2" borderId="2" xfId="1" applyNumberFormat="1" applyFont="1" applyFill="1" applyBorder="1" applyAlignment="1">
      <alignment horizontal="center" vertical="center" wrapText="1"/>
    </xf>
    <xf numFmtId="165" fontId="57" fillId="6" borderId="25" xfId="1" applyNumberFormat="1" applyFont="1" applyFill="1" applyBorder="1" applyAlignment="1">
      <alignment horizontal="center" vertical="center" wrapText="1"/>
    </xf>
    <xf numFmtId="165" fontId="58" fillId="6" borderId="24" xfId="1" applyNumberFormat="1" applyFont="1" applyFill="1" applyBorder="1" applyAlignment="1">
      <alignment horizontal="center" vertical="center" wrapText="1"/>
    </xf>
    <xf numFmtId="165" fontId="61" fillId="6" borderId="24" xfId="1" applyNumberFormat="1" applyFont="1" applyFill="1" applyBorder="1" applyAlignment="1">
      <alignment horizontal="center" vertical="center" wrapText="1"/>
    </xf>
    <xf numFmtId="165" fontId="61" fillId="7" borderId="25" xfId="1" applyNumberFormat="1" applyFont="1" applyFill="1" applyBorder="1" applyAlignment="1">
      <alignment horizontal="center" vertical="center" wrapText="1"/>
    </xf>
    <xf numFmtId="9" fontId="54" fillId="6" borderId="52" xfId="2" applyFont="1" applyFill="1" applyBorder="1" applyAlignment="1">
      <alignment horizontal="center" vertical="center"/>
    </xf>
    <xf numFmtId="9" fontId="54" fillId="6" borderId="2" xfId="2" applyFont="1" applyFill="1" applyBorder="1" applyAlignment="1">
      <alignment horizontal="center" vertical="center"/>
    </xf>
    <xf numFmtId="9" fontId="54" fillId="6" borderId="26" xfId="2" applyFont="1" applyFill="1" applyBorder="1" applyAlignment="1">
      <alignment horizontal="center" vertical="center"/>
    </xf>
    <xf numFmtId="0" fontId="21" fillId="6" borderId="55" xfId="0" applyFont="1" applyFill="1" applyBorder="1" applyAlignment="1">
      <alignment horizontal="center" vertical="center"/>
    </xf>
    <xf numFmtId="165" fontId="54" fillId="6" borderId="55" xfId="0" applyNumberFormat="1" applyFont="1" applyFill="1" applyBorder="1" applyAlignment="1">
      <alignment horizontal="center" vertical="center"/>
    </xf>
    <xf numFmtId="165" fontId="69" fillId="6" borderId="55" xfId="0" applyNumberFormat="1" applyFont="1" applyFill="1" applyBorder="1" applyAlignment="1">
      <alignment horizontal="center" vertical="center"/>
    </xf>
    <xf numFmtId="0" fontId="21" fillId="6" borderId="50" xfId="0" applyFont="1" applyFill="1" applyBorder="1" applyAlignment="1">
      <alignment horizontal="center" vertical="center"/>
    </xf>
    <xf numFmtId="165" fontId="54" fillId="6" borderId="50" xfId="0" applyNumberFormat="1" applyFont="1" applyFill="1" applyBorder="1" applyAlignment="1">
      <alignment horizontal="center" vertical="center"/>
    </xf>
    <xf numFmtId="9" fontId="54" fillId="6" borderId="50" xfId="2" applyFont="1" applyFill="1" applyBorder="1" applyAlignment="1">
      <alignment horizontal="center" vertical="center"/>
    </xf>
    <xf numFmtId="0" fontId="130" fillId="2" borderId="0" xfId="0" applyFont="1" applyFill="1" applyAlignment="1">
      <alignment vertical="center" wrapText="1"/>
    </xf>
    <xf numFmtId="165" fontId="36" fillId="35" borderId="0" xfId="0" applyNumberFormat="1" applyFont="1" applyFill="1" applyAlignment="1">
      <alignment vertical="center" wrapText="1"/>
    </xf>
    <xf numFmtId="0" fontId="62" fillId="12" borderId="145" xfId="0" applyFont="1" applyFill="1" applyBorder="1" applyAlignment="1">
      <alignment horizontal="center" vertical="center" wrapText="1"/>
    </xf>
    <xf numFmtId="165" fontId="62" fillId="12" borderId="80" xfId="1" applyNumberFormat="1" applyFont="1" applyFill="1" applyBorder="1" applyAlignment="1">
      <alignment horizontal="center" vertical="center" wrapText="1"/>
    </xf>
    <xf numFmtId="165" fontId="62" fillId="12" borderId="112" xfId="1" applyNumberFormat="1" applyFont="1" applyFill="1" applyBorder="1" applyAlignment="1">
      <alignment horizontal="center" vertical="center" wrapText="1"/>
    </xf>
    <xf numFmtId="165" fontId="62" fillId="12" borderId="113" xfId="1" applyNumberFormat="1" applyFont="1" applyFill="1" applyBorder="1" applyAlignment="1">
      <alignment horizontal="center" vertical="center" wrapText="1"/>
    </xf>
    <xf numFmtId="165" fontId="62" fillId="12" borderId="73" xfId="1" applyNumberFormat="1" applyFont="1" applyFill="1" applyBorder="1" applyAlignment="1">
      <alignment horizontal="center" vertical="center" wrapText="1"/>
    </xf>
    <xf numFmtId="165" fontId="62" fillId="25" borderId="2" xfId="1" applyNumberFormat="1" applyFont="1" applyFill="1" applyBorder="1" applyAlignment="1">
      <alignment horizontal="center" vertical="center" wrapText="1"/>
    </xf>
    <xf numFmtId="165" fontId="62" fillId="25" borderId="51" xfId="1" applyNumberFormat="1" applyFont="1" applyFill="1" applyBorder="1" applyAlignment="1">
      <alignment horizontal="center" vertical="center" wrapText="1"/>
    </xf>
    <xf numFmtId="165" fontId="62" fillId="25" borderId="53" xfId="1" applyNumberFormat="1" applyFont="1" applyFill="1" applyBorder="1" applyAlignment="1">
      <alignment horizontal="center" vertical="center" wrapText="1"/>
    </xf>
    <xf numFmtId="165" fontId="62" fillId="25" borderId="129" xfId="1" applyNumberFormat="1" applyFont="1" applyFill="1" applyBorder="1" applyAlignment="1">
      <alignment horizontal="center" vertical="center" wrapText="1"/>
    </xf>
    <xf numFmtId="165" fontId="62" fillId="25" borderId="121" xfId="1" applyNumberFormat="1" applyFont="1" applyFill="1" applyBorder="1" applyAlignment="1">
      <alignment horizontal="center" vertical="center" wrapText="1"/>
    </xf>
    <xf numFmtId="165" fontId="62" fillId="25" borderId="4" xfId="1" applyNumberFormat="1" applyFont="1" applyFill="1" applyBorder="1" applyAlignment="1">
      <alignment horizontal="center" vertical="center" wrapText="1"/>
    </xf>
    <xf numFmtId="165" fontId="62" fillId="25" borderId="5" xfId="1" applyNumberFormat="1" applyFont="1" applyFill="1" applyBorder="1" applyAlignment="1">
      <alignment horizontal="center" vertical="center" wrapText="1"/>
    </xf>
    <xf numFmtId="165" fontId="58" fillId="38" borderId="87" xfId="1" applyNumberFormat="1" applyFont="1" applyFill="1" applyBorder="1" applyAlignment="1">
      <alignment horizontal="center" vertical="center" wrapText="1"/>
    </xf>
    <xf numFmtId="165" fontId="58" fillId="41" borderId="87" xfId="1" applyNumberFormat="1" applyFont="1" applyFill="1" applyBorder="1" applyAlignment="1">
      <alignment horizontal="center" vertical="center" wrapText="1"/>
    </xf>
    <xf numFmtId="165" fontId="62" fillId="25" borderId="87" xfId="1" applyNumberFormat="1" applyFont="1" applyFill="1" applyBorder="1" applyAlignment="1">
      <alignment horizontal="center" vertical="center" wrapText="1"/>
    </xf>
    <xf numFmtId="165" fontId="58" fillId="41" borderId="19" xfId="1" applyNumberFormat="1" applyFont="1" applyFill="1" applyBorder="1" applyAlignment="1">
      <alignment horizontal="center" vertical="center" wrapText="1"/>
    </xf>
    <xf numFmtId="165" fontId="62" fillId="25" borderId="19" xfId="1" applyNumberFormat="1" applyFont="1" applyFill="1" applyBorder="1" applyAlignment="1">
      <alignment horizontal="center" vertical="center" wrapText="1"/>
    </xf>
    <xf numFmtId="165" fontId="58" fillId="41" borderId="20" xfId="1" applyNumberFormat="1" applyFont="1" applyFill="1" applyBorder="1" applyAlignment="1">
      <alignment horizontal="center" vertical="center" wrapText="1"/>
    </xf>
    <xf numFmtId="165" fontId="62" fillId="25" borderId="20" xfId="1" applyNumberFormat="1" applyFont="1" applyFill="1" applyBorder="1" applyAlignment="1">
      <alignment horizontal="center" vertical="center" wrapText="1"/>
    </xf>
    <xf numFmtId="165" fontId="58" fillId="55" borderId="71" xfId="1" applyNumberFormat="1" applyFont="1" applyFill="1" applyBorder="1" applyAlignment="1">
      <alignment horizontal="center" vertical="center" wrapText="1"/>
    </xf>
    <xf numFmtId="165" fontId="58" fillId="55" borderId="70" xfId="1" applyNumberFormat="1" applyFont="1" applyFill="1" applyBorder="1" applyAlignment="1">
      <alignment horizontal="center" vertical="center" wrapText="1"/>
    </xf>
    <xf numFmtId="165" fontId="58" fillId="55" borderId="79" xfId="1" applyNumberFormat="1" applyFont="1" applyFill="1" applyBorder="1" applyAlignment="1">
      <alignment horizontal="center" vertical="center" wrapText="1"/>
    </xf>
    <xf numFmtId="165" fontId="58" fillId="25" borderId="87" xfId="1" applyNumberFormat="1" applyFont="1" applyFill="1" applyBorder="1" applyAlignment="1">
      <alignment vertical="center" wrapText="1"/>
    </xf>
    <xf numFmtId="165" fontId="58" fillId="25" borderId="19" xfId="1" applyNumberFormat="1" applyFont="1" applyFill="1" applyBorder="1" applyAlignment="1">
      <alignment vertical="center" wrapText="1"/>
    </xf>
    <xf numFmtId="165" fontId="58" fillId="25" borderId="20" xfId="1" applyNumberFormat="1" applyFont="1" applyFill="1" applyBorder="1" applyAlignment="1">
      <alignment vertical="center" wrapText="1"/>
    </xf>
    <xf numFmtId="0" fontId="62" fillId="30" borderId="54" xfId="0" applyFont="1" applyFill="1" applyBorder="1" applyAlignment="1">
      <alignment horizontal="left" vertical="center" wrapText="1"/>
    </xf>
    <xf numFmtId="0" fontId="62" fillId="30" borderId="25" xfId="0" applyFont="1" applyFill="1" applyBorder="1" applyAlignment="1">
      <alignment horizontal="left" vertical="center" wrapText="1"/>
    </xf>
    <xf numFmtId="165" fontId="58" fillId="7" borderId="213" xfId="1" applyNumberFormat="1" applyFont="1" applyFill="1" applyBorder="1" applyAlignment="1">
      <alignment horizontal="center" vertical="center" wrapText="1"/>
    </xf>
    <xf numFmtId="165" fontId="58" fillId="38" borderId="54" xfId="1" applyNumberFormat="1" applyFont="1" applyFill="1" applyBorder="1" applyAlignment="1">
      <alignment horizontal="center" vertical="center" wrapText="1"/>
    </xf>
    <xf numFmtId="165" fontId="58" fillId="51" borderId="55" xfId="1" applyNumberFormat="1" applyFont="1" applyFill="1" applyBorder="1" applyAlignment="1">
      <alignment horizontal="center" vertical="center" wrapText="1"/>
    </xf>
    <xf numFmtId="0" fontId="61" fillId="25" borderId="4" xfId="0" applyFont="1" applyFill="1" applyBorder="1" applyAlignment="1">
      <alignment horizontal="left" vertical="center" wrapText="1"/>
    </xf>
    <xf numFmtId="0" fontId="61" fillId="25" borderId="24" xfId="0" applyFont="1" applyFill="1" applyBorder="1" applyAlignment="1">
      <alignment vertical="center" wrapText="1"/>
    </xf>
    <xf numFmtId="0" fontId="61" fillId="25" borderId="2" xfId="0" applyFont="1" applyFill="1" applyBorder="1" applyAlignment="1">
      <alignment horizontal="center" vertical="center" wrapText="1"/>
    </xf>
    <xf numFmtId="0" fontId="61" fillId="25" borderId="24" xfId="0" applyFont="1" applyFill="1" applyBorder="1" applyAlignment="1">
      <alignment horizontal="center" vertical="center" wrapText="1"/>
    </xf>
    <xf numFmtId="0" fontId="61" fillId="25" borderId="26" xfId="0" applyFont="1" applyFill="1" applyBorder="1" applyAlignment="1">
      <alignment horizontal="center" vertical="center" wrapText="1"/>
    </xf>
    <xf numFmtId="0" fontId="61" fillId="25" borderId="2" xfId="0" applyFont="1" applyFill="1" applyBorder="1" applyAlignment="1">
      <alignment vertical="center" wrapText="1"/>
    </xf>
    <xf numFmtId="0" fontId="61" fillId="25" borderId="25" xfId="0" applyFont="1" applyFill="1" applyBorder="1" applyAlignment="1">
      <alignment horizontal="left" vertical="center" wrapText="1"/>
    </xf>
    <xf numFmtId="0" fontId="61" fillId="25" borderId="58" xfId="0" applyFont="1" applyFill="1" applyBorder="1" applyAlignment="1">
      <alignment vertical="center" wrapText="1"/>
    </xf>
    <xf numFmtId="0" fontId="61" fillId="25" borderId="58" xfId="0" applyFont="1" applyFill="1" applyBorder="1" applyAlignment="1">
      <alignment horizontal="center" vertical="center" wrapText="1"/>
    </xf>
    <xf numFmtId="0" fontId="61" fillId="25" borderId="26" xfId="0" applyFont="1" applyFill="1" applyBorder="1" applyAlignment="1">
      <alignment vertical="center" wrapText="1"/>
    </xf>
    <xf numFmtId="0" fontId="57" fillId="25" borderId="2" xfId="0" applyFont="1" applyFill="1" applyBorder="1" applyAlignment="1">
      <alignment horizontal="center" vertical="center" wrapText="1"/>
    </xf>
    <xf numFmtId="0" fontId="58" fillId="25" borderId="2" xfId="0" applyFont="1" applyFill="1" applyBorder="1" applyAlignment="1">
      <alignment horizontal="center" vertical="center" wrapText="1"/>
    </xf>
    <xf numFmtId="0" fontId="57" fillId="25" borderId="26" xfId="0" applyFont="1" applyFill="1" applyBorder="1" applyAlignment="1">
      <alignment horizontal="center" vertical="center" wrapText="1"/>
    </xf>
    <xf numFmtId="0" fontId="58" fillId="25" borderId="26" xfId="0" applyFont="1" applyFill="1" applyBorder="1" applyAlignment="1">
      <alignment horizontal="center" vertical="center" wrapText="1"/>
    </xf>
    <xf numFmtId="0" fontId="61" fillId="25" borderId="55" xfId="0" applyFont="1" applyFill="1" applyBorder="1" applyAlignment="1">
      <alignment horizontal="center" vertical="center" wrapText="1"/>
    </xf>
    <xf numFmtId="165" fontId="40" fillId="25" borderId="2" xfId="1" quotePrefix="1" applyNumberFormat="1" applyFont="1" applyFill="1" applyBorder="1" applyAlignment="1">
      <alignment horizontal="left"/>
    </xf>
    <xf numFmtId="165" fontId="40" fillId="25" borderId="26" xfId="1" quotePrefix="1" applyNumberFormat="1" applyFont="1" applyFill="1" applyBorder="1" applyAlignment="1">
      <alignment horizontal="left"/>
    </xf>
    <xf numFmtId="165" fontId="61" fillId="6" borderId="20" xfId="1" applyNumberFormat="1" applyFont="1" applyFill="1" applyBorder="1" applyAlignment="1">
      <alignment horizontal="center" vertical="center" wrapText="1"/>
    </xf>
    <xf numFmtId="0" fontId="62" fillId="55" borderId="40" xfId="0" applyFont="1" applyFill="1" applyBorder="1" applyAlignment="1">
      <alignment horizontal="left" vertical="center" wrapText="1"/>
    </xf>
    <xf numFmtId="165" fontId="58" fillId="35" borderId="52" xfId="1" applyNumberFormat="1" applyFont="1" applyFill="1" applyBorder="1" applyAlignment="1">
      <alignment horizontal="center" vertical="center" wrapText="1"/>
    </xf>
    <xf numFmtId="0" fontId="62" fillId="30" borderId="51" xfId="0" applyFont="1" applyFill="1" applyBorder="1" applyAlignment="1">
      <alignment vertical="center" wrapText="1"/>
    </xf>
    <xf numFmtId="0" fontId="62" fillId="2" borderId="26" xfId="0" applyFont="1" applyFill="1" applyBorder="1" applyAlignment="1">
      <alignment vertical="center"/>
    </xf>
    <xf numFmtId="165" fontId="58" fillId="12" borderId="89" xfId="1" applyNumberFormat="1" applyFont="1" applyFill="1" applyBorder="1" applyAlignment="1">
      <alignment horizontal="center" vertical="center" wrapText="1"/>
    </xf>
    <xf numFmtId="165" fontId="58" fillId="12" borderId="86" xfId="1" applyNumberFormat="1" applyFont="1" applyFill="1" applyBorder="1" applyAlignment="1">
      <alignment horizontal="center" vertical="center" wrapText="1"/>
    </xf>
    <xf numFmtId="165" fontId="58" fillId="12" borderId="147" xfId="1" applyNumberFormat="1" applyFont="1" applyFill="1" applyBorder="1" applyAlignment="1">
      <alignment horizontal="center" vertical="center" wrapText="1"/>
    </xf>
    <xf numFmtId="165" fontId="58" fillId="12" borderId="108" xfId="1" applyNumberFormat="1" applyFont="1" applyFill="1" applyBorder="1" applyAlignment="1">
      <alignment horizontal="center" vertical="center" wrapText="1"/>
    </xf>
    <xf numFmtId="165" fontId="56" fillId="12" borderId="89" xfId="1" applyNumberFormat="1" applyFont="1" applyFill="1" applyBorder="1" applyAlignment="1">
      <alignment horizontal="center" vertical="center" wrapText="1"/>
    </xf>
    <xf numFmtId="165" fontId="56" fillId="12" borderId="86" xfId="1" applyNumberFormat="1" applyFont="1" applyFill="1" applyBorder="1" applyAlignment="1">
      <alignment horizontal="center" vertical="center" wrapText="1"/>
    </xf>
    <xf numFmtId="165" fontId="56" fillId="12" borderId="108" xfId="1" applyNumberFormat="1" applyFont="1" applyFill="1" applyBorder="1" applyAlignment="1">
      <alignment horizontal="center" vertical="center" wrapText="1"/>
    </xf>
    <xf numFmtId="165" fontId="56" fillId="12" borderId="15" xfId="1" applyNumberFormat="1" applyFont="1" applyFill="1" applyBorder="1" applyAlignment="1">
      <alignment horizontal="center" vertical="center" wrapText="1"/>
    </xf>
    <xf numFmtId="165" fontId="56" fillId="12" borderId="23" xfId="1" applyNumberFormat="1" applyFont="1" applyFill="1" applyBorder="1" applyAlignment="1">
      <alignment horizontal="center" vertical="center" wrapText="1"/>
    </xf>
    <xf numFmtId="165" fontId="56" fillId="12" borderId="145" xfId="1" applyNumberFormat="1" applyFont="1" applyFill="1" applyBorder="1" applyAlignment="1">
      <alignment horizontal="center" vertical="center" wrapText="1"/>
    </xf>
    <xf numFmtId="165" fontId="56" fillId="12" borderId="147" xfId="1" applyNumberFormat="1" applyFont="1" applyFill="1" applyBorder="1" applyAlignment="1">
      <alignment horizontal="center" vertical="center" wrapText="1"/>
    </xf>
    <xf numFmtId="165" fontId="58" fillId="7" borderId="149" xfId="1" applyNumberFormat="1" applyFont="1" applyFill="1" applyBorder="1" applyAlignment="1">
      <alignment horizontal="center" vertical="center" wrapText="1"/>
    </xf>
    <xf numFmtId="165" fontId="62" fillId="23" borderId="214" xfId="1" applyNumberFormat="1" applyFont="1" applyFill="1" applyBorder="1" applyAlignment="1">
      <alignment vertical="center" wrapText="1"/>
    </xf>
    <xf numFmtId="165" fontId="58" fillId="25" borderId="6" xfId="1" applyNumberFormat="1" applyFont="1" applyFill="1" applyBorder="1" applyAlignment="1">
      <alignment horizontal="center" vertical="center" wrapText="1"/>
    </xf>
    <xf numFmtId="165" fontId="46" fillId="2" borderId="97" xfId="1" quotePrefix="1" applyNumberFormat="1" applyFont="1" applyFill="1" applyBorder="1" applyAlignment="1">
      <alignment horizontal="left"/>
    </xf>
    <xf numFmtId="0" fontId="58" fillId="6" borderId="26" xfId="0" applyFont="1" applyFill="1" applyBorder="1" applyAlignment="1">
      <alignment horizontal="center"/>
    </xf>
    <xf numFmtId="0" fontId="68" fillId="2" borderId="26" xfId="0" applyFont="1" applyFill="1" applyBorder="1" applyAlignment="1">
      <alignment horizontal="center"/>
    </xf>
    <xf numFmtId="0" fontId="131" fillId="2" borderId="0" xfId="0" applyFont="1" applyFill="1" applyAlignment="1">
      <alignment vertical="center" wrapText="1"/>
    </xf>
    <xf numFmtId="0" fontId="132" fillId="2" borderId="0" xfId="0" applyFont="1" applyFill="1" applyAlignment="1">
      <alignment vertical="center" wrapText="1"/>
    </xf>
    <xf numFmtId="165" fontId="62" fillId="2" borderId="52" xfId="1" applyNumberFormat="1" applyFont="1" applyFill="1" applyBorder="1" applyAlignment="1">
      <alignment horizontal="center" vertical="center" wrapText="1"/>
    </xf>
    <xf numFmtId="165" fontId="62" fillId="2" borderId="111" xfId="1" applyNumberFormat="1" applyFont="1" applyFill="1" applyBorder="1" applyAlignment="1">
      <alignment horizontal="center" vertical="center" wrapText="1"/>
    </xf>
    <xf numFmtId="165" fontId="61" fillId="51" borderId="38" xfId="1" applyNumberFormat="1" applyFont="1" applyFill="1" applyBorder="1" applyAlignment="1">
      <alignment horizontal="center" vertical="center" wrapText="1"/>
    </xf>
    <xf numFmtId="165" fontId="61" fillId="41" borderId="4" xfId="1" applyNumberFormat="1" applyFont="1" applyFill="1" applyBorder="1" applyAlignment="1">
      <alignment horizontal="center" vertical="center" wrapText="1"/>
    </xf>
    <xf numFmtId="165" fontId="35" fillId="9" borderId="0" xfId="0" applyNumberFormat="1" applyFont="1" applyFill="1" applyAlignment="1">
      <alignment vertical="center" wrapText="1"/>
    </xf>
    <xf numFmtId="0" fontId="35" fillId="2" borderId="0" xfId="0" applyFont="1" applyFill="1" applyAlignment="1">
      <alignment vertical="center" wrapText="1"/>
    </xf>
    <xf numFmtId="165" fontId="35" fillId="49" borderId="0" xfId="0" applyNumberFormat="1" applyFont="1" applyFill="1" applyAlignment="1">
      <alignment vertical="center" wrapText="1"/>
    </xf>
    <xf numFmtId="165" fontId="35" fillId="40" borderId="0" xfId="0" applyNumberFormat="1" applyFont="1" applyFill="1" applyAlignment="1">
      <alignment vertical="center" wrapText="1"/>
    </xf>
    <xf numFmtId="165" fontId="35" fillId="35" borderId="0" xfId="0" applyNumberFormat="1" applyFont="1" applyFill="1" applyAlignment="1">
      <alignment vertical="center" wrapText="1"/>
    </xf>
    <xf numFmtId="165" fontId="35" fillId="2" borderId="0" xfId="0" applyNumberFormat="1" applyFont="1" applyFill="1" applyAlignment="1">
      <alignment vertical="center" wrapText="1"/>
    </xf>
    <xf numFmtId="165" fontId="39" fillId="9" borderId="0" xfId="0" applyNumberFormat="1" applyFont="1" applyFill="1" applyAlignment="1">
      <alignment horizontal="center" vertical="center"/>
    </xf>
    <xf numFmtId="165" fontId="39" fillId="39" borderId="0" xfId="0" applyNumberFormat="1" applyFont="1" applyFill="1" applyAlignment="1">
      <alignment horizontal="center" vertical="center"/>
    </xf>
    <xf numFmtId="165" fontId="39" fillId="40" borderId="0" xfId="0" applyNumberFormat="1" applyFont="1" applyFill="1" applyAlignment="1">
      <alignment horizontal="center" vertical="center"/>
    </xf>
    <xf numFmtId="165" fontId="39" fillId="35" borderId="0" xfId="0" applyNumberFormat="1" applyFont="1" applyFill="1" applyAlignment="1">
      <alignment horizontal="center" vertical="center"/>
    </xf>
    <xf numFmtId="165" fontId="39" fillId="27" borderId="0" xfId="0" applyNumberFormat="1" applyFont="1" applyFill="1" applyAlignment="1">
      <alignment horizontal="center" vertical="center"/>
    </xf>
    <xf numFmtId="165" fontId="62" fillId="51" borderId="6" xfId="1" applyNumberFormat="1" applyFont="1" applyFill="1" applyBorder="1" applyAlignment="1">
      <alignment horizontal="center" vertical="center" wrapText="1"/>
    </xf>
    <xf numFmtId="165" fontId="61" fillId="6" borderId="2" xfId="1" applyNumberFormat="1" applyFont="1" applyFill="1" applyBorder="1" applyAlignment="1">
      <alignment horizontal="center" vertical="center" wrapText="1"/>
    </xf>
    <xf numFmtId="165" fontId="61" fillId="6" borderId="35" xfId="1" applyNumberFormat="1" applyFont="1" applyFill="1" applyBorder="1" applyAlignment="1">
      <alignment horizontal="center" vertical="center" wrapText="1"/>
    </xf>
    <xf numFmtId="165" fontId="61" fillId="6" borderId="33" xfId="1" applyNumberFormat="1" applyFont="1" applyFill="1" applyBorder="1" applyAlignment="1">
      <alignment horizontal="center" vertical="center" wrapText="1"/>
    </xf>
    <xf numFmtId="165" fontId="61" fillId="6" borderId="34" xfId="1" applyNumberFormat="1" applyFont="1" applyFill="1" applyBorder="1" applyAlignment="1">
      <alignment horizontal="center" vertical="center" wrapText="1"/>
    </xf>
    <xf numFmtId="165" fontId="66" fillId="2" borderId="19" xfId="1" applyNumberFormat="1" applyFont="1" applyFill="1" applyBorder="1" applyAlignment="1">
      <alignment horizontal="center" vertical="center" wrapText="1"/>
    </xf>
    <xf numFmtId="165" fontId="66" fillId="2" borderId="30" xfId="1" applyNumberFormat="1" applyFont="1" applyFill="1" applyBorder="1" applyAlignment="1">
      <alignment horizontal="center" vertical="center" wrapText="1"/>
    </xf>
    <xf numFmtId="165" fontId="58" fillId="21" borderId="41" xfId="1" applyNumberFormat="1" applyFont="1" applyFill="1" applyBorder="1" applyAlignment="1">
      <alignment horizontal="center" vertical="center" wrapText="1"/>
    </xf>
    <xf numFmtId="0" fontId="62" fillId="30" borderId="40" xfId="0" applyFont="1" applyFill="1" applyBorder="1" applyAlignment="1">
      <alignment vertical="center" wrapText="1"/>
    </xf>
    <xf numFmtId="0" fontId="62" fillId="30" borderId="25" xfId="0" applyFont="1" applyFill="1" applyBorder="1"/>
    <xf numFmtId="165" fontId="58" fillId="6" borderId="34" xfId="1" applyNumberFormat="1" applyFont="1" applyFill="1" applyBorder="1" applyAlignment="1">
      <alignment horizontal="center" vertical="center" wrapText="1"/>
    </xf>
    <xf numFmtId="165" fontId="58" fillId="6" borderId="10" xfId="1" applyNumberFormat="1" applyFont="1" applyFill="1" applyBorder="1" applyAlignment="1">
      <alignment horizontal="center" vertical="center" wrapText="1"/>
    </xf>
    <xf numFmtId="165" fontId="61" fillId="6" borderId="19" xfId="1" applyNumberFormat="1" applyFont="1" applyFill="1" applyBorder="1" applyAlignment="1">
      <alignment horizontal="center" vertical="center" wrapText="1"/>
    </xf>
    <xf numFmtId="0" fontId="31" fillId="25" borderId="71" xfId="0" applyFont="1" applyFill="1" applyBorder="1" applyAlignment="1">
      <alignment horizontal="center" vertical="center"/>
    </xf>
    <xf numFmtId="0" fontId="31" fillId="25" borderId="60" xfId="0" applyFont="1" applyFill="1" applyBorder="1" applyAlignment="1">
      <alignment horizontal="center" vertical="center"/>
    </xf>
    <xf numFmtId="0" fontId="31" fillId="25" borderId="49" xfId="0" applyFont="1" applyFill="1" applyBorder="1" applyAlignment="1">
      <alignment horizontal="center" vertical="center"/>
    </xf>
    <xf numFmtId="0" fontId="22" fillId="25" borderId="87" xfId="0" applyFont="1" applyFill="1" applyBorder="1" applyAlignment="1">
      <alignment horizontal="center" vertical="center"/>
    </xf>
    <xf numFmtId="0" fontId="22" fillId="25" borderId="88" xfId="0" applyFont="1" applyFill="1" applyBorder="1" applyAlignment="1">
      <alignment horizontal="center" vertical="center"/>
    </xf>
    <xf numFmtId="0" fontId="22" fillId="12" borderId="87" xfId="0" applyFont="1" applyFill="1" applyBorder="1" applyAlignment="1">
      <alignment horizontal="center" vertical="center"/>
    </xf>
    <xf numFmtId="0" fontId="22" fillId="12" borderId="88" xfId="0" applyFont="1" applyFill="1" applyBorder="1" applyAlignment="1">
      <alignment horizontal="center" vertical="center"/>
    </xf>
    <xf numFmtId="0" fontId="25" fillId="12" borderId="23" xfId="0" applyFont="1" applyFill="1" applyBorder="1" applyAlignment="1">
      <alignment horizontal="center" vertical="center"/>
    </xf>
    <xf numFmtId="0" fontId="25" fillId="12" borderId="14" xfId="0" applyFont="1" applyFill="1" applyBorder="1" applyAlignment="1">
      <alignment horizontal="center" vertical="center"/>
    </xf>
    <xf numFmtId="0" fontId="31" fillId="12" borderId="87" xfId="0" applyFont="1" applyFill="1" applyBorder="1" applyAlignment="1">
      <alignment horizontal="center" vertical="center"/>
    </xf>
    <xf numFmtId="0" fontId="31" fillId="12" borderId="88" xfId="0" applyFont="1" applyFill="1" applyBorder="1" applyAlignment="1">
      <alignment horizontal="center" vertical="center"/>
    </xf>
    <xf numFmtId="0" fontId="22" fillId="12" borderId="112" xfId="0" applyFont="1" applyFill="1" applyBorder="1" applyAlignment="1">
      <alignment horizontal="center" vertical="center"/>
    </xf>
    <xf numFmtId="0" fontId="22" fillId="12" borderId="111" xfId="0" applyFont="1" applyFill="1" applyBorder="1" applyAlignment="1">
      <alignment horizontal="center" vertical="center"/>
    </xf>
    <xf numFmtId="0" fontId="22" fillId="25" borderId="73" xfId="0" applyFont="1" applyFill="1" applyBorder="1" applyAlignment="1">
      <alignment horizontal="center" vertical="center"/>
    </xf>
    <xf numFmtId="0" fontId="22" fillId="25" borderId="121" xfId="0" applyFont="1" applyFill="1" applyBorder="1" applyAlignment="1">
      <alignment horizontal="center" vertical="center"/>
    </xf>
    <xf numFmtId="0" fontId="92" fillId="12" borderId="112" xfId="0" applyFont="1" applyFill="1" applyBorder="1" applyAlignment="1">
      <alignment horizontal="center" vertical="center"/>
    </xf>
    <xf numFmtId="0" fontId="92" fillId="12" borderId="111" xfId="0" applyFont="1" applyFill="1" applyBorder="1" applyAlignment="1">
      <alignment horizontal="center" vertical="center"/>
    </xf>
    <xf numFmtId="0" fontId="31" fillId="12" borderId="71" xfId="0" applyFont="1" applyFill="1" applyBorder="1" applyAlignment="1">
      <alignment horizontal="center" vertical="center"/>
    </xf>
    <xf numFmtId="0" fontId="31" fillId="12" borderId="60" xfId="0" applyFont="1" applyFill="1" applyBorder="1" applyAlignment="1">
      <alignment horizontal="center" vertical="center"/>
    </xf>
    <xf numFmtId="0" fontId="31" fillId="12" borderId="49" xfId="0" applyFont="1" applyFill="1" applyBorder="1" applyAlignment="1">
      <alignment horizontal="center" vertical="center"/>
    </xf>
    <xf numFmtId="0" fontId="25" fillId="12" borderId="16" xfId="0" applyFont="1" applyFill="1" applyBorder="1" applyAlignment="1">
      <alignment horizontal="center" vertical="center"/>
    </xf>
    <xf numFmtId="0" fontId="20" fillId="12" borderId="16" xfId="0" applyFont="1" applyFill="1" applyBorder="1" applyAlignment="1">
      <alignment horizontal="center" vertical="center"/>
    </xf>
    <xf numFmtId="0" fontId="20" fillId="12" borderId="23" xfId="0" applyFont="1" applyFill="1" applyBorder="1" applyAlignment="1">
      <alignment horizontal="center" vertical="center"/>
    </xf>
    <xf numFmtId="0" fontId="20" fillId="12" borderId="14" xfId="0" applyFont="1" applyFill="1" applyBorder="1" applyAlignment="1">
      <alignment horizontal="center" vertical="center"/>
    </xf>
    <xf numFmtId="0" fontId="92" fillId="12" borderId="102" xfId="0" applyFont="1" applyFill="1" applyBorder="1" applyAlignment="1">
      <alignment horizontal="center" vertical="center"/>
    </xf>
    <xf numFmtId="0" fontId="92" fillId="12" borderId="1" xfId="0" applyFont="1" applyFill="1" applyBorder="1" applyAlignment="1">
      <alignment horizontal="center" vertical="center"/>
    </xf>
    <xf numFmtId="0" fontId="31" fillId="23" borderId="92" xfId="0" applyFont="1" applyFill="1" applyBorder="1" applyAlignment="1">
      <alignment horizontal="center" vertical="top"/>
    </xf>
    <xf numFmtId="0" fontId="31" fillId="23" borderId="60" xfId="0" applyFont="1" applyFill="1" applyBorder="1" applyAlignment="1">
      <alignment horizontal="center" vertical="top"/>
    </xf>
    <xf numFmtId="0" fontId="31" fillId="23" borderId="93" xfId="0" applyFont="1" applyFill="1" applyBorder="1" applyAlignment="1">
      <alignment horizontal="center" vertical="top"/>
    </xf>
    <xf numFmtId="165" fontId="27" fillId="19" borderId="131" xfId="0" applyNumberFormat="1" applyFont="1" applyFill="1" applyBorder="1" applyAlignment="1">
      <alignment horizontal="center" vertical="center"/>
    </xf>
    <xf numFmtId="0" fontId="27" fillId="19" borderId="131" xfId="0" applyFont="1" applyFill="1" applyBorder="1" applyAlignment="1">
      <alignment horizontal="center" vertical="center"/>
    </xf>
    <xf numFmtId="0" fontId="27" fillId="19" borderId="139" xfId="0" applyFont="1" applyFill="1" applyBorder="1" applyAlignment="1">
      <alignment horizontal="center" vertical="center"/>
    </xf>
    <xf numFmtId="0" fontId="27" fillId="19" borderId="140" xfId="0" applyFont="1" applyFill="1" applyBorder="1" applyAlignment="1">
      <alignment horizontal="center" vertical="center"/>
    </xf>
    <xf numFmtId="0" fontId="21" fillId="6" borderId="104" xfId="0" applyFont="1" applyFill="1" applyBorder="1" applyAlignment="1">
      <alignment horizontal="center" vertical="center"/>
    </xf>
    <xf numFmtId="0" fontId="21" fillId="6" borderId="105" xfId="0" applyFont="1" applyFill="1" applyBorder="1" applyAlignment="1">
      <alignment horizontal="center" vertical="center"/>
    </xf>
    <xf numFmtId="0" fontId="21" fillId="6" borderId="106" xfId="0" applyFont="1" applyFill="1" applyBorder="1" applyAlignment="1">
      <alignment horizontal="center" vertical="center"/>
    </xf>
    <xf numFmtId="0" fontId="21" fillId="2" borderId="104" xfId="0" applyFont="1" applyFill="1" applyBorder="1" applyAlignment="1">
      <alignment horizontal="center" vertical="center"/>
    </xf>
    <xf numFmtId="0" fontId="21" fillId="2" borderId="105" xfId="0" applyFont="1" applyFill="1" applyBorder="1" applyAlignment="1">
      <alignment horizontal="center" vertical="center"/>
    </xf>
    <xf numFmtId="0" fontId="21" fillId="2" borderId="106" xfId="0" applyFont="1" applyFill="1" applyBorder="1" applyAlignment="1">
      <alignment horizontal="center" vertical="center"/>
    </xf>
    <xf numFmtId="0" fontId="21" fillId="2" borderId="47" xfId="0" applyFont="1" applyFill="1" applyBorder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21" fillId="2" borderId="100" xfId="0" applyFont="1" applyFill="1" applyBorder="1" applyAlignment="1">
      <alignment horizontal="center" vertical="center"/>
    </xf>
    <xf numFmtId="0" fontId="35" fillId="3" borderId="68" xfId="0" applyFont="1" applyFill="1" applyBorder="1" applyAlignment="1">
      <alignment horizontal="center" vertical="center"/>
    </xf>
    <xf numFmtId="0" fontId="35" fillId="3" borderId="102" xfId="0" applyFont="1" applyFill="1" applyBorder="1" applyAlignment="1">
      <alignment horizontal="center" vertical="center"/>
    </xf>
    <xf numFmtId="0" fontId="21" fillId="2" borderId="21" xfId="0" applyFont="1" applyFill="1" applyBorder="1" applyAlignment="1">
      <alignment horizontal="center" vertical="center"/>
    </xf>
    <xf numFmtId="0" fontId="21" fillId="2" borderId="114" xfId="0" applyFont="1" applyFill="1" applyBorder="1" applyAlignment="1">
      <alignment horizontal="center" vertical="center"/>
    </xf>
    <xf numFmtId="0" fontId="21" fillId="2" borderId="59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center" vertical="center"/>
    </xf>
    <xf numFmtId="0" fontId="21" fillId="2" borderId="82" xfId="0" applyFont="1" applyFill="1" applyBorder="1" applyAlignment="1">
      <alignment horizontal="center" vertical="center"/>
    </xf>
    <xf numFmtId="0" fontId="21" fillId="2" borderId="38" xfId="0" applyFont="1" applyFill="1" applyBorder="1" applyAlignment="1">
      <alignment horizontal="center" vertical="center"/>
    </xf>
    <xf numFmtId="0" fontId="21" fillId="2" borderId="124" xfId="0" applyFont="1" applyFill="1" applyBorder="1" applyAlignment="1">
      <alignment horizontal="center" vertical="center"/>
    </xf>
    <xf numFmtId="0" fontId="21" fillId="2" borderId="125" xfId="0" applyFont="1" applyFill="1" applyBorder="1" applyAlignment="1">
      <alignment horizontal="center" vertical="center"/>
    </xf>
    <xf numFmtId="0" fontId="21" fillId="2" borderId="126" xfId="0" applyFont="1" applyFill="1" applyBorder="1" applyAlignment="1">
      <alignment horizontal="center" vertical="center"/>
    </xf>
    <xf numFmtId="0" fontId="21" fillId="6" borderId="36" xfId="0" applyFont="1" applyFill="1" applyBorder="1" applyAlignment="1">
      <alignment horizontal="center" vertical="center"/>
    </xf>
    <xf numFmtId="0" fontId="21" fillId="6" borderId="82" xfId="0" applyFont="1" applyFill="1" applyBorder="1" applyAlignment="1">
      <alignment horizontal="center" vertical="center"/>
    </xf>
    <xf numFmtId="0" fontId="21" fillId="6" borderId="38" xfId="0" applyFont="1" applyFill="1" applyBorder="1" applyAlignment="1">
      <alignment horizontal="center" vertical="center"/>
    </xf>
    <xf numFmtId="0" fontId="21" fillId="6" borderId="124" xfId="0" applyFont="1" applyFill="1" applyBorder="1" applyAlignment="1">
      <alignment horizontal="center" vertical="center"/>
    </xf>
    <xf numFmtId="0" fontId="21" fillId="6" borderId="125" xfId="0" applyFont="1" applyFill="1" applyBorder="1" applyAlignment="1">
      <alignment horizontal="center" vertical="center"/>
    </xf>
    <xf numFmtId="0" fontId="21" fillId="6" borderId="126" xfId="0" applyFont="1" applyFill="1" applyBorder="1" applyAlignment="1">
      <alignment horizontal="center" vertical="center"/>
    </xf>
    <xf numFmtId="0" fontId="21" fillId="2" borderId="17" xfId="0" applyFont="1" applyFill="1" applyBorder="1" applyAlignment="1">
      <alignment horizontal="center" vertical="center"/>
    </xf>
    <xf numFmtId="0" fontId="21" fillId="2" borderId="63" xfId="0" applyFont="1" applyFill="1" applyBorder="1" applyAlignment="1">
      <alignment horizontal="center" vertical="center"/>
    </xf>
    <xf numFmtId="0" fontId="21" fillId="2" borderId="24" xfId="0" applyFont="1" applyFill="1" applyBorder="1" applyAlignment="1">
      <alignment horizontal="center" vertical="center"/>
    </xf>
    <xf numFmtId="0" fontId="21" fillId="2" borderId="27" xfId="0" applyFont="1" applyFill="1" applyBorder="1" applyAlignment="1">
      <alignment horizontal="center" vertical="center"/>
    </xf>
    <xf numFmtId="0" fontId="21" fillId="2" borderId="81" xfId="0" applyFont="1" applyFill="1" applyBorder="1" applyAlignment="1">
      <alignment horizontal="center" vertical="center"/>
    </xf>
    <xf numFmtId="0" fontId="21" fillId="2" borderId="58" xfId="0" applyFont="1" applyFill="1" applyBorder="1" applyAlignment="1">
      <alignment horizontal="center" vertical="center"/>
    </xf>
    <xf numFmtId="0" fontId="21" fillId="6" borderId="17" xfId="0" applyFont="1" applyFill="1" applyBorder="1" applyAlignment="1">
      <alignment horizontal="center" vertical="center"/>
    </xf>
    <xf numFmtId="0" fontId="21" fillId="6" borderId="63" xfId="0" applyFont="1" applyFill="1" applyBorder="1" applyAlignment="1">
      <alignment horizontal="center" vertical="center"/>
    </xf>
    <xf numFmtId="0" fontId="21" fillId="6" borderId="24" xfId="0" applyFont="1" applyFill="1" applyBorder="1" applyAlignment="1">
      <alignment horizontal="center" vertical="center"/>
    </xf>
    <xf numFmtId="0" fontId="36" fillId="23" borderId="14" xfId="0" applyFont="1" applyFill="1" applyBorder="1" applyAlignment="1">
      <alignment horizontal="center" vertical="center"/>
    </xf>
    <xf numFmtId="0" fontId="36" fillId="23" borderId="15" xfId="0" applyFont="1" applyFill="1" applyBorder="1" applyAlignment="1">
      <alignment horizontal="center" vertical="center"/>
    </xf>
    <xf numFmtId="0" fontId="36" fillId="23" borderId="16" xfId="0" applyFont="1" applyFill="1" applyBorder="1" applyAlignment="1">
      <alignment horizontal="center" vertical="center"/>
    </xf>
    <xf numFmtId="0" fontId="22" fillId="25" borderId="14" xfId="0" applyFont="1" applyFill="1" applyBorder="1" applyAlignment="1">
      <alignment horizontal="center" vertical="center"/>
    </xf>
    <xf numFmtId="0" fontId="22" fillId="25" borderId="15" xfId="0" applyFont="1" applyFill="1" applyBorder="1" applyAlignment="1">
      <alignment horizontal="center" vertical="center"/>
    </xf>
    <xf numFmtId="0" fontId="22" fillId="25" borderId="163" xfId="0" applyFont="1" applyFill="1" applyBorder="1" applyAlignment="1">
      <alignment horizontal="center" vertical="center"/>
    </xf>
    <xf numFmtId="0" fontId="22" fillId="25" borderId="164" xfId="0" applyFont="1" applyFill="1" applyBorder="1" applyAlignment="1">
      <alignment horizontal="center" vertical="center"/>
    </xf>
    <xf numFmtId="0" fontId="22" fillId="7" borderId="160" xfId="0" applyFont="1" applyFill="1" applyBorder="1" applyAlignment="1">
      <alignment horizontal="center" vertical="center"/>
    </xf>
    <xf numFmtId="0" fontId="22" fillId="7" borderId="161" xfId="0" applyFont="1" applyFill="1" applyBorder="1" applyAlignment="1">
      <alignment horizontal="center" vertical="center"/>
    </xf>
    <xf numFmtId="0" fontId="22" fillId="38" borderId="80" xfId="0" applyFont="1" applyFill="1" applyBorder="1" applyAlignment="1">
      <alignment horizontal="center" vertical="center"/>
    </xf>
    <xf numFmtId="0" fontId="22" fillId="38" borderId="129" xfId="0" applyFont="1" applyFill="1" applyBorder="1" applyAlignment="1">
      <alignment horizontal="center" vertical="center"/>
    </xf>
    <xf numFmtId="0" fontId="22" fillId="41" borderId="112" xfId="0" applyFont="1" applyFill="1" applyBorder="1" applyAlignment="1">
      <alignment horizontal="center" vertical="center"/>
    </xf>
    <xf numFmtId="0" fontId="22" fillId="41" borderId="111" xfId="0" applyFont="1" applyFill="1" applyBorder="1" applyAlignment="1">
      <alignment horizontal="center" vertical="center"/>
    </xf>
    <xf numFmtId="0" fontId="22" fillId="55" borderId="112" xfId="0" applyFont="1" applyFill="1" applyBorder="1" applyAlignment="1">
      <alignment horizontal="center" vertical="center"/>
    </xf>
    <xf numFmtId="0" fontId="22" fillId="55" borderId="111" xfId="0" applyFont="1" applyFill="1" applyBorder="1" applyAlignment="1">
      <alignment horizontal="center" vertical="center"/>
    </xf>
    <xf numFmtId="0" fontId="33" fillId="29" borderId="160" xfId="0" applyFont="1" applyFill="1" applyBorder="1" applyAlignment="1">
      <alignment horizontal="center" vertical="center" wrapText="1"/>
    </xf>
    <xf numFmtId="0" fontId="33" fillId="29" borderId="161" xfId="0" applyFont="1" applyFill="1" applyBorder="1" applyAlignment="1">
      <alignment horizontal="center" vertical="center" wrapText="1"/>
    </xf>
    <xf numFmtId="0" fontId="22" fillId="7" borderId="14" xfId="0" applyFont="1" applyFill="1" applyBorder="1" applyAlignment="1">
      <alignment horizontal="center" vertical="center"/>
    </xf>
    <xf numFmtId="0" fontId="22" fillId="7" borderId="15" xfId="0" applyFont="1" applyFill="1" applyBorder="1" applyAlignment="1">
      <alignment horizontal="center" vertical="center"/>
    </xf>
    <xf numFmtId="0" fontId="22" fillId="7" borderId="87" xfId="0" applyFont="1" applyFill="1" applyBorder="1" applyAlignment="1">
      <alignment horizontal="center" vertical="center"/>
    </xf>
    <xf numFmtId="0" fontId="22" fillId="7" borderId="88" xfId="0" applyFont="1" applyFill="1" applyBorder="1" applyAlignment="1">
      <alignment horizontal="center" vertical="center"/>
    </xf>
    <xf numFmtId="0" fontId="22" fillId="38" borderId="14" xfId="0" applyFont="1" applyFill="1" applyBorder="1" applyAlignment="1">
      <alignment horizontal="center" vertical="center"/>
    </xf>
    <xf numFmtId="0" fontId="22" fillId="38" borderId="15" xfId="0" applyFont="1" applyFill="1" applyBorder="1" applyAlignment="1">
      <alignment horizontal="center" vertical="center"/>
    </xf>
    <xf numFmtId="0" fontId="22" fillId="38" borderId="87" xfId="0" applyFont="1" applyFill="1" applyBorder="1" applyAlignment="1">
      <alignment horizontal="center" vertical="center"/>
    </xf>
    <xf numFmtId="0" fontId="22" fillId="38" borderId="88" xfId="0" applyFont="1" applyFill="1" applyBorder="1" applyAlignment="1">
      <alignment horizontal="center" vertical="center"/>
    </xf>
    <xf numFmtId="0" fontId="22" fillId="41" borderId="14" xfId="0" applyFont="1" applyFill="1" applyBorder="1" applyAlignment="1">
      <alignment horizontal="center" vertical="center"/>
    </xf>
    <xf numFmtId="0" fontId="22" fillId="41" borderId="15" xfId="0" applyFont="1" applyFill="1" applyBorder="1" applyAlignment="1">
      <alignment horizontal="center" vertical="center"/>
    </xf>
    <xf numFmtId="0" fontId="22" fillId="41" borderId="71" xfId="0" applyFont="1" applyFill="1" applyBorder="1" applyAlignment="1">
      <alignment horizontal="center" vertical="center"/>
    </xf>
    <xf numFmtId="0" fontId="22" fillId="41" borderId="49" xfId="0" applyFont="1" applyFill="1" applyBorder="1" applyAlignment="1">
      <alignment horizontal="center" vertical="center"/>
    </xf>
    <xf numFmtId="0" fontId="22" fillId="41" borderId="64" xfId="0" applyFont="1" applyFill="1" applyBorder="1" applyAlignment="1">
      <alignment horizontal="center" vertical="center"/>
    </xf>
    <xf numFmtId="0" fontId="22" fillId="41" borderId="85" xfId="0" applyFont="1" applyFill="1" applyBorder="1" applyAlignment="1">
      <alignment horizontal="center" vertical="center"/>
    </xf>
    <xf numFmtId="43" fontId="20" fillId="25" borderId="16" xfId="1" applyFont="1" applyFill="1" applyBorder="1" applyAlignment="1">
      <alignment horizontal="center" vertical="center"/>
    </xf>
    <xf numFmtId="43" fontId="20" fillId="25" borderId="23" xfId="1" applyFont="1" applyFill="1" applyBorder="1" applyAlignment="1">
      <alignment horizontal="center" vertical="center"/>
    </xf>
    <xf numFmtId="43" fontId="20" fillId="25" borderId="14" xfId="1" applyFont="1" applyFill="1" applyBorder="1" applyAlignment="1">
      <alignment horizontal="center" vertical="center"/>
    </xf>
    <xf numFmtId="0" fontId="20" fillId="55" borderId="14" xfId="0" applyFont="1" applyFill="1" applyBorder="1" applyAlignment="1">
      <alignment horizontal="center" vertical="center"/>
    </xf>
    <xf numFmtId="0" fontId="20" fillId="55" borderId="15" xfId="0" applyFont="1" applyFill="1" applyBorder="1" applyAlignment="1">
      <alignment horizontal="center" vertical="center"/>
    </xf>
    <xf numFmtId="0" fontId="22" fillId="55" borderId="87" xfId="0" applyFont="1" applyFill="1" applyBorder="1" applyAlignment="1">
      <alignment horizontal="center" vertical="center"/>
    </xf>
    <xf numFmtId="0" fontId="22" fillId="55" borderId="88" xfId="0" applyFont="1" applyFill="1" applyBorder="1" applyAlignment="1">
      <alignment horizontal="center" vertical="center"/>
    </xf>
    <xf numFmtId="169" fontId="22" fillId="2" borderId="0" xfId="0" applyNumberFormat="1" applyFont="1" applyFill="1" applyAlignment="1">
      <alignment horizontal="center" vertical="center"/>
    </xf>
    <xf numFmtId="0" fontId="93" fillId="33" borderId="71" xfId="0" applyFont="1" applyFill="1" applyBorder="1" applyAlignment="1">
      <alignment horizontal="center" vertical="center"/>
    </xf>
    <xf numFmtId="0" fontId="93" fillId="33" borderId="49" xfId="0" applyFont="1" applyFill="1" applyBorder="1" applyAlignment="1">
      <alignment horizontal="center" vertical="center"/>
    </xf>
    <xf numFmtId="0" fontId="93" fillId="33" borderId="62" xfId="0" applyFont="1" applyFill="1" applyBorder="1" applyAlignment="1">
      <alignment horizontal="center" vertical="center"/>
    </xf>
    <xf numFmtId="0" fontId="93" fillId="33" borderId="65" xfId="0" applyFont="1" applyFill="1" applyBorder="1" applyAlignment="1">
      <alignment horizontal="center" vertical="center"/>
    </xf>
    <xf numFmtId="0" fontId="30" fillId="3" borderId="71" xfId="0" applyFont="1" applyFill="1" applyBorder="1" applyAlignment="1">
      <alignment horizontal="center" vertical="center"/>
    </xf>
    <xf numFmtId="0" fontId="30" fillId="3" borderId="60" xfId="0" applyFont="1" applyFill="1" applyBorder="1" applyAlignment="1">
      <alignment horizontal="center" vertical="center"/>
    </xf>
    <xf numFmtId="0" fontId="30" fillId="3" borderId="49" xfId="0" applyFont="1" applyFill="1" applyBorder="1" applyAlignment="1">
      <alignment horizontal="center" vertical="center"/>
    </xf>
    <xf numFmtId="0" fontId="30" fillId="3" borderId="62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30" fillId="3" borderId="65" xfId="0" applyFont="1" applyFill="1" applyBorder="1" applyAlignment="1">
      <alignment horizontal="center" vertical="center"/>
    </xf>
    <xf numFmtId="0" fontId="31" fillId="7" borderId="14" xfId="0" applyFont="1" applyFill="1" applyBorder="1" applyAlignment="1">
      <alignment horizontal="center" vertical="center"/>
    </xf>
    <xf numFmtId="0" fontId="31" fillId="7" borderId="15" xfId="0" applyFont="1" applyFill="1" applyBorder="1" applyAlignment="1">
      <alignment horizontal="center" vertical="center"/>
    </xf>
    <xf numFmtId="0" fontId="31" fillId="7" borderId="16" xfId="0" applyFont="1" applyFill="1" applyBorder="1" applyAlignment="1">
      <alignment horizontal="center" vertical="center"/>
    </xf>
    <xf numFmtId="0" fontId="31" fillId="38" borderId="14" xfId="0" applyFont="1" applyFill="1" applyBorder="1" applyAlignment="1">
      <alignment horizontal="center" vertical="center"/>
    </xf>
    <xf numFmtId="0" fontId="31" fillId="38" borderId="15" xfId="0" applyFont="1" applyFill="1" applyBorder="1" applyAlignment="1">
      <alignment horizontal="center" vertical="center"/>
    </xf>
    <xf numFmtId="0" fontId="31" fillId="38" borderId="16" xfId="0" applyFont="1" applyFill="1" applyBorder="1" applyAlignment="1">
      <alignment horizontal="center" vertical="center"/>
    </xf>
    <xf numFmtId="0" fontId="31" fillId="41" borderId="14" xfId="0" applyFont="1" applyFill="1" applyBorder="1" applyAlignment="1">
      <alignment horizontal="center" vertical="center"/>
    </xf>
    <xf numFmtId="0" fontId="31" fillId="41" borderId="15" xfId="0" applyFont="1" applyFill="1" applyBorder="1" applyAlignment="1">
      <alignment horizontal="center" vertical="center"/>
    </xf>
    <xf numFmtId="0" fontId="31" fillId="41" borderId="16" xfId="0" applyFont="1" applyFill="1" applyBorder="1" applyAlignment="1">
      <alignment horizontal="center" vertical="center"/>
    </xf>
    <xf numFmtId="0" fontId="31" fillId="55" borderId="14" xfId="0" applyFont="1" applyFill="1" applyBorder="1" applyAlignment="1">
      <alignment horizontal="center" vertical="center"/>
    </xf>
    <xf numFmtId="0" fontId="31" fillId="55" borderId="15" xfId="0" applyFont="1" applyFill="1" applyBorder="1" applyAlignment="1">
      <alignment horizontal="center" vertical="center"/>
    </xf>
    <xf numFmtId="0" fontId="31" fillId="55" borderId="16" xfId="0" applyFont="1" applyFill="1" applyBorder="1" applyAlignment="1">
      <alignment horizontal="center" vertical="center"/>
    </xf>
    <xf numFmtId="0" fontId="31" fillId="25" borderId="14" xfId="0" applyFont="1" applyFill="1" applyBorder="1" applyAlignment="1">
      <alignment horizontal="center" vertical="center"/>
    </xf>
    <xf numFmtId="0" fontId="31" fillId="25" borderId="15" xfId="0" applyFont="1" applyFill="1" applyBorder="1" applyAlignment="1">
      <alignment horizontal="center" vertical="center"/>
    </xf>
    <xf numFmtId="0" fontId="31" fillId="25" borderId="16" xfId="0" applyFont="1" applyFill="1" applyBorder="1" applyAlignment="1">
      <alignment horizontal="center" vertical="center"/>
    </xf>
    <xf numFmtId="0" fontId="22" fillId="50" borderId="80" xfId="0" applyFont="1" applyFill="1" applyBorder="1" applyAlignment="1">
      <alignment horizontal="center" vertical="center"/>
    </xf>
    <xf numFmtId="0" fontId="22" fillId="50" borderId="129" xfId="0" applyFont="1" applyFill="1" applyBorder="1" applyAlignment="1">
      <alignment horizontal="center" vertical="center"/>
    </xf>
    <xf numFmtId="0" fontId="22" fillId="25" borderId="112" xfId="0" applyFont="1" applyFill="1" applyBorder="1" applyAlignment="1">
      <alignment horizontal="center" vertical="center"/>
    </xf>
    <xf numFmtId="0" fontId="22" fillId="25" borderId="111" xfId="0" applyFont="1" applyFill="1" applyBorder="1" applyAlignment="1">
      <alignment horizontal="center" vertical="center"/>
    </xf>
    <xf numFmtId="0" fontId="22" fillId="23" borderId="93" xfId="0" applyFont="1" applyFill="1" applyBorder="1" applyAlignment="1">
      <alignment horizontal="center" vertical="center"/>
    </xf>
    <xf numFmtId="0" fontId="22" fillId="23" borderId="209" xfId="0" applyFont="1" applyFill="1" applyBorder="1" applyAlignment="1">
      <alignment horizontal="center" vertical="center"/>
    </xf>
    <xf numFmtId="0" fontId="20" fillId="25" borderId="16" xfId="0" applyFont="1" applyFill="1" applyBorder="1" applyAlignment="1">
      <alignment horizontal="center" vertical="center"/>
    </xf>
    <xf numFmtId="0" fontId="20" fillId="25" borderId="23" xfId="0" applyFont="1" applyFill="1" applyBorder="1" applyAlignment="1">
      <alignment horizontal="center" vertical="center"/>
    </xf>
    <xf numFmtId="0" fontId="20" fillId="25" borderId="14" xfId="0" applyFont="1" applyFill="1" applyBorder="1" applyAlignment="1">
      <alignment horizontal="center" vertical="center"/>
    </xf>
    <xf numFmtId="0" fontId="22" fillId="55" borderId="14" xfId="0" applyFont="1" applyFill="1" applyBorder="1" applyAlignment="1">
      <alignment horizontal="center" vertical="center"/>
    </xf>
    <xf numFmtId="0" fontId="22" fillId="55" borderId="15" xfId="0" applyFont="1" applyFill="1" applyBorder="1" applyAlignment="1">
      <alignment horizontal="center" vertical="center"/>
    </xf>
    <xf numFmtId="0" fontId="22" fillId="23" borderId="163" xfId="0" applyFont="1" applyFill="1" applyBorder="1" applyAlignment="1">
      <alignment horizontal="center" vertical="center"/>
    </xf>
    <xf numFmtId="0" fontId="22" fillId="23" borderId="164" xfId="0" applyFont="1" applyFill="1" applyBorder="1" applyAlignment="1">
      <alignment horizontal="center" vertical="center"/>
    </xf>
    <xf numFmtId="0" fontId="22" fillId="41" borderId="87" xfId="0" applyFont="1" applyFill="1" applyBorder="1" applyAlignment="1">
      <alignment horizontal="center" vertical="center"/>
    </xf>
    <xf numFmtId="0" fontId="22" fillId="41" borderId="88" xfId="0" applyFont="1" applyFill="1" applyBorder="1" applyAlignment="1">
      <alignment horizontal="center" vertical="center"/>
    </xf>
    <xf numFmtId="0" fontId="92" fillId="12" borderId="14" xfId="0" applyFont="1" applyFill="1" applyBorder="1" applyAlignment="1">
      <alignment horizontal="center" vertical="center"/>
    </xf>
    <xf numFmtId="0" fontId="92" fillId="12" borderId="15" xfId="0" applyFont="1" applyFill="1" applyBorder="1" applyAlignment="1">
      <alignment horizontal="center" vertical="center"/>
    </xf>
    <xf numFmtId="0" fontId="92" fillId="12" borderId="87" xfId="0" applyFont="1" applyFill="1" applyBorder="1" applyAlignment="1">
      <alignment horizontal="center" vertical="center"/>
    </xf>
    <xf numFmtId="0" fontId="92" fillId="12" borderId="88" xfId="0" applyFont="1" applyFill="1" applyBorder="1" applyAlignment="1">
      <alignment horizontal="center" vertical="center"/>
    </xf>
    <xf numFmtId="168" fontId="22" fillId="54" borderId="87" xfId="0" applyNumberFormat="1" applyFont="1" applyFill="1" applyBorder="1" applyAlignment="1">
      <alignment horizontal="center" vertical="center"/>
    </xf>
    <xf numFmtId="168" fontId="22" fillId="54" borderId="88" xfId="0" applyNumberFormat="1" applyFont="1" applyFill="1" applyBorder="1" applyAlignment="1">
      <alignment horizontal="center" vertical="center"/>
    </xf>
    <xf numFmtId="169" fontId="22" fillId="2" borderId="22" xfId="0" applyNumberFormat="1" applyFont="1" applyFill="1" applyBorder="1" applyAlignment="1">
      <alignment horizontal="center" vertical="center"/>
    </xf>
    <xf numFmtId="0" fontId="36" fillId="23" borderId="23" xfId="0" applyFont="1" applyFill="1" applyBorder="1" applyAlignment="1">
      <alignment horizontal="center" vertical="center"/>
    </xf>
    <xf numFmtId="0" fontId="31" fillId="41" borderId="23" xfId="0" applyFont="1" applyFill="1" applyBorder="1" applyAlignment="1">
      <alignment horizontal="center" vertical="center"/>
    </xf>
    <xf numFmtId="0" fontId="22" fillId="13" borderId="80" xfId="0" applyFont="1" applyFill="1" applyBorder="1" applyAlignment="1">
      <alignment horizontal="center" vertical="center"/>
    </xf>
    <xf numFmtId="0" fontId="22" fillId="13" borderId="129" xfId="0" applyFont="1" applyFill="1" applyBorder="1" applyAlignment="1">
      <alignment horizontal="center" vertical="center"/>
    </xf>
    <xf numFmtId="0" fontId="92" fillId="51" borderId="112" xfId="0" applyFont="1" applyFill="1" applyBorder="1" applyAlignment="1">
      <alignment horizontal="center" vertical="center"/>
    </xf>
    <xf numFmtId="0" fontId="92" fillId="51" borderId="111" xfId="0" applyFont="1" applyFill="1" applyBorder="1" applyAlignment="1">
      <alignment horizontal="center" vertical="center"/>
    </xf>
    <xf numFmtId="168" fontId="58" fillId="57" borderId="87" xfId="0" applyNumberFormat="1" applyFont="1" applyFill="1" applyBorder="1" applyAlignment="1">
      <alignment horizontal="center" vertical="center"/>
    </xf>
    <xf numFmtId="168" fontId="58" fillId="57" borderId="88" xfId="0" applyNumberFormat="1" applyFont="1" applyFill="1" applyBorder="1" applyAlignment="1">
      <alignment horizontal="center" vertical="center"/>
    </xf>
    <xf numFmtId="0" fontId="25" fillId="51" borderId="16" xfId="0" applyFont="1" applyFill="1" applyBorder="1" applyAlignment="1">
      <alignment horizontal="center" vertical="center"/>
    </xf>
    <xf numFmtId="0" fontId="25" fillId="51" borderId="23" xfId="0" applyFont="1" applyFill="1" applyBorder="1" applyAlignment="1">
      <alignment horizontal="center" vertical="center"/>
    </xf>
    <xf numFmtId="0" fontId="25" fillId="51" borderId="14" xfId="0" applyFont="1" applyFill="1" applyBorder="1" applyAlignment="1">
      <alignment horizontal="center" vertical="center"/>
    </xf>
    <xf numFmtId="0" fontId="29" fillId="33" borderId="71" xfId="0" applyFont="1" applyFill="1" applyBorder="1" applyAlignment="1">
      <alignment horizontal="center" vertical="center"/>
    </xf>
    <xf numFmtId="0" fontId="29" fillId="33" borderId="49" xfId="0" applyFont="1" applyFill="1" applyBorder="1" applyAlignment="1">
      <alignment horizontal="center" vertical="center"/>
    </xf>
    <xf numFmtId="0" fontId="29" fillId="33" borderId="62" xfId="0" applyFont="1" applyFill="1" applyBorder="1" applyAlignment="1">
      <alignment horizontal="center" vertical="center"/>
    </xf>
    <xf numFmtId="0" fontId="29" fillId="33" borderId="65" xfId="0" applyFont="1" applyFill="1" applyBorder="1" applyAlignment="1">
      <alignment horizontal="center" vertical="center"/>
    </xf>
    <xf numFmtId="0" fontId="31" fillId="38" borderId="23" xfId="0" applyFont="1" applyFill="1" applyBorder="1" applyAlignment="1">
      <alignment horizontal="center" vertical="center"/>
    </xf>
    <xf numFmtId="0" fontId="31" fillId="51" borderId="71" xfId="0" applyFont="1" applyFill="1" applyBorder="1" applyAlignment="1">
      <alignment horizontal="center" vertical="center"/>
    </xf>
    <xf numFmtId="0" fontId="31" fillId="51" borderId="60" xfId="0" applyFont="1" applyFill="1" applyBorder="1" applyAlignment="1">
      <alignment horizontal="center" vertical="center"/>
    </xf>
    <xf numFmtId="0" fontId="31" fillId="51" borderId="49" xfId="0" applyFont="1" applyFill="1" applyBorder="1" applyAlignment="1">
      <alignment horizontal="center" vertical="center"/>
    </xf>
    <xf numFmtId="0" fontId="32" fillId="12" borderId="71" xfId="0" applyFont="1" applyFill="1" applyBorder="1" applyAlignment="1">
      <alignment horizontal="center" vertical="center"/>
    </xf>
    <xf numFmtId="0" fontId="32" fillId="12" borderId="60" xfId="0" applyFont="1" applyFill="1" applyBorder="1" applyAlignment="1">
      <alignment horizontal="center" vertical="center"/>
    </xf>
    <xf numFmtId="0" fontId="32" fillId="12" borderId="49" xfId="0" applyFont="1" applyFill="1" applyBorder="1" applyAlignment="1">
      <alignment horizontal="center" vertical="center"/>
    </xf>
    <xf numFmtId="0" fontId="32" fillId="2" borderId="60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3" fillId="2" borderId="99" xfId="0" applyFont="1" applyFill="1" applyBorder="1" applyAlignment="1">
      <alignment horizontal="center" vertical="center"/>
    </xf>
    <xf numFmtId="0" fontId="33" fillId="2" borderId="22" xfId="0" applyFont="1" applyFill="1" applyBorder="1" applyAlignment="1">
      <alignment horizontal="center" vertical="center"/>
    </xf>
    <xf numFmtId="0" fontId="31" fillId="2" borderId="0" xfId="0" applyFont="1" applyFill="1" applyAlignment="1">
      <alignment horizontal="center" vertical="center"/>
    </xf>
    <xf numFmtId="0" fontId="22" fillId="51" borderId="87" xfId="0" applyFont="1" applyFill="1" applyBorder="1" applyAlignment="1">
      <alignment horizontal="center" vertical="center"/>
    </xf>
    <xf numFmtId="0" fontId="22" fillId="51" borderId="88" xfId="0" applyFont="1" applyFill="1" applyBorder="1" applyAlignment="1">
      <alignment horizontal="center" vertical="center"/>
    </xf>
    <xf numFmtId="0" fontId="32" fillId="12" borderId="23" xfId="0" applyFont="1" applyFill="1" applyBorder="1" applyAlignment="1">
      <alignment horizontal="center" vertical="center"/>
    </xf>
    <xf numFmtId="0" fontId="32" fillId="12" borderId="14" xfId="0" applyFont="1" applyFill="1" applyBorder="1" applyAlignment="1">
      <alignment horizontal="center" vertical="center"/>
    </xf>
    <xf numFmtId="0" fontId="32" fillId="12" borderId="87" xfId="0" applyFont="1" applyFill="1" applyBorder="1" applyAlignment="1">
      <alignment horizontal="center" vertical="center"/>
    </xf>
    <xf numFmtId="0" fontId="32" fillId="12" borderId="88" xfId="0" applyFont="1" applyFill="1" applyBorder="1" applyAlignment="1">
      <alignment horizontal="center" vertical="center"/>
    </xf>
    <xf numFmtId="0" fontId="31" fillId="23" borderId="92" xfId="0" applyFont="1" applyFill="1" applyBorder="1" applyAlignment="1">
      <alignment horizontal="center" vertical="center"/>
    </xf>
    <xf numFmtId="0" fontId="31" fillId="23" borderId="60" xfId="0" applyFont="1" applyFill="1" applyBorder="1" applyAlignment="1">
      <alignment horizontal="center" vertical="center"/>
    </xf>
    <xf numFmtId="0" fontId="31" fillId="23" borderId="93" xfId="0" applyFont="1" applyFill="1" applyBorder="1" applyAlignment="1">
      <alignment horizontal="center" vertical="center"/>
    </xf>
    <xf numFmtId="0" fontId="33" fillId="29" borderId="158" xfId="0" applyFont="1" applyFill="1" applyBorder="1" applyAlignment="1">
      <alignment horizontal="center" vertical="center" wrapText="1"/>
    </xf>
    <xf numFmtId="0" fontId="33" fillId="29" borderId="159" xfId="0" applyFont="1" applyFill="1" applyBorder="1" applyAlignment="1">
      <alignment horizontal="center" vertical="center" wrapText="1"/>
    </xf>
    <xf numFmtId="0" fontId="20" fillId="13" borderId="14" xfId="0" applyFont="1" applyFill="1" applyBorder="1" applyAlignment="1">
      <alignment horizontal="center" vertical="center"/>
    </xf>
    <xf numFmtId="0" fontId="22" fillId="13" borderId="15" xfId="0" applyFont="1" applyFill="1" applyBorder="1" applyAlignment="1">
      <alignment horizontal="center" vertical="center"/>
    </xf>
    <xf numFmtId="0" fontId="22" fillId="13" borderId="87" xfId="0" applyFont="1" applyFill="1" applyBorder="1" applyAlignment="1">
      <alignment horizontal="center" vertical="center"/>
    </xf>
    <xf numFmtId="0" fontId="22" fillId="13" borderId="88" xfId="0" applyFont="1" applyFill="1" applyBorder="1" applyAlignment="1">
      <alignment horizontal="center" vertical="center"/>
    </xf>
    <xf numFmtId="0" fontId="20" fillId="43" borderId="14" xfId="0" applyFont="1" applyFill="1" applyBorder="1" applyAlignment="1">
      <alignment horizontal="center" vertical="center"/>
    </xf>
    <xf numFmtId="0" fontId="22" fillId="43" borderId="15" xfId="0" applyFont="1" applyFill="1" applyBorder="1" applyAlignment="1">
      <alignment horizontal="center" vertical="center"/>
    </xf>
    <xf numFmtId="0" fontId="22" fillId="43" borderId="87" xfId="0" applyFont="1" applyFill="1" applyBorder="1" applyAlignment="1">
      <alignment horizontal="center" vertical="center"/>
    </xf>
    <xf numFmtId="0" fontId="22" fillId="43" borderId="88" xfId="0" applyFont="1" applyFill="1" applyBorder="1" applyAlignment="1">
      <alignment horizontal="center" vertical="center"/>
    </xf>
    <xf numFmtId="0" fontId="34" fillId="2" borderId="60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1" fillId="2" borderId="22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34" fillId="23" borderId="87" xfId="0" applyFont="1" applyFill="1" applyBorder="1" applyAlignment="1">
      <alignment horizontal="center" vertical="center"/>
    </xf>
    <xf numFmtId="0" fontId="34" fillId="23" borderId="48" xfId="0" applyFont="1" applyFill="1" applyBorder="1" applyAlignment="1">
      <alignment horizontal="center" vertical="center"/>
    </xf>
    <xf numFmtId="0" fontId="25" fillId="13" borderId="23" xfId="0" applyFont="1" applyFill="1" applyBorder="1" applyAlignment="1">
      <alignment horizontal="center" vertical="center"/>
    </xf>
    <xf numFmtId="0" fontId="31" fillId="13" borderId="23" xfId="0" applyFont="1" applyFill="1" applyBorder="1" applyAlignment="1">
      <alignment horizontal="center" vertical="center"/>
    </xf>
    <xf numFmtId="0" fontId="25" fillId="38" borderId="23" xfId="0" applyFont="1" applyFill="1" applyBorder="1" applyAlignment="1">
      <alignment horizontal="center" vertical="center"/>
    </xf>
    <xf numFmtId="169" fontId="22" fillId="20" borderId="14" xfId="0" applyNumberFormat="1" applyFont="1" applyFill="1" applyBorder="1" applyAlignment="1">
      <alignment horizontal="center" vertical="center"/>
    </xf>
    <xf numFmtId="169" fontId="22" fillId="20" borderId="15" xfId="0" applyNumberFormat="1" applyFont="1" applyFill="1" applyBorder="1" applyAlignment="1">
      <alignment horizontal="center" vertical="center"/>
    </xf>
    <xf numFmtId="169" fontId="22" fillId="20" borderId="16" xfId="0" applyNumberFormat="1" applyFont="1" applyFill="1" applyBorder="1" applyAlignment="1">
      <alignment horizontal="center" vertical="center"/>
    </xf>
    <xf numFmtId="169" fontId="22" fillId="6" borderId="14" xfId="0" applyNumberFormat="1" applyFont="1" applyFill="1" applyBorder="1" applyAlignment="1">
      <alignment horizontal="center" vertical="center"/>
    </xf>
    <xf numFmtId="169" fontId="22" fillId="6" borderId="15" xfId="0" applyNumberFormat="1" applyFont="1" applyFill="1" applyBorder="1" applyAlignment="1">
      <alignment horizontal="center" vertical="center"/>
    </xf>
    <xf numFmtId="169" fontId="22" fillId="6" borderId="16" xfId="0" applyNumberFormat="1" applyFont="1" applyFill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" fontId="24" fillId="2" borderId="22" xfId="0" applyNumberFormat="1" applyFont="1" applyFill="1" applyBorder="1" applyAlignment="1">
      <alignment horizontal="center" vertical="center"/>
    </xf>
    <xf numFmtId="0" fontId="22" fillId="23" borderId="14" xfId="0" applyFont="1" applyFill="1" applyBorder="1" applyAlignment="1">
      <alignment horizontal="center" vertical="center"/>
    </xf>
    <xf numFmtId="0" fontId="22" fillId="23" borderId="15" xfId="0" applyFont="1" applyFill="1" applyBorder="1" applyAlignment="1">
      <alignment horizontal="center" vertical="center"/>
    </xf>
    <xf numFmtId="0" fontId="22" fillId="23" borderId="16" xfId="0" applyFont="1" applyFill="1" applyBorder="1" applyAlignment="1">
      <alignment horizontal="center" vertical="center"/>
    </xf>
    <xf numFmtId="0" fontId="33" fillId="29" borderId="60" xfId="0" applyFont="1" applyFill="1" applyBorder="1" applyAlignment="1">
      <alignment horizontal="center" vertical="center" wrapText="1"/>
    </xf>
    <xf numFmtId="0" fontId="33" fillId="29" borderId="0" xfId="0" applyFont="1" applyFill="1" applyAlignment="1">
      <alignment horizontal="center" vertical="center" wrapText="1"/>
    </xf>
    <xf numFmtId="0" fontId="31" fillId="23" borderId="71" xfId="0" applyFont="1" applyFill="1" applyBorder="1" applyAlignment="1">
      <alignment horizontal="center" vertical="center"/>
    </xf>
    <xf numFmtId="0" fontId="31" fillId="23" borderId="49" xfId="0" applyFont="1" applyFill="1" applyBorder="1" applyAlignment="1">
      <alignment horizontal="center" vertical="center"/>
    </xf>
    <xf numFmtId="0" fontId="34" fillId="25" borderId="87" xfId="0" applyFont="1" applyFill="1" applyBorder="1" applyAlignment="1">
      <alignment horizontal="center" vertical="center"/>
    </xf>
    <xf numFmtId="0" fontId="34" fillId="25" borderId="48" xfId="0" applyFont="1" applyFill="1" applyBorder="1" applyAlignment="1">
      <alignment horizontal="center" vertical="center"/>
    </xf>
    <xf numFmtId="0" fontId="31" fillId="41" borderId="71" xfId="0" applyFont="1" applyFill="1" applyBorder="1" applyAlignment="1">
      <alignment horizontal="center" vertical="center"/>
    </xf>
    <xf numFmtId="0" fontId="31" fillId="41" borderId="60" xfId="0" applyFont="1" applyFill="1" applyBorder="1" applyAlignment="1">
      <alignment horizontal="center" vertical="center"/>
    </xf>
    <xf numFmtId="0" fontId="31" fillId="41" borderId="49" xfId="0" applyFont="1" applyFill="1" applyBorder="1" applyAlignment="1">
      <alignment horizontal="center" vertical="center"/>
    </xf>
    <xf numFmtId="0" fontId="31" fillId="61" borderId="202" xfId="0" applyFont="1" applyFill="1" applyBorder="1" applyAlignment="1">
      <alignment horizontal="center" vertical="center"/>
    </xf>
    <xf numFmtId="0" fontId="31" fillId="61" borderId="203" xfId="0" applyFont="1" applyFill="1" applyBorder="1" applyAlignment="1">
      <alignment horizontal="center" vertical="center"/>
    </xf>
    <xf numFmtId="0" fontId="31" fillId="61" borderId="204" xfId="0" applyFont="1" applyFill="1" applyBorder="1" applyAlignment="1">
      <alignment horizontal="center" vertical="center"/>
    </xf>
    <xf numFmtId="0" fontId="31" fillId="7" borderId="71" xfId="0" applyFont="1" applyFill="1" applyBorder="1" applyAlignment="1">
      <alignment horizontal="center" vertical="center"/>
    </xf>
    <xf numFmtId="0" fontId="31" fillId="7" borderId="60" xfId="0" applyFont="1" applyFill="1" applyBorder="1" applyAlignment="1">
      <alignment horizontal="center" vertical="center"/>
    </xf>
    <xf numFmtId="0" fontId="31" fillId="7" borderId="49" xfId="0" applyFont="1" applyFill="1" applyBorder="1" applyAlignment="1">
      <alignment horizontal="center" vertical="center"/>
    </xf>
    <xf numFmtId="0" fontId="31" fillId="7" borderId="62" xfId="0" applyFont="1" applyFill="1" applyBorder="1" applyAlignment="1">
      <alignment horizontal="center" vertical="center"/>
    </xf>
    <xf numFmtId="0" fontId="31" fillId="7" borderId="0" xfId="0" applyFont="1" applyFill="1" applyAlignment="1">
      <alignment horizontal="center" vertical="center"/>
    </xf>
    <xf numFmtId="0" fontId="31" fillId="7" borderId="65" xfId="0" applyFont="1" applyFill="1" applyBorder="1" applyAlignment="1">
      <alignment horizontal="center" vertical="center"/>
    </xf>
    <xf numFmtId="0" fontId="31" fillId="51" borderId="0" xfId="0" applyFont="1" applyFill="1" applyAlignment="1">
      <alignment horizontal="center" vertical="center"/>
    </xf>
    <xf numFmtId="0" fontId="31" fillId="51" borderId="65" xfId="0" applyFont="1" applyFill="1" applyBorder="1" applyAlignment="1">
      <alignment horizontal="center" vertical="center"/>
    </xf>
    <xf numFmtId="0" fontId="31" fillId="9" borderId="71" xfId="0" applyFont="1" applyFill="1" applyBorder="1" applyAlignment="1">
      <alignment horizontal="center" vertical="center"/>
    </xf>
    <xf numFmtId="0" fontId="31" fillId="9" borderId="60" xfId="0" applyFont="1" applyFill="1" applyBorder="1" applyAlignment="1">
      <alignment horizontal="center" vertical="center"/>
    </xf>
    <xf numFmtId="0" fontId="31" fillId="9" borderId="49" xfId="0" applyFont="1" applyFill="1" applyBorder="1" applyAlignment="1">
      <alignment horizontal="center" vertical="center"/>
    </xf>
    <xf numFmtId="0" fontId="31" fillId="9" borderId="62" xfId="0" applyFont="1" applyFill="1" applyBorder="1" applyAlignment="1">
      <alignment horizontal="center" vertical="center"/>
    </xf>
    <xf numFmtId="0" fontId="31" fillId="9" borderId="0" xfId="0" applyFont="1" applyFill="1" applyAlignment="1">
      <alignment horizontal="center" vertical="center"/>
    </xf>
    <xf numFmtId="0" fontId="31" fillId="9" borderId="65" xfId="0" applyFont="1" applyFill="1" applyBorder="1" applyAlignment="1">
      <alignment horizontal="center" vertical="center"/>
    </xf>
    <xf numFmtId="0" fontId="31" fillId="25" borderId="62" xfId="0" applyFont="1" applyFill="1" applyBorder="1" applyAlignment="1">
      <alignment horizontal="center" vertical="center"/>
    </xf>
    <xf numFmtId="0" fontId="31" fillId="25" borderId="0" xfId="0" applyFont="1" applyFill="1" applyAlignment="1">
      <alignment horizontal="center" vertical="center"/>
    </xf>
    <xf numFmtId="0" fontId="31" fillId="23" borderId="94" xfId="0" applyFont="1" applyFill="1" applyBorder="1" applyAlignment="1">
      <alignment horizontal="center" vertical="top"/>
    </xf>
    <xf numFmtId="0" fontId="31" fillId="23" borderId="0" xfId="0" applyFont="1" applyFill="1" applyAlignment="1">
      <alignment horizontal="center" vertical="top"/>
    </xf>
    <xf numFmtId="0" fontId="31" fillId="23" borderId="95" xfId="0" applyFont="1" applyFill="1" applyBorder="1" applyAlignment="1">
      <alignment horizontal="center" vertical="top"/>
    </xf>
    <xf numFmtId="0" fontId="78" fillId="2" borderId="0" xfId="0" applyFont="1" applyFill="1" applyAlignment="1">
      <alignment horizontal="center" vertical="center"/>
    </xf>
    <xf numFmtId="0" fontId="31" fillId="12" borderId="23" xfId="0" applyFont="1" applyFill="1" applyBorder="1" applyAlignment="1">
      <alignment horizontal="center" vertical="center"/>
    </xf>
    <xf numFmtId="0" fontId="22" fillId="12" borderId="15" xfId="0" applyFont="1" applyFill="1" applyBorder="1" applyAlignment="1">
      <alignment horizontal="center" vertical="center"/>
    </xf>
    <xf numFmtId="168" fontId="58" fillId="63" borderId="87" xfId="0" applyNumberFormat="1" applyFont="1" applyFill="1" applyBorder="1" applyAlignment="1">
      <alignment horizontal="center" vertical="center"/>
    </xf>
    <xf numFmtId="168" fontId="58" fillId="63" borderId="88" xfId="0" applyNumberFormat="1" applyFont="1" applyFill="1" applyBorder="1" applyAlignment="1">
      <alignment horizontal="center" vertical="center"/>
    </xf>
    <xf numFmtId="0" fontId="22" fillId="12" borderId="80" xfId="0" applyFont="1" applyFill="1" applyBorder="1" applyAlignment="1">
      <alignment horizontal="center" vertical="center"/>
    </xf>
    <xf numFmtId="0" fontId="22" fillId="12" borderId="129" xfId="0" applyFont="1" applyFill="1" applyBorder="1" applyAlignment="1">
      <alignment horizontal="center" vertical="center"/>
    </xf>
    <xf numFmtId="0" fontId="21" fillId="6" borderId="21" xfId="0" applyFont="1" applyFill="1" applyBorder="1" applyAlignment="1">
      <alignment horizontal="center" vertical="center"/>
    </xf>
    <xf numFmtId="0" fontId="21" fillId="6" borderId="114" xfId="0" applyFont="1" applyFill="1" applyBorder="1" applyAlignment="1">
      <alignment horizontal="center" vertical="center"/>
    </xf>
    <xf numFmtId="0" fontId="21" fillId="6" borderId="59" xfId="0" applyFont="1" applyFill="1" applyBorder="1" applyAlignment="1">
      <alignment horizontal="center" vertical="center"/>
    </xf>
    <xf numFmtId="0" fontId="21" fillId="6" borderId="27" xfId="0" applyFont="1" applyFill="1" applyBorder="1" applyAlignment="1">
      <alignment horizontal="center" vertical="center"/>
    </xf>
    <xf numFmtId="0" fontId="21" fillId="6" borderId="81" xfId="0" applyFont="1" applyFill="1" applyBorder="1" applyAlignment="1">
      <alignment horizontal="center" vertical="center"/>
    </xf>
    <xf numFmtId="0" fontId="21" fillId="6" borderId="58" xfId="0" applyFont="1" applyFill="1" applyBorder="1" applyAlignment="1">
      <alignment horizontal="center" vertical="center"/>
    </xf>
    <xf numFmtId="0" fontId="22" fillId="12" borderId="48" xfId="0" applyFont="1" applyFill="1" applyBorder="1" applyAlignment="1">
      <alignment horizontal="center" vertical="center"/>
    </xf>
    <xf numFmtId="0" fontId="31" fillId="12" borderId="48" xfId="0" applyFont="1" applyFill="1" applyBorder="1" applyAlignment="1">
      <alignment horizontal="center" vertical="center"/>
    </xf>
    <xf numFmtId="169" fontId="22" fillId="23" borderId="14" xfId="0" applyNumberFormat="1" applyFont="1" applyFill="1" applyBorder="1" applyAlignment="1">
      <alignment horizontal="center" vertical="center"/>
    </xf>
    <xf numFmtId="169" fontId="22" fillId="23" borderId="15" xfId="0" applyNumberFormat="1" applyFont="1" applyFill="1" applyBorder="1" applyAlignment="1">
      <alignment horizontal="center" vertical="center"/>
    </xf>
    <xf numFmtId="169" fontId="22" fillId="23" borderId="16" xfId="0" applyNumberFormat="1" applyFont="1" applyFill="1" applyBorder="1" applyAlignment="1">
      <alignment horizontal="center" vertical="center"/>
    </xf>
    <xf numFmtId="43" fontId="80" fillId="11" borderId="1" xfId="0" applyNumberFormat="1" applyFont="1" applyFill="1" applyBorder="1" applyAlignment="1">
      <alignment horizontal="center"/>
    </xf>
    <xf numFmtId="0" fontId="80" fillId="11" borderId="1" xfId="0" applyFont="1" applyFill="1" applyBorder="1" applyAlignment="1">
      <alignment horizontal="center"/>
    </xf>
    <xf numFmtId="43" fontId="80" fillId="32" borderId="1" xfId="0" applyNumberFormat="1" applyFont="1" applyFill="1" applyBorder="1" applyAlignment="1">
      <alignment horizontal="center"/>
    </xf>
    <xf numFmtId="0" fontId="80" fillId="32" borderId="1" xfId="0" applyFont="1" applyFill="1" applyBorder="1" applyAlignment="1">
      <alignment horizontal="center"/>
    </xf>
    <xf numFmtId="43" fontId="80" fillId="43" borderId="1" xfId="0" applyNumberFormat="1" applyFont="1" applyFill="1" applyBorder="1" applyAlignment="1">
      <alignment horizontal="center"/>
    </xf>
    <xf numFmtId="0" fontId="80" fillId="43" borderId="1" xfId="0" applyFont="1" applyFill="1" applyBorder="1" applyAlignment="1">
      <alignment horizontal="center"/>
    </xf>
    <xf numFmtId="0" fontId="83" fillId="19" borderId="67" xfId="0" applyFont="1" applyFill="1" applyBorder="1" applyAlignment="1">
      <alignment horizontal="center" vertical="center"/>
    </xf>
    <xf numFmtId="0" fontId="83" fillId="19" borderId="1" xfId="0" applyFont="1" applyFill="1" applyBorder="1" applyAlignment="1">
      <alignment horizontal="center" vertical="center"/>
    </xf>
    <xf numFmtId="0" fontId="83" fillId="19" borderId="69" xfId="0" applyFont="1" applyFill="1" applyBorder="1" applyAlignment="1">
      <alignment horizontal="center" vertical="center"/>
    </xf>
    <xf numFmtId="0" fontId="83" fillId="44" borderId="67" xfId="0" applyFont="1" applyFill="1" applyBorder="1" applyAlignment="1">
      <alignment horizontal="center" vertical="center"/>
    </xf>
    <xf numFmtId="0" fontId="83" fillId="44" borderId="1" xfId="0" applyFont="1" applyFill="1" applyBorder="1" applyAlignment="1">
      <alignment horizontal="center" vertical="center"/>
    </xf>
    <xf numFmtId="0" fontId="83" fillId="44" borderId="69" xfId="0" applyFont="1" applyFill="1" applyBorder="1" applyAlignment="1">
      <alignment horizontal="center" vertical="center"/>
    </xf>
    <xf numFmtId="0" fontId="83" fillId="45" borderId="67" xfId="0" applyFont="1" applyFill="1" applyBorder="1" applyAlignment="1">
      <alignment horizontal="center" vertical="center"/>
    </xf>
    <xf numFmtId="0" fontId="83" fillId="45" borderId="1" xfId="0" applyFont="1" applyFill="1" applyBorder="1" applyAlignment="1">
      <alignment horizontal="center" vertical="center"/>
    </xf>
    <xf numFmtId="0" fontId="83" fillId="45" borderId="69" xfId="0" applyFont="1" applyFill="1" applyBorder="1" applyAlignment="1">
      <alignment horizontal="center" vertical="center"/>
    </xf>
    <xf numFmtId="0" fontId="7" fillId="23" borderId="52" xfId="0" applyFont="1" applyFill="1" applyBorder="1" applyAlignment="1">
      <alignment horizontal="center" vertical="center"/>
    </xf>
    <xf numFmtId="0" fontId="7" fillId="23" borderId="50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23" borderId="69" xfId="0" applyFill="1" applyBorder="1" applyAlignment="1">
      <alignment horizontal="center" vertical="center"/>
    </xf>
    <xf numFmtId="0" fontId="7" fillId="41" borderId="52" xfId="0" applyFont="1" applyFill="1" applyBorder="1" applyAlignment="1">
      <alignment horizontal="center" vertical="center"/>
    </xf>
    <xf numFmtId="0" fontId="7" fillId="41" borderId="50" xfId="0" applyFont="1" applyFill="1" applyBorder="1" applyAlignment="1">
      <alignment horizontal="center" vertical="center"/>
    </xf>
    <xf numFmtId="0" fontId="0" fillId="41" borderId="1" xfId="0" applyFill="1" applyBorder="1" applyAlignment="1">
      <alignment horizontal="center" vertical="center"/>
    </xf>
    <xf numFmtId="0" fontId="0" fillId="41" borderId="69" xfId="0" applyFill="1" applyBorder="1" applyAlignment="1">
      <alignment horizontal="center" vertical="center"/>
    </xf>
    <xf numFmtId="0" fontId="7" fillId="49" borderId="52" xfId="0" applyFont="1" applyFill="1" applyBorder="1" applyAlignment="1">
      <alignment horizontal="center" vertical="center"/>
    </xf>
    <xf numFmtId="0" fontId="7" fillId="49" borderId="50" xfId="0" applyFont="1" applyFill="1" applyBorder="1" applyAlignment="1">
      <alignment horizontal="center" vertical="center"/>
    </xf>
    <xf numFmtId="0" fontId="0" fillId="49" borderId="1" xfId="0" applyFill="1" applyBorder="1" applyAlignment="1">
      <alignment horizontal="center" vertical="center"/>
    </xf>
    <xf numFmtId="0" fontId="0" fillId="49" borderId="69" xfId="0" applyFill="1" applyBorder="1" applyAlignment="1">
      <alignment horizontal="center" vertical="center"/>
    </xf>
    <xf numFmtId="43" fontId="81" fillId="32" borderId="1" xfId="0" applyNumberFormat="1" applyFont="1" applyFill="1" applyBorder="1" applyAlignment="1">
      <alignment horizontal="center"/>
    </xf>
    <xf numFmtId="0" fontId="81" fillId="32" borderId="1" xfId="0" applyFont="1" applyFill="1" applyBorder="1" applyAlignment="1">
      <alignment horizontal="center"/>
    </xf>
    <xf numFmtId="43" fontId="81" fillId="43" borderId="1" xfId="0" applyNumberFormat="1" applyFont="1" applyFill="1" applyBorder="1" applyAlignment="1">
      <alignment horizontal="center"/>
    </xf>
    <xf numFmtId="0" fontId="81" fillId="43" borderId="1" xfId="0" applyFont="1" applyFill="1" applyBorder="1" applyAlignment="1">
      <alignment horizontal="center"/>
    </xf>
    <xf numFmtId="0" fontId="95" fillId="23" borderId="107" xfId="0" applyFont="1" applyFill="1" applyBorder="1" applyAlignment="1">
      <alignment horizontal="center" vertical="center"/>
    </xf>
    <xf numFmtId="0" fontId="95" fillId="23" borderId="139" xfId="0" applyFont="1" applyFill="1" applyBorder="1" applyAlignment="1">
      <alignment horizontal="center" vertical="center"/>
    </xf>
    <xf numFmtId="0" fontId="95" fillId="23" borderId="140" xfId="0" applyFont="1" applyFill="1" applyBorder="1" applyAlignment="1">
      <alignment horizontal="center" vertical="center"/>
    </xf>
    <xf numFmtId="43" fontId="100" fillId="3" borderId="68" xfId="0" applyNumberFormat="1" applyFont="1" applyFill="1" applyBorder="1" applyAlignment="1">
      <alignment horizontal="center" vertical="center"/>
    </xf>
    <xf numFmtId="0" fontId="100" fillId="3" borderId="102" xfId="0" applyFont="1" applyFill="1" applyBorder="1" applyAlignment="1">
      <alignment horizontal="center" vertical="center"/>
    </xf>
    <xf numFmtId="165" fontId="100" fillId="3" borderId="68" xfId="1" applyNumberFormat="1" applyFont="1" applyFill="1" applyBorder="1" applyAlignment="1">
      <alignment horizontal="center" vertical="center"/>
    </xf>
    <xf numFmtId="165" fontId="100" fillId="3" borderId="102" xfId="1" applyNumberFormat="1" applyFont="1" applyFill="1" applyBorder="1" applyAlignment="1">
      <alignment horizontal="center" vertical="center"/>
    </xf>
    <xf numFmtId="43" fontId="100" fillId="3" borderId="139" xfId="0" applyNumberFormat="1" applyFont="1" applyFill="1" applyBorder="1" applyAlignment="1">
      <alignment horizontal="center" vertical="center"/>
    </xf>
    <xf numFmtId="43" fontId="100" fillId="3" borderId="140" xfId="0" applyNumberFormat="1" applyFont="1" applyFill="1" applyBorder="1" applyAlignment="1">
      <alignment horizontal="center" vertical="center"/>
    </xf>
    <xf numFmtId="0" fontId="79" fillId="30" borderId="0" xfId="0" applyFont="1" applyFill="1" applyAlignment="1">
      <alignment horizontal="center" vertical="center" wrapText="1"/>
    </xf>
    <xf numFmtId="0" fontId="100" fillId="3" borderId="167" xfId="0" applyFont="1" applyFill="1" applyBorder="1" applyAlignment="1">
      <alignment horizontal="right" vertical="center"/>
    </xf>
    <xf numFmtId="0" fontId="100" fillId="3" borderId="102" xfId="0" applyFont="1" applyFill="1" applyBorder="1" applyAlignment="1">
      <alignment horizontal="right" vertical="center"/>
    </xf>
    <xf numFmtId="165" fontId="100" fillId="3" borderId="167" xfId="1" applyNumberFormat="1" applyFont="1" applyFill="1" applyBorder="1" applyAlignment="1">
      <alignment horizontal="center" vertical="center"/>
    </xf>
    <xf numFmtId="43" fontId="101" fillId="7" borderId="0" xfId="1" applyFont="1" applyFill="1" applyAlignment="1">
      <alignment horizontal="right"/>
    </xf>
    <xf numFmtId="43" fontId="109" fillId="7" borderId="0" xfId="1" applyFont="1" applyFill="1" applyAlignment="1">
      <alignment horizontal="center"/>
    </xf>
    <xf numFmtId="43" fontId="104" fillId="7" borderId="0" xfId="0" applyNumberFormat="1" applyFont="1" applyFill="1" applyAlignment="1">
      <alignment horizontal="center"/>
    </xf>
    <xf numFmtId="0" fontId="126" fillId="20" borderId="0" xfId="0" applyFont="1" applyFill="1" applyAlignment="1">
      <alignment horizontal="center" vertical="center"/>
    </xf>
    <xf numFmtId="0" fontId="118" fillId="59" borderId="0" xfId="0" applyFont="1" applyFill="1" applyAlignment="1">
      <alignment horizontal="center" vertical="center"/>
    </xf>
    <xf numFmtId="16" fontId="84" fillId="23" borderId="52" xfId="0" applyNumberFormat="1" applyFont="1" applyFill="1" applyBorder="1" applyAlignment="1">
      <alignment horizontal="center" vertical="center"/>
    </xf>
    <xf numFmtId="16" fontId="84" fillId="23" borderId="111" xfId="0" applyNumberFormat="1" applyFont="1" applyFill="1" applyBorder="1" applyAlignment="1">
      <alignment horizontal="center" vertical="center"/>
    </xf>
    <xf numFmtId="0" fontId="84" fillId="0" borderId="1" xfId="0" applyFont="1" applyBorder="1" applyAlignment="1">
      <alignment horizontal="center" vertical="center"/>
    </xf>
    <xf numFmtId="0" fontId="84" fillId="0" borderId="91" xfId="0" applyFont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84" fillId="23" borderId="52" xfId="0" applyFont="1" applyFill="1" applyBorder="1" applyAlignment="1">
      <alignment horizontal="center" vertical="center"/>
    </xf>
    <xf numFmtId="0" fontId="84" fillId="23" borderId="55" xfId="0" applyFont="1" applyFill="1" applyBorder="1" applyAlignment="1">
      <alignment horizontal="center" vertical="center"/>
    </xf>
    <xf numFmtId="43" fontId="102" fillId="30" borderId="183" xfId="0" applyNumberFormat="1" applyFont="1" applyFill="1" applyBorder="1" applyAlignment="1">
      <alignment horizontal="right" vertical="center"/>
    </xf>
    <xf numFmtId="43" fontId="102" fillId="30" borderId="184" xfId="0" applyNumberFormat="1" applyFont="1" applyFill="1" applyBorder="1" applyAlignment="1">
      <alignment horizontal="right" vertical="center"/>
    </xf>
    <xf numFmtId="0" fontId="84" fillId="28" borderId="139" xfId="0" applyFont="1" applyFill="1" applyBorder="1" applyAlignment="1">
      <alignment horizontal="center" vertical="center"/>
    </xf>
    <xf numFmtId="0" fontId="84" fillId="28" borderId="140" xfId="0" applyFont="1" applyFill="1" applyBorder="1" applyAlignment="1">
      <alignment horizontal="center" vertical="center"/>
    </xf>
    <xf numFmtId="0" fontId="0" fillId="30" borderId="52" xfId="0" applyFill="1" applyBorder="1" applyAlignment="1">
      <alignment horizontal="center" wrapText="1"/>
    </xf>
    <xf numFmtId="0" fontId="0" fillId="30" borderId="50" xfId="0" applyFill="1" applyBorder="1" applyAlignment="1">
      <alignment horizontal="center" wrapText="1"/>
    </xf>
    <xf numFmtId="0" fontId="96" fillId="19" borderId="139" xfId="0" applyFont="1" applyFill="1" applyBorder="1" applyAlignment="1">
      <alignment horizontal="center" vertical="center"/>
    </xf>
    <xf numFmtId="0" fontId="96" fillId="19" borderId="140" xfId="0" applyFont="1" applyFill="1" applyBorder="1" applyAlignment="1">
      <alignment horizontal="center" vertical="center"/>
    </xf>
    <xf numFmtId="0" fontId="84" fillId="23" borderId="139" xfId="0" applyFont="1" applyFill="1" applyBorder="1" applyAlignment="1">
      <alignment horizontal="center" vertical="center"/>
    </xf>
    <xf numFmtId="0" fontId="84" fillId="23" borderId="140" xfId="0" applyFont="1" applyFill="1" applyBorder="1" applyAlignment="1">
      <alignment horizontal="center" vertical="center"/>
    </xf>
    <xf numFmtId="0" fontId="96" fillId="20" borderId="139" xfId="0" applyFont="1" applyFill="1" applyBorder="1" applyAlignment="1">
      <alignment horizontal="center" vertical="center"/>
    </xf>
    <xf numFmtId="0" fontId="96" fillId="20" borderId="140" xfId="0" applyFont="1" applyFill="1" applyBorder="1" applyAlignment="1">
      <alignment horizontal="center" vertical="center"/>
    </xf>
  </cellXfs>
  <cellStyles count="10">
    <cellStyle name="Comma" xfId="1" builtinId="3"/>
    <cellStyle name="Comma 5" xfId="5" xr:uid="{00000000-0005-0000-0000-000001000000}"/>
    <cellStyle name="Currency" xfId="9" builtinId="4"/>
    <cellStyle name="Normal" xfId="0" builtinId="0"/>
    <cellStyle name="Normal 2" xfId="8" xr:uid="{00000000-0005-0000-0000-000003000000}"/>
    <cellStyle name="Normal 3" xfId="7" xr:uid="{00000000-0005-0000-0000-000004000000}"/>
    <cellStyle name="Normal 5" xfId="4" xr:uid="{00000000-0005-0000-0000-000005000000}"/>
    <cellStyle name="Normal 6 2" xfId="3" xr:uid="{00000000-0005-0000-0000-000006000000}"/>
    <cellStyle name="Percent" xfId="2" builtinId="5"/>
    <cellStyle name="標準_PRODUCTION_SCHEDULE_(8-JUL-10) MASTER 1340" xfId="6" xr:uid="{00000000-0005-0000-0000-000008000000}"/>
  </cellStyles>
  <dxfs count="0"/>
  <tableStyles count="0" defaultTableStyle="TableStyleMedium9" defaultPivotStyle="PivotStyleLight16"/>
  <colors>
    <mruColors>
      <color rgb="FFA5EDFB"/>
      <color rgb="FFCCFF66"/>
      <color rgb="FF3302BE"/>
      <color rgb="FFFFFF00"/>
      <color rgb="FFFFCC66"/>
      <color rgb="FFFF6699"/>
      <color rgb="FFFFFFCC"/>
      <color rgb="FFE11FB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172985</xdr:colOff>
      <xdr:row>0</xdr:row>
      <xdr:rowOff>163494</xdr:rowOff>
    </xdr:from>
    <xdr:to>
      <xdr:col>1</xdr:col>
      <xdr:colOff>459828</xdr:colOff>
      <xdr:row>3</xdr:row>
      <xdr:rowOff>142328</xdr:rowOff>
    </xdr:to>
    <xdr:pic>
      <xdr:nvPicPr>
        <xdr:cNvPr id="4" name="Picture 1" descr="http://www.valeo.com/assets/media/img/logo-valeo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2985" y="163494"/>
          <a:ext cx="1480205" cy="471506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640996</xdr:colOff>
      <xdr:row>6</xdr:row>
      <xdr:rowOff>343575</xdr:rowOff>
    </xdr:from>
    <xdr:to>
      <xdr:col>19</xdr:col>
      <xdr:colOff>640996</xdr:colOff>
      <xdr:row>138</xdr:row>
      <xdr:rowOff>12700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C383B94-1CBF-4D9B-8D2F-9B14A82F66EA}"/>
            </a:ext>
          </a:extLst>
        </xdr:cNvPr>
        <xdr:cNvCxnSpPr/>
      </xdr:nvCxnSpPr>
      <xdr:spPr>
        <a:xfrm>
          <a:off x="18319396" y="2083475"/>
          <a:ext cx="0" cy="386835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10776</xdr:colOff>
      <xdr:row>6</xdr:row>
      <xdr:rowOff>356870</xdr:rowOff>
    </xdr:from>
    <xdr:to>
      <xdr:col>29</xdr:col>
      <xdr:colOff>10776</xdr:colOff>
      <xdr:row>137</xdr:row>
      <xdr:rowOff>241300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355F064-8B53-4305-9AE1-48E1553236B1}"/>
            </a:ext>
          </a:extLst>
        </xdr:cNvPr>
        <xdr:cNvCxnSpPr/>
      </xdr:nvCxnSpPr>
      <xdr:spPr>
        <a:xfrm>
          <a:off x="25131376" y="2096770"/>
          <a:ext cx="0" cy="3861943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52A7EB0B-0191-47B3-A023-90C6796E9AB9}"/>
            </a:ext>
          </a:extLst>
        </xdr:cNvPr>
        <xdr:cNvSpPr/>
      </xdr:nvSpPr>
      <xdr:spPr>
        <a:xfrm>
          <a:off x="191160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D4AC5E2C-6C91-4980-A224-1D681DCA51C5}"/>
            </a:ext>
          </a:extLst>
        </xdr:cNvPr>
        <xdr:cNvSpPr/>
      </xdr:nvSpPr>
      <xdr:spPr>
        <a:xfrm>
          <a:off x="1253426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75</xdr:col>
      <xdr:colOff>4419</xdr:colOff>
      <xdr:row>7</xdr:row>
      <xdr:rowOff>10339</xdr:rowOff>
    </xdr:from>
    <xdr:to>
      <xdr:col>75</xdr:col>
      <xdr:colOff>4419</xdr:colOff>
      <xdr:row>137</xdr:row>
      <xdr:rowOff>241300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BEABA05-6DFD-4034-A3AF-23C0B8247A56}"/>
            </a:ext>
          </a:extLst>
        </xdr:cNvPr>
        <xdr:cNvCxnSpPr/>
      </xdr:nvCxnSpPr>
      <xdr:spPr>
        <a:xfrm>
          <a:off x="59313419" y="2131239"/>
          <a:ext cx="0" cy="3858496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D684A634-998B-4CCA-B048-295B45B536F7}"/>
            </a:ext>
          </a:extLst>
        </xdr:cNvPr>
        <xdr:cNvSpPr/>
      </xdr:nvSpPr>
      <xdr:spPr>
        <a:xfrm>
          <a:off x="4651801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65</xdr:col>
      <xdr:colOff>658023</xdr:colOff>
      <xdr:row>6</xdr:row>
      <xdr:rowOff>365918</xdr:rowOff>
    </xdr:from>
    <xdr:to>
      <xdr:col>65</xdr:col>
      <xdr:colOff>658023</xdr:colOff>
      <xdr:row>137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EE2E24-67D7-4811-B483-D9D5A4D1A641}"/>
            </a:ext>
          </a:extLst>
        </xdr:cNvPr>
        <xdr:cNvCxnSpPr/>
      </xdr:nvCxnSpPr>
      <xdr:spPr>
        <a:xfrm>
          <a:off x="52410523" y="2105818"/>
          <a:ext cx="0" cy="385595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20093EFF-F36B-4228-B398-84EA5BC6175E}"/>
            </a:ext>
          </a:extLst>
        </xdr:cNvPr>
        <xdr:cNvSpPr/>
      </xdr:nvSpPr>
      <xdr:spPr>
        <a:xfrm>
          <a:off x="6141130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CA91FE70-A912-4EDB-A826-D54E63CCD700}"/>
            </a:ext>
          </a:extLst>
        </xdr:cNvPr>
        <xdr:cNvSpPr/>
      </xdr:nvSpPr>
      <xdr:spPr>
        <a:xfrm>
          <a:off x="191160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47B4A33F-0F76-415A-948F-0B9DF6BC764D}"/>
            </a:ext>
          </a:extLst>
        </xdr:cNvPr>
        <xdr:cNvSpPr/>
      </xdr:nvSpPr>
      <xdr:spPr>
        <a:xfrm>
          <a:off x="1253426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426F284C-4423-47B1-A98A-29A83645A6A8}"/>
            </a:ext>
          </a:extLst>
        </xdr:cNvPr>
        <xdr:cNvSpPr/>
      </xdr:nvSpPr>
      <xdr:spPr>
        <a:xfrm>
          <a:off x="4651801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C7AD9801-865C-4F99-AB8C-040D243C7A5C}"/>
            </a:ext>
          </a:extLst>
        </xdr:cNvPr>
        <xdr:cNvSpPr/>
      </xdr:nvSpPr>
      <xdr:spPr>
        <a:xfrm>
          <a:off x="6141130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1525F0D5-DA14-4A61-85FB-F95E114A060B}"/>
            </a:ext>
          </a:extLst>
        </xdr:cNvPr>
        <xdr:cNvSpPr/>
      </xdr:nvSpPr>
      <xdr:spPr>
        <a:xfrm>
          <a:off x="191160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C8AE46CF-3F8D-4240-898A-063AC2838D09}"/>
            </a:ext>
          </a:extLst>
        </xdr:cNvPr>
        <xdr:cNvSpPr/>
      </xdr:nvSpPr>
      <xdr:spPr>
        <a:xfrm>
          <a:off x="1253426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3047ADB4-2329-4AB2-914B-A5D39E7AC375}"/>
            </a:ext>
          </a:extLst>
        </xdr:cNvPr>
        <xdr:cNvSpPr/>
      </xdr:nvSpPr>
      <xdr:spPr>
        <a:xfrm>
          <a:off x="4651801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110</xdr:col>
      <xdr:colOff>1755156</xdr:colOff>
      <xdr:row>6</xdr:row>
      <xdr:rowOff>5618</xdr:rowOff>
    </xdr:from>
    <xdr:to>
      <xdr:col>110</xdr:col>
      <xdr:colOff>1755156</xdr:colOff>
      <xdr:row>138</xdr:row>
      <xdr:rowOff>50800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D9F7D4B3-D09E-4FD9-AA40-3720C22A83D8}"/>
            </a:ext>
          </a:extLst>
        </xdr:cNvPr>
        <xdr:cNvCxnSpPr/>
      </xdr:nvCxnSpPr>
      <xdr:spPr>
        <a:xfrm>
          <a:off x="94731856" y="1745518"/>
          <a:ext cx="0" cy="389579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B8CA7EB7-2598-4E51-93A9-91716191A99B}"/>
            </a:ext>
          </a:extLst>
        </xdr:cNvPr>
        <xdr:cNvSpPr/>
      </xdr:nvSpPr>
      <xdr:spPr>
        <a:xfrm>
          <a:off x="6141130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C1162EC6-006E-47C8-BD11-714DCAAF36AE}"/>
            </a:ext>
          </a:extLst>
        </xdr:cNvPr>
        <xdr:cNvSpPr/>
      </xdr:nvSpPr>
      <xdr:spPr>
        <a:xfrm>
          <a:off x="4009707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7DC26D1C-9C15-4846-B354-72A53447EF69}"/>
            </a:ext>
          </a:extLst>
        </xdr:cNvPr>
        <xdr:cNvSpPr/>
      </xdr:nvSpPr>
      <xdr:spPr>
        <a:xfrm>
          <a:off x="60401200" y="18383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E969DD88-DFE2-4075-B3E8-21E9AD10E98A}"/>
            </a:ext>
          </a:extLst>
        </xdr:cNvPr>
        <xdr:cNvSpPr/>
      </xdr:nvSpPr>
      <xdr:spPr>
        <a:xfrm>
          <a:off x="5491480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DF8C3C52-7E16-4889-9490-D22C54D3D45D}"/>
            </a:ext>
          </a:extLst>
        </xdr:cNvPr>
        <xdr:cNvSpPr/>
      </xdr:nvSpPr>
      <xdr:spPr>
        <a:xfrm>
          <a:off x="9232373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DC8B1BCD-FDD4-4744-942C-960B90819C7A}"/>
            </a:ext>
          </a:extLst>
        </xdr:cNvPr>
        <xdr:cNvSpPr/>
      </xdr:nvSpPr>
      <xdr:spPr>
        <a:xfrm>
          <a:off x="5744660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37</xdr:col>
      <xdr:colOff>650539</xdr:colOff>
      <xdr:row>6</xdr:row>
      <xdr:rowOff>364014</xdr:rowOff>
    </xdr:from>
    <xdr:to>
      <xdr:col>37</xdr:col>
      <xdr:colOff>650539</xdr:colOff>
      <xdr:row>138</xdr:row>
      <xdr:rowOff>12700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ED30401-149A-4577-A970-CF309A68150B}"/>
            </a:ext>
          </a:extLst>
        </xdr:cNvPr>
        <xdr:cNvCxnSpPr/>
      </xdr:nvCxnSpPr>
      <xdr:spPr>
        <a:xfrm>
          <a:off x="31651239" y="2103914"/>
          <a:ext cx="0" cy="386630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EE78FBDD-7650-4E7D-A552-9500BAF4B728}"/>
            </a:ext>
          </a:extLst>
        </xdr:cNvPr>
        <xdr:cNvSpPr/>
      </xdr:nvSpPr>
      <xdr:spPr>
        <a:xfrm>
          <a:off x="257454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FFAC5F35-661F-4504-8BCD-497A60E01241}"/>
            </a:ext>
          </a:extLst>
        </xdr:cNvPr>
        <xdr:cNvSpPr/>
      </xdr:nvSpPr>
      <xdr:spPr>
        <a:xfrm>
          <a:off x="257454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C1536325-2C75-47E2-99F0-75CFD89FCA49}"/>
            </a:ext>
          </a:extLst>
        </xdr:cNvPr>
        <xdr:cNvSpPr/>
      </xdr:nvSpPr>
      <xdr:spPr>
        <a:xfrm>
          <a:off x="257454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142</xdr:row>
      <xdr:rowOff>158750</xdr:rowOff>
    </xdr:from>
    <xdr:to>
      <xdr:col>84</xdr:col>
      <xdr:colOff>460375</xdr:colOff>
      <xdr:row>142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A5C02895-750B-4364-8555-FE8EF027C855}"/>
            </a:ext>
          </a:extLst>
        </xdr:cNvPr>
        <xdr:cNvSpPr/>
      </xdr:nvSpPr>
      <xdr:spPr>
        <a:xfrm>
          <a:off x="62537975" y="3882263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143</xdr:row>
      <xdr:rowOff>95251</xdr:rowOff>
    </xdr:from>
    <xdr:to>
      <xdr:col>84</xdr:col>
      <xdr:colOff>444499</xdr:colOff>
      <xdr:row>144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60885DE5-EC6F-435E-B513-234D62B0E800}"/>
            </a:ext>
          </a:extLst>
        </xdr:cNvPr>
        <xdr:cNvSpPr/>
      </xdr:nvSpPr>
      <xdr:spPr>
        <a:xfrm>
          <a:off x="62522100" y="3907917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95250</xdr:rowOff>
    </xdr:from>
    <xdr:to>
      <xdr:col>84</xdr:col>
      <xdr:colOff>460375</xdr:colOff>
      <xdr:row>145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59B14627-1378-44F2-92C6-315A1D4A42B1}"/>
            </a:ext>
          </a:extLst>
        </xdr:cNvPr>
        <xdr:cNvSpPr/>
      </xdr:nvSpPr>
      <xdr:spPr>
        <a:xfrm>
          <a:off x="62522100" y="3939921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146</xdr:row>
      <xdr:rowOff>95250</xdr:rowOff>
    </xdr:from>
    <xdr:to>
      <xdr:col>84</xdr:col>
      <xdr:colOff>460375</xdr:colOff>
      <xdr:row>147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E629D409-96D3-474A-ACCC-10B5E16AB5E9}"/>
            </a:ext>
          </a:extLst>
        </xdr:cNvPr>
        <xdr:cNvSpPr/>
      </xdr:nvSpPr>
      <xdr:spPr>
        <a:xfrm>
          <a:off x="62522100" y="4003929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145</xdr:row>
      <xdr:rowOff>95250</xdr:rowOff>
    </xdr:from>
    <xdr:to>
      <xdr:col>84</xdr:col>
      <xdr:colOff>476250</xdr:colOff>
      <xdr:row>146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62B316C8-54A5-4B0B-9350-B832E72476F7}"/>
            </a:ext>
          </a:extLst>
        </xdr:cNvPr>
        <xdr:cNvSpPr/>
      </xdr:nvSpPr>
      <xdr:spPr>
        <a:xfrm>
          <a:off x="62506225" y="3971925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142</xdr:row>
      <xdr:rowOff>158750</xdr:rowOff>
    </xdr:from>
    <xdr:to>
      <xdr:col>84</xdr:col>
      <xdr:colOff>460375</xdr:colOff>
      <xdr:row>142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EE5771EC-C4BE-4284-99EB-751939A7FDE0}"/>
            </a:ext>
          </a:extLst>
        </xdr:cNvPr>
        <xdr:cNvSpPr/>
      </xdr:nvSpPr>
      <xdr:spPr>
        <a:xfrm>
          <a:off x="62537975" y="3882263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143</xdr:row>
      <xdr:rowOff>95251</xdr:rowOff>
    </xdr:from>
    <xdr:to>
      <xdr:col>84</xdr:col>
      <xdr:colOff>444499</xdr:colOff>
      <xdr:row>144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AEE060D6-C6FB-4037-A579-A75F5C76590F}"/>
            </a:ext>
          </a:extLst>
        </xdr:cNvPr>
        <xdr:cNvSpPr/>
      </xdr:nvSpPr>
      <xdr:spPr>
        <a:xfrm>
          <a:off x="62522100" y="3907917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95250</xdr:rowOff>
    </xdr:from>
    <xdr:to>
      <xdr:col>84</xdr:col>
      <xdr:colOff>460375</xdr:colOff>
      <xdr:row>145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135827BA-290E-4250-B2A1-27D709033B7F}"/>
            </a:ext>
          </a:extLst>
        </xdr:cNvPr>
        <xdr:cNvSpPr/>
      </xdr:nvSpPr>
      <xdr:spPr>
        <a:xfrm>
          <a:off x="62522100" y="3939921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146</xdr:row>
      <xdr:rowOff>95250</xdr:rowOff>
    </xdr:from>
    <xdr:to>
      <xdr:col>84</xdr:col>
      <xdr:colOff>460375</xdr:colOff>
      <xdr:row>147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5B00F682-0780-40CE-8502-A8F1C2BE106D}"/>
            </a:ext>
          </a:extLst>
        </xdr:cNvPr>
        <xdr:cNvSpPr/>
      </xdr:nvSpPr>
      <xdr:spPr>
        <a:xfrm>
          <a:off x="62522100" y="4003929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145</xdr:row>
      <xdr:rowOff>95250</xdr:rowOff>
    </xdr:from>
    <xdr:to>
      <xdr:col>84</xdr:col>
      <xdr:colOff>476250</xdr:colOff>
      <xdr:row>146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CDAD1DF0-76CF-49D0-8A8E-3F344299082C}"/>
            </a:ext>
          </a:extLst>
        </xdr:cNvPr>
        <xdr:cNvSpPr/>
      </xdr:nvSpPr>
      <xdr:spPr>
        <a:xfrm>
          <a:off x="62506225" y="3971925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143</xdr:row>
      <xdr:rowOff>193675</xdr:rowOff>
    </xdr:from>
    <xdr:to>
      <xdr:col>59</xdr:col>
      <xdr:colOff>3175</xdr:colOff>
      <xdr:row>143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117AA0B3-D40C-4316-AD30-73277F93B2E3}"/>
            </a:ext>
          </a:extLst>
        </xdr:cNvPr>
        <xdr:cNvCxnSpPr/>
      </xdr:nvCxnSpPr>
      <xdr:spPr>
        <a:xfrm>
          <a:off x="39931975" y="3917759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59585591-128D-4840-9837-437C5061174F}"/>
            </a:ext>
          </a:extLst>
        </xdr:cNvPr>
        <xdr:cNvSpPr/>
      </xdr:nvSpPr>
      <xdr:spPr>
        <a:xfrm>
          <a:off x="8859266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419100</xdr:colOff>
      <xdr:row>3</xdr:row>
      <xdr:rowOff>241300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FB0E67A-C30C-49C0-AF36-56225F0F8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41500" cy="707945"/>
        </a:xfrm>
        <a:prstGeom prst="rect">
          <a:avLst/>
        </a:prstGeom>
      </xdr:spPr>
    </xdr:pic>
    <xdr:clientData/>
  </xdr:twoCellAnchor>
  <xdr:twoCellAnchor>
    <xdr:from>
      <xdr:col>48</xdr:col>
      <xdr:colOff>28239</xdr:colOff>
      <xdr:row>6</xdr:row>
      <xdr:rowOff>364014</xdr:rowOff>
    </xdr:from>
    <xdr:to>
      <xdr:col>48</xdr:col>
      <xdr:colOff>28239</xdr:colOff>
      <xdr:row>137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5AA07436-C9F0-4CA1-98C8-253801F2C436}"/>
            </a:ext>
          </a:extLst>
        </xdr:cNvPr>
        <xdr:cNvCxnSpPr/>
      </xdr:nvCxnSpPr>
      <xdr:spPr>
        <a:xfrm>
          <a:off x="39385539" y="2103914"/>
          <a:ext cx="0" cy="385995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4593CBC6-444F-4C6C-847D-294599A1B4BE}"/>
            </a:ext>
          </a:extLst>
        </xdr:cNvPr>
        <xdr:cNvSpPr/>
      </xdr:nvSpPr>
      <xdr:spPr>
        <a:xfrm>
          <a:off x="33456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785BE8CC-ADE9-45A6-93A3-AF9EBA5DD3D9}"/>
            </a:ext>
          </a:extLst>
        </xdr:cNvPr>
        <xdr:cNvSpPr/>
      </xdr:nvSpPr>
      <xdr:spPr>
        <a:xfrm>
          <a:off x="3345688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5" name="Down Arrow 34">
          <a:extLst>
            <a:ext uri="{FF2B5EF4-FFF2-40B4-BE49-F238E27FC236}">
              <a16:creationId xmlns:a16="http://schemas.microsoft.com/office/drawing/2014/main" id="{FE1F1702-9FA8-4923-B47A-32704B48855B}"/>
            </a:ext>
          </a:extLst>
        </xdr:cNvPr>
        <xdr:cNvSpPr/>
      </xdr:nvSpPr>
      <xdr:spPr>
        <a:xfrm>
          <a:off x="5610180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6" name="Down Arrow 33">
          <a:extLst>
            <a:ext uri="{FF2B5EF4-FFF2-40B4-BE49-F238E27FC236}">
              <a16:creationId xmlns:a16="http://schemas.microsoft.com/office/drawing/2014/main" id="{6CE76DE5-CF9B-4A68-B648-60CF47E7C803}"/>
            </a:ext>
          </a:extLst>
        </xdr:cNvPr>
        <xdr:cNvSpPr/>
      </xdr:nvSpPr>
      <xdr:spPr>
        <a:xfrm>
          <a:off x="53639720" y="2970276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7" name="Down Arrow 34">
          <a:extLst>
            <a:ext uri="{FF2B5EF4-FFF2-40B4-BE49-F238E27FC236}">
              <a16:creationId xmlns:a16="http://schemas.microsoft.com/office/drawing/2014/main" id="{FC9F3A65-506E-43DA-8D38-DB4421D18E96}"/>
            </a:ext>
          </a:extLst>
        </xdr:cNvPr>
        <xdr:cNvSpPr/>
      </xdr:nvSpPr>
      <xdr:spPr>
        <a:xfrm>
          <a:off x="54902100" y="2972498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8" name="Down Arrow 36">
          <a:extLst>
            <a:ext uri="{FF2B5EF4-FFF2-40B4-BE49-F238E27FC236}">
              <a16:creationId xmlns:a16="http://schemas.microsoft.com/office/drawing/2014/main" id="{02110884-A8EB-4C74-A784-9B67DBB6E67C}"/>
            </a:ext>
          </a:extLst>
        </xdr:cNvPr>
        <xdr:cNvSpPr/>
      </xdr:nvSpPr>
      <xdr:spPr>
        <a:xfrm>
          <a:off x="92222136" y="2966783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C3A8770F-1C39-484A-88CC-E78CB087F955}"/>
            </a:ext>
          </a:extLst>
        </xdr:cNvPr>
        <xdr:cNvSpPr/>
      </xdr:nvSpPr>
      <xdr:spPr>
        <a:xfrm>
          <a:off x="57560901" y="2973934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50" name="Down Arrow 34">
          <a:extLst>
            <a:ext uri="{FF2B5EF4-FFF2-40B4-BE49-F238E27FC236}">
              <a16:creationId xmlns:a16="http://schemas.microsoft.com/office/drawing/2014/main" id="{BB5AF479-1EEF-4563-BC3A-8AD8392C8BF7}"/>
            </a:ext>
          </a:extLst>
        </xdr:cNvPr>
        <xdr:cNvSpPr/>
      </xdr:nvSpPr>
      <xdr:spPr>
        <a:xfrm>
          <a:off x="56165308" y="2972664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1" name="Down Arrow 33">
          <a:extLst>
            <a:ext uri="{FF2B5EF4-FFF2-40B4-BE49-F238E27FC236}">
              <a16:creationId xmlns:a16="http://schemas.microsoft.com/office/drawing/2014/main" id="{398B7B1E-B423-4845-9EB4-953453A45234}"/>
            </a:ext>
          </a:extLst>
        </xdr:cNvPr>
        <xdr:cNvSpPr/>
      </xdr:nvSpPr>
      <xdr:spPr>
        <a:xfrm>
          <a:off x="53690520" y="2667444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2" name="Down Arrow 34">
          <a:extLst>
            <a:ext uri="{FF2B5EF4-FFF2-40B4-BE49-F238E27FC236}">
              <a16:creationId xmlns:a16="http://schemas.microsoft.com/office/drawing/2014/main" id="{ED19A168-E545-4724-8E9E-4D1E168C7CB4}"/>
            </a:ext>
          </a:extLst>
        </xdr:cNvPr>
        <xdr:cNvSpPr/>
      </xdr:nvSpPr>
      <xdr:spPr>
        <a:xfrm>
          <a:off x="61315600" y="2733992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3" name="Down Arrow 36">
          <a:extLst>
            <a:ext uri="{FF2B5EF4-FFF2-40B4-BE49-F238E27FC236}">
              <a16:creationId xmlns:a16="http://schemas.microsoft.com/office/drawing/2014/main" id="{F4BDAD86-D836-4428-AD5C-D2EECE840451}"/>
            </a:ext>
          </a:extLst>
        </xdr:cNvPr>
        <xdr:cNvSpPr/>
      </xdr:nvSpPr>
      <xdr:spPr>
        <a:xfrm>
          <a:off x="92247536" y="265283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4" name="Down Arrow 33">
          <a:extLst>
            <a:ext uri="{FF2B5EF4-FFF2-40B4-BE49-F238E27FC236}">
              <a16:creationId xmlns:a16="http://schemas.microsoft.com/office/drawing/2014/main" id="{ACB55F95-10D2-4D5C-97B9-04BD7AE76292}"/>
            </a:ext>
          </a:extLst>
        </xdr:cNvPr>
        <xdr:cNvSpPr/>
      </xdr:nvSpPr>
      <xdr:spPr>
        <a:xfrm>
          <a:off x="53639720" y="3303270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5" name="Down Arrow 34">
          <a:extLst>
            <a:ext uri="{FF2B5EF4-FFF2-40B4-BE49-F238E27FC236}">
              <a16:creationId xmlns:a16="http://schemas.microsoft.com/office/drawing/2014/main" id="{D4B4BCA4-0DDB-4B7C-A1B0-E4B43B1947BE}"/>
            </a:ext>
          </a:extLst>
        </xdr:cNvPr>
        <xdr:cNvSpPr/>
      </xdr:nvSpPr>
      <xdr:spPr>
        <a:xfrm>
          <a:off x="54902100" y="3305492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6" name="Down Arrow 36">
          <a:extLst>
            <a:ext uri="{FF2B5EF4-FFF2-40B4-BE49-F238E27FC236}">
              <a16:creationId xmlns:a16="http://schemas.microsoft.com/office/drawing/2014/main" id="{CF2AAFB8-1976-4DF0-837E-BE5EC2599A97}"/>
            </a:ext>
          </a:extLst>
        </xdr:cNvPr>
        <xdr:cNvSpPr/>
      </xdr:nvSpPr>
      <xdr:spPr>
        <a:xfrm>
          <a:off x="92222136" y="329977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CB37BF85-519D-4917-93D3-8E1BCC727AF6}"/>
            </a:ext>
          </a:extLst>
        </xdr:cNvPr>
        <xdr:cNvSpPr/>
      </xdr:nvSpPr>
      <xdr:spPr>
        <a:xfrm>
          <a:off x="57560901" y="3306928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8" name="Down Arrow 34">
          <a:extLst>
            <a:ext uri="{FF2B5EF4-FFF2-40B4-BE49-F238E27FC236}">
              <a16:creationId xmlns:a16="http://schemas.microsoft.com/office/drawing/2014/main" id="{BB6640D2-5383-47C1-9CB1-BF5C4BE05A60}"/>
            </a:ext>
          </a:extLst>
        </xdr:cNvPr>
        <xdr:cNvSpPr/>
      </xdr:nvSpPr>
      <xdr:spPr>
        <a:xfrm>
          <a:off x="56165308" y="3305658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9" name="Down Arrow 33">
          <a:extLst>
            <a:ext uri="{FF2B5EF4-FFF2-40B4-BE49-F238E27FC236}">
              <a16:creationId xmlns:a16="http://schemas.microsoft.com/office/drawing/2014/main" id="{5786FD05-2113-4D92-8DE4-79F3C348675E}"/>
            </a:ext>
          </a:extLst>
        </xdr:cNvPr>
        <xdr:cNvSpPr/>
      </xdr:nvSpPr>
      <xdr:spPr>
        <a:xfrm>
          <a:off x="60147200" y="391128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60" name="Down Arrow 34">
          <a:extLst>
            <a:ext uri="{FF2B5EF4-FFF2-40B4-BE49-F238E27FC236}">
              <a16:creationId xmlns:a16="http://schemas.microsoft.com/office/drawing/2014/main" id="{23195070-4793-4B4A-BD11-1B67EE3A3633}"/>
            </a:ext>
          </a:extLst>
        </xdr:cNvPr>
        <xdr:cNvSpPr/>
      </xdr:nvSpPr>
      <xdr:spPr>
        <a:xfrm>
          <a:off x="65430400" y="391128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1" name="Down Arrow 36">
          <a:extLst>
            <a:ext uri="{FF2B5EF4-FFF2-40B4-BE49-F238E27FC236}">
              <a16:creationId xmlns:a16="http://schemas.microsoft.com/office/drawing/2014/main" id="{F3F48EE1-E448-4EF0-BD03-8D153B9CFC1F}"/>
            </a:ext>
          </a:extLst>
        </xdr:cNvPr>
        <xdr:cNvSpPr/>
      </xdr:nvSpPr>
      <xdr:spPr>
        <a:xfrm>
          <a:off x="92123076" y="269525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57</xdr:col>
      <xdr:colOff>28239</xdr:colOff>
      <xdr:row>6</xdr:row>
      <xdr:rowOff>351314</xdr:rowOff>
    </xdr:from>
    <xdr:to>
      <xdr:col>57</xdr:col>
      <xdr:colOff>28239</xdr:colOff>
      <xdr:row>137</xdr:row>
      <xdr:rowOff>215900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7169656-52AD-48C5-A8E0-C5102E6D4B9B}"/>
            </a:ext>
          </a:extLst>
        </xdr:cNvPr>
        <xdr:cNvCxnSpPr/>
      </xdr:nvCxnSpPr>
      <xdr:spPr>
        <a:xfrm>
          <a:off x="45926039" y="2091214"/>
          <a:ext cx="0" cy="385995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3">
          <a:extLst>
            <a:ext uri="{FF2B5EF4-FFF2-40B4-BE49-F238E27FC236}">
              <a16:creationId xmlns:a16="http://schemas.microsoft.com/office/drawing/2014/main" id="{AFD34968-ADBD-46D4-92F3-AD5B54AAD531}"/>
            </a:ext>
          </a:extLst>
        </xdr:cNvPr>
        <xdr:cNvSpPr/>
      </xdr:nvSpPr>
      <xdr:spPr>
        <a:xfrm>
          <a:off x="33401000" y="590550"/>
          <a:ext cx="777875" cy="48260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1">
          <a:extLst>
            <a:ext uri="{FF2B5EF4-FFF2-40B4-BE49-F238E27FC236}">
              <a16:creationId xmlns:a16="http://schemas.microsoft.com/office/drawing/2014/main" id="{E2E45541-76ED-4D6A-90E3-C94127EC83B5}"/>
            </a:ext>
          </a:extLst>
        </xdr:cNvPr>
        <xdr:cNvSpPr/>
      </xdr:nvSpPr>
      <xdr:spPr>
        <a:xfrm>
          <a:off x="33401000" y="590550"/>
          <a:ext cx="777875" cy="48260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5" name="Down Arrow 17">
          <a:extLst>
            <a:ext uri="{FF2B5EF4-FFF2-40B4-BE49-F238E27FC236}">
              <a16:creationId xmlns:a16="http://schemas.microsoft.com/office/drawing/2014/main" id="{D4E015A5-E571-4BD9-8782-C25CA00A69E2}"/>
            </a:ext>
          </a:extLst>
        </xdr:cNvPr>
        <xdr:cNvSpPr/>
      </xdr:nvSpPr>
      <xdr:spPr>
        <a:xfrm>
          <a:off x="33401000" y="590550"/>
          <a:ext cx="777875" cy="48260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A94E8F43-D328-4F93-9874-8EFDA5AC3536}"/>
            </a:ext>
          </a:extLst>
        </xdr:cNvPr>
        <xdr:cNvSpPr/>
      </xdr:nvSpPr>
      <xdr:spPr>
        <a:xfrm>
          <a:off x="62548328" y="181458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F87F7E47-45D1-458C-AA29-AEE73202F26E}"/>
            </a:ext>
          </a:extLst>
        </xdr:cNvPr>
        <xdr:cNvSpPr/>
      </xdr:nvSpPr>
      <xdr:spPr>
        <a:xfrm>
          <a:off x="63907228" y="3027528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8" name="Down Arrow 34">
          <a:extLst>
            <a:ext uri="{FF2B5EF4-FFF2-40B4-BE49-F238E27FC236}">
              <a16:creationId xmlns:a16="http://schemas.microsoft.com/office/drawing/2014/main" id="{500DDFD1-E566-4DB8-A4D7-9B9B691BC7EF}"/>
            </a:ext>
          </a:extLst>
        </xdr:cNvPr>
        <xdr:cNvSpPr/>
      </xdr:nvSpPr>
      <xdr:spPr>
        <a:xfrm>
          <a:off x="62611828" y="3380588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D0F49267-CD3A-AD1B-3DA8-482EE9D16933}"/>
            </a:ext>
          </a:extLst>
        </xdr:cNvPr>
        <xdr:cNvSpPr/>
      </xdr:nvSpPr>
      <xdr:spPr>
        <a:xfrm>
          <a:off x="66938976" y="18319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BBC8691F-592D-BAA7-80DA-7A452F00A778}"/>
            </a:ext>
          </a:extLst>
        </xdr:cNvPr>
        <xdr:cNvSpPr/>
      </xdr:nvSpPr>
      <xdr:spPr>
        <a:xfrm>
          <a:off x="66900876" y="303815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1" name="Down Arrow 36">
          <a:extLst>
            <a:ext uri="{FF2B5EF4-FFF2-40B4-BE49-F238E27FC236}">
              <a16:creationId xmlns:a16="http://schemas.microsoft.com/office/drawing/2014/main" id="{1743FCD6-88FF-E5C8-A029-E979C726B8DC}"/>
            </a:ext>
          </a:extLst>
        </xdr:cNvPr>
        <xdr:cNvSpPr/>
      </xdr:nvSpPr>
      <xdr:spPr>
        <a:xfrm>
          <a:off x="66900876" y="337724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114300</xdr:colOff>
      <xdr:row>30</xdr:row>
      <xdr:rowOff>266700</xdr:rowOff>
    </xdr:from>
    <xdr:to>
      <xdr:col>17</xdr:col>
      <xdr:colOff>584200</xdr:colOff>
      <xdr:row>32</xdr:row>
      <xdr:rowOff>25400</xdr:rowOff>
    </xdr:to>
    <xdr:sp macro="" textlink="">
      <xdr:nvSpPr>
        <xdr:cNvPr id="44" name="Right Arrow 28">
          <a:extLst>
            <a:ext uri="{FF2B5EF4-FFF2-40B4-BE49-F238E27FC236}">
              <a16:creationId xmlns:a16="http://schemas.microsoft.com/office/drawing/2014/main" id="{5E52EB2F-D8C4-4907-9C61-7EA7EA44A8D7}"/>
            </a:ext>
          </a:extLst>
        </xdr:cNvPr>
        <xdr:cNvSpPr/>
      </xdr:nvSpPr>
      <xdr:spPr>
        <a:xfrm>
          <a:off x="15151100" y="9017000"/>
          <a:ext cx="1790700" cy="3175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i="1">
              <a:solidFill>
                <a:srgbClr val="FFFF00"/>
              </a:solidFill>
            </a:rPr>
            <a:t>TRIAL (NEW MOLD)</a:t>
          </a:r>
          <a:endParaRPr lang="th-TH" sz="1100" i="1">
            <a:solidFill>
              <a:srgbClr val="FFFF00"/>
            </a:solidFill>
          </a:endParaRPr>
        </a:p>
      </xdr:txBody>
    </xdr:sp>
    <xdr:clientData/>
  </xdr:twoCellAnchor>
  <xdr:twoCellAnchor>
    <xdr:from>
      <xdr:col>17</xdr:col>
      <xdr:colOff>0</xdr:colOff>
      <xdr:row>83</xdr:row>
      <xdr:rowOff>254000</xdr:rowOff>
    </xdr:from>
    <xdr:to>
      <xdr:col>18</xdr:col>
      <xdr:colOff>41792</xdr:colOff>
      <xdr:row>85</xdr:row>
      <xdr:rowOff>62346</xdr:rowOff>
    </xdr:to>
    <xdr:sp macro="" textlink="">
      <xdr:nvSpPr>
        <xdr:cNvPr id="72" name="Right Arrow 28">
          <a:extLst>
            <a:ext uri="{FF2B5EF4-FFF2-40B4-BE49-F238E27FC236}">
              <a16:creationId xmlns:a16="http://schemas.microsoft.com/office/drawing/2014/main" id="{462D405A-0D6C-4904-8BA9-B5416874DB14}"/>
            </a:ext>
          </a:extLst>
        </xdr:cNvPr>
        <xdr:cNvSpPr/>
      </xdr:nvSpPr>
      <xdr:spPr>
        <a:xfrm flipH="1">
          <a:off x="16357600" y="23698200"/>
          <a:ext cx="702192" cy="367146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i="1"/>
            <a:t>TRIAL</a:t>
          </a:r>
          <a:endParaRPr lang="th-TH" sz="1100" i="1"/>
        </a:p>
      </xdr:txBody>
    </xdr:sp>
    <xdr:clientData/>
  </xdr:twoCellAnchor>
  <xdr:twoCellAnchor>
    <xdr:from>
      <xdr:col>101</xdr:col>
      <xdr:colOff>206375</xdr:colOff>
      <xdr:row>18</xdr:row>
      <xdr:rowOff>69850</xdr:rowOff>
    </xdr:from>
    <xdr:to>
      <xdr:col>101</xdr:col>
      <xdr:colOff>460375</xdr:colOff>
      <xdr:row>18</xdr:row>
      <xdr:rowOff>196850</xdr:rowOff>
    </xdr:to>
    <xdr:sp macro="" textlink="">
      <xdr:nvSpPr>
        <xdr:cNvPr id="73" name="Right Arrow 28">
          <a:extLst>
            <a:ext uri="{FF2B5EF4-FFF2-40B4-BE49-F238E27FC236}">
              <a16:creationId xmlns:a16="http://schemas.microsoft.com/office/drawing/2014/main" id="{89DC7E69-4EDC-0F5C-1047-A680122F4513}"/>
            </a:ext>
          </a:extLst>
        </xdr:cNvPr>
        <xdr:cNvSpPr/>
      </xdr:nvSpPr>
      <xdr:spPr>
        <a:xfrm>
          <a:off x="85029675" y="535305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105</xdr:col>
      <xdr:colOff>206375</xdr:colOff>
      <xdr:row>18</xdr:row>
      <xdr:rowOff>133350</xdr:rowOff>
    </xdr:from>
    <xdr:to>
      <xdr:col>105</xdr:col>
      <xdr:colOff>460375</xdr:colOff>
      <xdr:row>18</xdr:row>
      <xdr:rowOff>260350</xdr:rowOff>
    </xdr:to>
    <xdr:sp macro="" textlink="">
      <xdr:nvSpPr>
        <xdr:cNvPr id="74" name="Right Arrow 28">
          <a:extLst>
            <a:ext uri="{FF2B5EF4-FFF2-40B4-BE49-F238E27FC236}">
              <a16:creationId xmlns:a16="http://schemas.microsoft.com/office/drawing/2014/main" id="{B7374C77-1E25-2508-B6F9-87F65D54210C}"/>
            </a:ext>
          </a:extLst>
        </xdr:cNvPr>
        <xdr:cNvSpPr/>
      </xdr:nvSpPr>
      <xdr:spPr>
        <a:xfrm>
          <a:off x="88776175" y="541655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5" name="Down Arrow 33">
          <a:extLst>
            <a:ext uri="{FF2B5EF4-FFF2-40B4-BE49-F238E27FC236}">
              <a16:creationId xmlns:a16="http://schemas.microsoft.com/office/drawing/2014/main" id="{FC3F42A6-1118-4661-9045-A19BA5334C2E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97A9E869-15D4-4E21-8720-014695D6F4B5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268DD4EA-9F5C-4E65-8C51-8FC63062D4C7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8" name="Down Arrow 34">
          <a:extLst>
            <a:ext uri="{FF2B5EF4-FFF2-40B4-BE49-F238E27FC236}">
              <a16:creationId xmlns:a16="http://schemas.microsoft.com/office/drawing/2014/main" id="{E0BCBC0E-1031-4A6E-AFBA-80C1CC5E3B50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9" name="Down Arrow 34">
          <a:extLst>
            <a:ext uri="{FF2B5EF4-FFF2-40B4-BE49-F238E27FC236}">
              <a16:creationId xmlns:a16="http://schemas.microsoft.com/office/drawing/2014/main" id="{08AEB2B3-7433-4375-867C-A3442F3840D7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80" name="Down Arrow 34">
          <a:extLst>
            <a:ext uri="{FF2B5EF4-FFF2-40B4-BE49-F238E27FC236}">
              <a16:creationId xmlns:a16="http://schemas.microsoft.com/office/drawing/2014/main" id="{35698C21-EF17-4054-8DBC-3B5445879A99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81" name="Down Arrow 36">
          <a:extLst>
            <a:ext uri="{FF2B5EF4-FFF2-40B4-BE49-F238E27FC236}">
              <a16:creationId xmlns:a16="http://schemas.microsoft.com/office/drawing/2014/main" id="{DBBECE2F-54CB-48AF-B8AA-093CD5C25DC2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5996</xdr:colOff>
      <xdr:row>6</xdr:row>
      <xdr:rowOff>368975</xdr:rowOff>
    </xdr:from>
    <xdr:to>
      <xdr:col>20</xdr:col>
      <xdr:colOff>5996</xdr:colOff>
      <xdr:row>138</xdr:row>
      <xdr:rowOff>38100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B9C281E5-8572-4C83-8FC2-9A4CE1CB2275}"/>
            </a:ext>
          </a:extLst>
        </xdr:cNvPr>
        <xdr:cNvCxnSpPr/>
      </xdr:nvCxnSpPr>
      <xdr:spPr>
        <a:xfrm>
          <a:off x="18344796" y="2108875"/>
          <a:ext cx="0" cy="389502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645776</xdr:colOff>
      <xdr:row>6</xdr:row>
      <xdr:rowOff>356870</xdr:rowOff>
    </xdr:from>
    <xdr:to>
      <xdr:col>28</xdr:col>
      <xdr:colOff>645776</xdr:colOff>
      <xdr:row>137</xdr:row>
      <xdr:rowOff>241300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A43FA68-DEDF-450D-9762-A521CC022F43}"/>
            </a:ext>
          </a:extLst>
        </xdr:cNvPr>
        <xdr:cNvCxnSpPr/>
      </xdr:nvCxnSpPr>
      <xdr:spPr>
        <a:xfrm>
          <a:off x="24940876" y="2096770"/>
          <a:ext cx="0" cy="3888613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A3220F7D-D1D6-4F8E-A4AF-5CB000240707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EA72E8BB-97B9-4DDB-8DD2-F626CCFD071C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75</xdr:col>
      <xdr:colOff>17119</xdr:colOff>
      <xdr:row>6</xdr:row>
      <xdr:rowOff>378639</xdr:rowOff>
    </xdr:from>
    <xdr:to>
      <xdr:col>75</xdr:col>
      <xdr:colOff>17119</xdr:colOff>
      <xdr:row>137</xdr:row>
      <xdr:rowOff>228600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4F190E-6853-40F6-BCC0-710B0D90C09C}"/>
            </a:ext>
          </a:extLst>
        </xdr:cNvPr>
        <xdr:cNvCxnSpPr/>
      </xdr:nvCxnSpPr>
      <xdr:spPr>
        <a:xfrm>
          <a:off x="59161019" y="2118539"/>
          <a:ext cx="0" cy="3885166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CFABE2C6-15FD-4DFB-81A6-F8007D231FD2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66</xdr:col>
      <xdr:colOff>23023</xdr:colOff>
      <xdr:row>6</xdr:row>
      <xdr:rowOff>365918</xdr:rowOff>
    </xdr:from>
    <xdr:to>
      <xdr:col>66</xdr:col>
      <xdr:colOff>23023</xdr:colOff>
      <xdr:row>137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8C8BB9CC-B8C6-42CD-9794-5B6B72CA6445}"/>
            </a:ext>
          </a:extLst>
        </xdr:cNvPr>
        <xdr:cNvCxnSpPr/>
      </xdr:nvCxnSpPr>
      <xdr:spPr>
        <a:xfrm>
          <a:off x="52270823" y="2105818"/>
          <a:ext cx="0" cy="388262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5C2A6037-DE6A-472A-A6AE-BFA960AD0C26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40C2793B-3D32-406E-ACA8-374A24F0A84C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641306FA-4CB4-48D2-BEE6-082410EBE3E6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84A00741-3C10-45CC-B52E-82639715E127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ED40BEA1-9228-4B91-A473-D9FFE3325C51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153C629E-668A-4F90-A186-62F2450CC0A4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E10F26C2-2580-49AC-918A-46F718B38649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12DC1DD1-FEF2-450D-8350-59D2FA0ECC03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111</xdr:col>
      <xdr:colOff>2556</xdr:colOff>
      <xdr:row>6</xdr:row>
      <xdr:rowOff>5618</xdr:rowOff>
    </xdr:from>
    <xdr:to>
      <xdr:col>111</xdr:col>
      <xdr:colOff>2556</xdr:colOff>
      <xdr:row>138</xdr:row>
      <xdr:rowOff>50800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824C553-2B51-43E4-9216-82152B923EEE}"/>
            </a:ext>
          </a:extLst>
        </xdr:cNvPr>
        <xdr:cNvCxnSpPr/>
      </xdr:nvCxnSpPr>
      <xdr:spPr>
        <a:xfrm>
          <a:off x="94820756" y="1745518"/>
          <a:ext cx="0" cy="393262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2617EDE6-F7C8-49A1-92B0-05458EDBB881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B0E8710A-D3F7-43E7-BF70-95124A801832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FC5389DB-8E20-4322-93EA-F435E4497906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2D95ACC4-5434-41D5-9B5A-612DD5A9416B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EBCBD240-A014-4DE6-8D36-6D732E88273C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08DC9596-18A1-4834-B952-2B72B5432E8B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37</xdr:col>
      <xdr:colOff>637839</xdr:colOff>
      <xdr:row>6</xdr:row>
      <xdr:rowOff>364014</xdr:rowOff>
    </xdr:from>
    <xdr:to>
      <xdr:col>37</xdr:col>
      <xdr:colOff>637839</xdr:colOff>
      <xdr:row>138</xdr:row>
      <xdr:rowOff>12700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9F2BEA34-E947-47D0-8CBF-9E6E65BF42DB}"/>
            </a:ext>
          </a:extLst>
        </xdr:cNvPr>
        <xdr:cNvCxnSpPr/>
      </xdr:nvCxnSpPr>
      <xdr:spPr>
        <a:xfrm>
          <a:off x="31473439" y="2103914"/>
          <a:ext cx="0" cy="389297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2738C1EB-1BA1-4620-8EE4-88769298BCD0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BB3FB6E4-81F7-4FB0-BD96-9759361D45A2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FD9096B2-79B6-429A-825F-20FC6F27B8F6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142</xdr:row>
      <xdr:rowOff>158750</xdr:rowOff>
    </xdr:from>
    <xdr:to>
      <xdr:col>84</xdr:col>
      <xdr:colOff>460375</xdr:colOff>
      <xdr:row>142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99DEE639-E5E5-42A6-A619-117928E2E1AD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143</xdr:row>
      <xdr:rowOff>95251</xdr:rowOff>
    </xdr:from>
    <xdr:to>
      <xdr:col>84</xdr:col>
      <xdr:colOff>444499</xdr:colOff>
      <xdr:row>144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2E5B0008-6F47-4C24-9DCE-AC339FF9C0B0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95250</xdr:rowOff>
    </xdr:from>
    <xdr:to>
      <xdr:col>84</xdr:col>
      <xdr:colOff>460375</xdr:colOff>
      <xdr:row>145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28FF58F1-83D8-4CCC-89D9-DCF584CCC00F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146</xdr:row>
      <xdr:rowOff>95250</xdr:rowOff>
    </xdr:from>
    <xdr:to>
      <xdr:col>84</xdr:col>
      <xdr:colOff>460375</xdr:colOff>
      <xdr:row>147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0BADBB5F-A2A7-4224-AC4F-D458596569B0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145</xdr:row>
      <xdr:rowOff>95250</xdr:rowOff>
    </xdr:from>
    <xdr:to>
      <xdr:col>84</xdr:col>
      <xdr:colOff>476250</xdr:colOff>
      <xdr:row>146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971A30EF-6154-43B7-A979-F34E57DB2DE5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142</xdr:row>
      <xdr:rowOff>158750</xdr:rowOff>
    </xdr:from>
    <xdr:to>
      <xdr:col>84</xdr:col>
      <xdr:colOff>460375</xdr:colOff>
      <xdr:row>142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7B319029-F1F0-40B7-9CAD-57C90B079D31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143</xdr:row>
      <xdr:rowOff>95251</xdr:rowOff>
    </xdr:from>
    <xdr:to>
      <xdr:col>84</xdr:col>
      <xdr:colOff>444499</xdr:colOff>
      <xdr:row>144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788E0CAD-4A10-4B6A-AB37-CFC40326ECF0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95250</xdr:rowOff>
    </xdr:from>
    <xdr:to>
      <xdr:col>84</xdr:col>
      <xdr:colOff>460375</xdr:colOff>
      <xdr:row>145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B1B4FD46-0CF0-4CCC-86C0-7D873CD18BB8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146</xdr:row>
      <xdr:rowOff>95250</xdr:rowOff>
    </xdr:from>
    <xdr:to>
      <xdr:col>84</xdr:col>
      <xdr:colOff>460375</xdr:colOff>
      <xdr:row>147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6B84B0F3-9165-45D2-AF47-212A2100D67C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145</xdr:row>
      <xdr:rowOff>95250</xdr:rowOff>
    </xdr:from>
    <xdr:to>
      <xdr:col>84</xdr:col>
      <xdr:colOff>476250</xdr:colOff>
      <xdr:row>146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5903D3EC-40A1-4E36-BA06-022B7BFEAB23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143</xdr:row>
      <xdr:rowOff>193675</xdr:rowOff>
    </xdr:from>
    <xdr:to>
      <xdr:col>59</xdr:col>
      <xdr:colOff>3175</xdr:colOff>
      <xdr:row>143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4E92C133-1B4E-4F52-924B-2503954B0363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1C4F0070-03C4-43D9-84C8-349AECD62167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431800</xdr:colOff>
      <xdr:row>3</xdr:row>
      <xdr:rowOff>203200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F58637D-7CDA-4A5F-8213-9E301ADA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54200" cy="669845"/>
        </a:xfrm>
        <a:prstGeom prst="rect">
          <a:avLst/>
        </a:prstGeom>
      </xdr:spPr>
    </xdr:pic>
    <xdr:clientData/>
  </xdr:twoCellAnchor>
  <xdr:twoCellAnchor>
    <xdr:from>
      <xdr:col>48</xdr:col>
      <xdr:colOff>28239</xdr:colOff>
      <xdr:row>7</xdr:row>
      <xdr:rowOff>8414</xdr:rowOff>
    </xdr:from>
    <xdr:to>
      <xdr:col>48</xdr:col>
      <xdr:colOff>28239</xdr:colOff>
      <xdr:row>137</xdr:row>
      <xdr:rowOff>254000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A155469F-C6DA-4E97-8C6F-375B1BEB8EDA}"/>
            </a:ext>
          </a:extLst>
        </xdr:cNvPr>
        <xdr:cNvCxnSpPr/>
      </xdr:nvCxnSpPr>
      <xdr:spPr>
        <a:xfrm>
          <a:off x="39220439" y="2129314"/>
          <a:ext cx="0" cy="38866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49C3A8EB-6138-41D8-8FC7-9642AB0A9FD8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7DAB92CB-1601-4A3E-9B94-4A5C39CE762A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2FAEC231-090A-42D3-A834-C9A962432BDE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C80F0A00-5F34-4313-AF6A-4B7722018DF5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9D9D0A04-4741-4BE5-B29E-7FE2534B91A5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D176BA03-713E-475C-B89C-7FC5F2E7C43C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A943C178-5DB1-428D-AD7B-2DCB7FC54920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C84AA809-4870-421D-9829-D9B8276B9E0C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DCB6A67C-CC80-4D89-BDA7-2055DE6298ED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8BF605C1-2887-4070-BE79-8C5B806B4A20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D851B177-DFCF-4F86-AFED-4DFC8BAF9435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6AF14DDB-8CE3-4905-89A6-80B5599BA545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FAAA316B-5161-45E4-8D30-37A056937DFD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9CF95325-E2E3-4D7C-9798-7AB3DB334AA7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828CEA1D-C3F5-45ED-AE4C-C5CBBC450189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29AA59B2-314A-470D-9AB7-544ECDBBBCE9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0194A7C4-B2BD-4A55-8051-FCD0E3937325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DE36342F-4F66-49E1-BC48-9E08C746FD08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BD518E0A-E78B-41FA-81E4-F8BE0629B248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57</xdr:col>
      <xdr:colOff>15539</xdr:colOff>
      <xdr:row>6</xdr:row>
      <xdr:rowOff>376714</xdr:rowOff>
    </xdr:from>
    <xdr:to>
      <xdr:col>57</xdr:col>
      <xdr:colOff>15539</xdr:colOff>
      <xdr:row>137</xdr:row>
      <xdr:rowOff>241300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949AD2F2-2BF0-49B2-9F9C-A7D211C2B531}"/>
            </a:ext>
          </a:extLst>
        </xdr:cNvPr>
        <xdr:cNvCxnSpPr/>
      </xdr:nvCxnSpPr>
      <xdr:spPr>
        <a:xfrm>
          <a:off x="45748239" y="2116614"/>
          <a:ext cx="0" cy="38866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28C64F25-90E4-434D-9E98-E8482947FED3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83F7825C-E654-4D11-A8D8-55EC63719E2B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9A64FDBB-2DA8-4AC2-93D0-130ED944D766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EB7FD773-6F79-4C74-BBB4-6ED57859A6FA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6929A264-CF7B-4984-986D-ABC0C62E925A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234D2B26-76AC-464F-80AB-48B96204142E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7E40B133-27E2-4B51-A33C-E51C059BC62D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66B14010-A082-48CF-B2F4-D45C2E0EDF00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90BFF8DD-B48B-4CB8-82C2-C9A5C8F3FA0C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89</xdr:col>
      <xdr:colOff>219075</xdr:colOff>
      <xdr:row>27</xdr:row>
      <xdr:rowOff>82550</xdr:rowOff>
    </xdr:from>
    <xdr:to>
      <xdr:col>89</xdr:col>
      <xdr:colOff>473075</xdr:colOff>
      <xdr:row>27</xdr:row>
      <xdr:rowOff>209550</xdr:rowOff>
    </xdr:to>
    <xdr:sp macro="" textlink="">
      <xdr:nvSpPr>
        <xdr:cNvPr id="71" name="Right Arrow 28">
          <a:extLst>
            <a:ext uri="{FF2B5EF4-FFF2-40B4-BE49-F238E27FC236}">
              <a16:creationId xmlns:a16="http://schemas.microsoft.com/office/drawing/2014/main" id="{C04FFF3D-80DB-2162-2044-74A0843BD955}"/>
            </a:ext>
          </a:extLst>
        </xdr:cNvPr>
        <xdr:cNvSpPr/>
      </xdr:nvSpPr>
      <xdr:spPr>
        <a:xfrm>
          <a:off x="73802875" y="788035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93</xdr:col>
      <xdr:colOff>638175</xdr:colOff>
      <xdr:row>31</xdr:row>
      <xdr:rowOff>247650</xdr:rowOff>
    </xdr:from>
    <xdr:to>
      <xdr:col>94</xdr:col>
      <xdr:colOff>88900</xdr:colOff>
      <xdr:row>31</xdr:row>
      <xdr:rowOff>444500</xdr:rowOff>
    </xdr:to>
    <xdr:sp macro="" textlink="">
      <xdr:nvSpPr>
        <xdr:cNvPr id="72" name="Right Arrow 28">
          <a:extLst>
            <a:ext uri="{FF2B5EF4-FFF2-40B4-BE49-F238E27FC236}">
              <a16:creationId xmlns:a16="http://schemas.microsoft.com/office/drawing/2014/main" id="{36220EFB-0657-7BCD-B0D4-A84080B6D2E6}"/>
            </a:ext>
          </a:extLst>
        </xdr:cNvPr>
        <xdr:cNvSpPr/>
      </xdr:nvSpPr>
      <xdr:spPr>
        <a:xfrm>
          <a:off x="77968475" y="9163050"/>
          <a:ext cx="111125" cy="19685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97</xdr:col>
      <xdr:colOff>114301</xdr:colOff>
      <xdr:row>31</xdr:row>
      <xdr:rowOff>247650</xdr:rowOff>
    </xdr:from>
    <xdr:to>
      <xdr:col>97</xdr:col>
      <xdr:colOff>609601</xdr:colOff>
      <xdr:row>31</xdr:row>
      <xdr:rowOff>419100</xdr:rowOff>
    </xdr:to>
    <xdr:sp macro="" textlink="">
      <xdr:nvSpPr>
        <xdr:cNvPr id="73" name="Right Arrow 28">
          <a:extLst>
            <a:ext uri="{FF2B5EF4-FFF2-40B4-BE49-F238E27FC236}">
              <a16:creationId xmlns:a16="http://schemas.microsoft.com/office/drawing/2014/main" id="{5953F88D-B584-4B0D-9AA1-47E003F8F2BB}"/>
            </a:ext>
          </a:extLst>
        </xdr:cNvPr>
        <xdr:cNvSpPr/>
      </xdr:nvSpPr>
      <xdr:spPr>
        <a:xfrm>
          <a:off x="81191101" y="9163050"/>
          <a:ext cx="495300" cy="17145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97</xdr:col>
      <xdr:colOff>76200</xdr:colOff>
      <xdr:row>27</xdr:row>
      <xdr:rowOff>76200</xdr:rowOff>
    </xdr:from>
    <xdr:to>
      <xdr:col>98</xdr:col>
      <xdr:colOff>1714500</xdr:colOff>
      <xdr:row>27</xdr:row>
      <xdr:rowOff>215900</xdr:rowOff>
    </xdr:to>
    <xdr:sp macro="" textlink="">
      <xdr:nvSpPr>
        <xdr:cNvPr id="74" name="Right Arrow 28">
          <a:extLst>
            <a:ext uri="{FF2B5EF4-FFF2-40B4-BE49-F238E27FC236}">
              <a16:creationId xmlns:a16="http://schemas.microsoft.com/office/drawing/2014/main" id="{B16AD0B4-1D65-8256-0DFB-03B7575EA1C1}"/>
            </a:ext>
          </a:extLst>
        </xdr:cNvPr>
        <xdr:cNvSpPr/>
      </xdr:nvSpPr>
      <xdr:spPr>
        <a:xfrm>
          <a:off x="81229200" y="7874000"/>
          <a:ext cx="2298700" cy="1397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5" name="Down Arrow 33">
          <a:extLst>
            <a:ext uri="{FF2B5EF4-FFF2-40B4-BE49-F238E27FC236}">
              <a16:creationId xmlns:a16="http://schemas.microsoft.com/office/drawing/2014/main" id="{F4C037FB-EBB3-45A8-B9A1-EAD8543CD756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350CA7DE-705F-441B-B3F1-031C9E71BD32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7DD48F5C-CA52-4B37-A401-C84C20A2EBD5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8" name="Down Arrow 34">
          <a:extLst>
            <a:ext uri="{FF2B5EF4-FFF2-40B4-BE49-F238E27FC236}">
              <a16:creationId xmlns:a16="http://schemas.microsoft.com/office/drawing/2014/main" id="{E15CC821-F37A-48C9-8302-688898FF1D8C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9" name="Down Arrow 34">
          <a:extLst>
            <a:ext uri="{FF2B5EF4-FFF2-40B4-BE49-F238E27FC236}">
              <a16:creationId xmlns:a16="http://schemas.microsoft.com/office/drawing/2014/main" id="{02EC3583-D101-41D1-8DEC-2A135FC6B945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80" name="Down Arrow 34">
          <a:extLst>
            <a:ext uri="{FF2B5EF4-FFF2-40B4-BE49-F238E27FC236}">
              <a16:creationId xmlns:a16="http://schemas.microsoft.com/office/drawing/2014/main" id="{5BAE6B91-8AE7-40E8-AE8D-C04703D1F851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81" name="Down Arrow 36">
          <a:extLst>
            <a:ext uri="{FF2B5EF4-FFF2-40B4-BE49-F238E27FC236}">
              <a16:creationId xmlns:a16="http://schemas.microsoft.com/office/drawing/2014/main" id="{BA5C639F-C40C-4388-BCBE-C5DDA7CC0FD0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31396</xdr:colOff>
      <xdr:row>7</xdr:row>
      <xdr:rowOff>13375</xdr:rowOff>
    </xdr:from>
    <xdr:to>
      <xdr:col>20</xdr:col>
      <xdr:colOff>31396</xdr:colOff>
      <xdr:row>139</xdr:row>
      <xdr:rowOff>63500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EB5A0E2F-BD5B-46B9-9CAF-0AD677389854}"/>
            </a:ext>
          </a:extLst>
        </xdr:cNvPr>
        <xdr:cNvCxnSpPr/>
      </xdr:nvCxnSpPr>
      <xdr:spPr>
        <a:xfrm>
          <a:off x="18509896" y="2134275"/>
          <a:ext cx="0" cy="394074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23476</xdr:colOff>
      <xdr:row>6</xdr:row>
      <xdr:rowOff>356870</xdr:rowOff>
    </xdr:from>
    <xdr:to>
      <xdr:col>29</xdr:col>
      <xdr:colOff>23476</xdr:colOff>
      <xdr:row>138</xdr:row>
      <xdr:rowOff>241300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942264-9A1A-4140-AEF5-E4FE356B7F94}"/>
            </a:ext>
          </a:extLst>
        </xdr:cNvPr>
        <xdr:cNvCxnSpPr/>
      </xdr:nvCxnSpPr>
      <xdr:spPr>
        <a:xfrm>
          <a:off x="25118676" y="2096770"/>
          <a:ext cx="0" cy="3934333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FAD199E6-0CCA-431A-8923-2D38BD895C6B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687E962F-BA24-41FB-AEDB-41D2DF8D957E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74</xdr:col>
      <xdr:colOff>690219</xdr:colOff>
      <xdr:row>6</xdr:row>
      <xdr:rowOff>365939</xdr:rowOff>
    </xdr:from>
    <xdr:to>
      <xdr:col>74</xdr:col>
      <xdr:colOff>690219</xdr:colOff>
      <xdr:row>138</xdr:row>
      <xdr:rowOff>215900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2BB0171-E710-4F26-9D3B-5FCFEB76035F}"/>
            </a:ext>
          </a:extLst>
        </xdr:cNvPr>
        <xdr:cNvCxnSpPr/>
      </xdr:nvCxnSpPr>
      <xdr:spPr>
        <a:xfrm>
          <a:off x="59262619" y="2105839"/>
          <a:ext cx="0" cy="3930886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908A9732-EB92-4EF5-8C3D-03CBF6F18E31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65</xdr:col>
      <xdr:colOff>658023</xdr:colOff>
      <xdr:row>6</xdr:row>
      <xdr:rowOff>378618</xdr:rowOff>
    </xdr:from>
    <xdr:to>
      <xdr:col>65</xdr:col>
      <xdr:colOff>658023</xdr:colOff>
      <xdr:row>138</xdr:row>
      <xdr:rowOff>203200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7FFED4E1-3503-45F9-8DC9-4281691D1C9F}"/>
            </a:ext>
          </a:extLst>
        </xdr:cNvPr>
        <xdr:cNvCxnSpPr/>
      </xdr:nvCxnSpPr>
      <xdr:spPr>
        <a:xfrm>
          <a:off x="52385123" y="2118518"/>
          <a:ext cx="0" cy="392834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4409E782-9DE9-4C5D-91BF-152A1B706EE1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60DBB877-1F72-4CD2-8F14-0B95E82E9123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229CA81B-04BE-494D-B5F4-C061FD4936D5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60B9A2B8-B1E1-4254-97B3-CA33AE1A5D23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A3898DDC-BE32-4A6E-8B1D-AD6597597729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BADF14B3-BDE8-49A2-8B93-32AEC68C2308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7C5D4CA4-1BF4-410B-A969-615361949A14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A59435FE-A2D6-469F-943F-2BD42647BCAA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110</xdr:col>
      <xdr:colOff>1755156</xdr:colOff>
      <xdr:row>6</xdr:row>
      <xdr:rowOff>5618</xdr:rowOff>
    </xdr:from>
    <xdr:to>
      <xdr:col>110</xdr:col>
      <xdr:colOff>1755156</xdr:colOff>
      <xdr:row>139</xdr:row>
      <xdr:rowOff>50800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B4D90F-44E7-4EAC-A26D-7ABD4B3343FE}"/>
            </a:ext>
          </a:extLst>
        </xdr:cNvPr>
        <xdr:cNvCxnSpPr/>
      </xdr:nvCxnSpPr>
      <xdr:spPr>
        <a:xfrm>
          <a:off x="94871556" y="1745518"/>
          <a:ext cx="0" cy="397834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BBBAF29A-AE9C-4D32-96A3-973CE514F845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1FA3C898-5264-44B6-B200-E482655F6D42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BCDAF3CE-FEDF-458A-B46B-EA2F16C03EEC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0D0220AA-A0F0-4C07-9EE6-DD3956B75643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35F1AC46-D75F-4FDB-98AA-60204540410D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2A40E260-CC73-44BC-9451-FEEDB8ADCCF5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38</xdr:col>
      <xdr:colOff>28239</xdr:colOff>
      <xdr:row>6</xdr:row>
      <xdr:rowOff>364014</xdr:rowOff>
    </xdr:from>
    <xdr:to>
      <xdr:col>38</xdr:col>
      <xdr:colOff>28239</xdr:colOff>
      <xdr:row>139</xdr:row>
      <xdr:rowOff>12700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E6B7EAE6-52F1-4332-BB7C-F8D3657DC20E}"/>
            </a:ext>
          </a:extLst>
        </xdr:cNvPr>
        <xdr:cNvCxnSpPr/>
      </xdr:nvCxnSpPr>
      <xdr:spPr>
        <a:xfrm>
          <a:off x="31663939" y="2103914"/>
          <a:ext cx="0" cy="393869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F01D668C-8B82-46CA-91B3-8B119C1AB036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C6978851-0012-433C-8274-BF95382189BE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1886596D-907D-4BF0-9FF9-CC4BAE49C954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E33E86EA-5699-4512-B6BF-16100EDBC348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148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5F4FB741-385B-4213-A252-B06B05D14942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148</xdr:row>
      <xdr:rowOff>95250</xdr:rowOff>
    </xdr:from>
    <xdr:to>
      <xdr:col>84</xdr:col>
      <xdr:colOff>460375</xdr:colOff>
      <xdr:row>149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4006BB9C-11D6-4922-A346-85E697B7732C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150</xdr:row>
      <xdr:rowOff>95250</xdr:rowOff>
    </xdr:from>
    <xdr:to>
      <xdr:col>84</xdr:col>
      <xdr:colOff>460375</xdr:colOff>
      <xdr:row>152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A329DC0D-DA4D-4BC0-A4FB-D948C4B57196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149</xdr:row>
      <xdr:rowOff>95250</xdr:rowOff>
    </xdr:from>
    <xdr:to>
      <xdr:col>84</xdr:col>
      <xdr:colOff>476250</xdr:colOff>
      <xdr:row>150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A032CB0E-DE26-46A7-A9F3-0E3FF127A19F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B365C81E-7E90-4FC4-A050-3B083A2B67AE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148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ABA683F8-DCD4-4F92-B3E4-22ABCE15E93E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148</xdr:row>
      <xdr:rowOff>95250</xdr:rowOff>
    </xdr:from>
    <xdr:to>
      <xdr:col>84</xdr:col>
      <xdr:colOff>460375</xdr:colOff>
      <xdr:row>149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6172E3B7-02F5-42F1-B17F-25338DD3D9FB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150</xdr:row>
      <xdr:rowOff>95250</xdr:rowOff>
    </xdr:from>
    <xdr:to>
      <xdr:col>84</xdr:col>
      <xdr:colOff>460375</xdr:colOff>
      <xdr:row>152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5E84F216-3F3C-493D-9A32-8CDA0E184EC4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149</xdr:row>
      <xdr:rowOff>95250</xdr:rowOff>
    </xdr:from>
    <xdr:to>
      <xdr:col>84</xdr:col>
      <xdr:colOff>476250</xdr:colOff>
      <xdr:row>150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143B8A85-A3EA-4ED5-A6F4-1409EB62D458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F3EC7283-0A1F-40A7-AA1C-8D05BFF02306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F3C3BE58-C01C-432E-9E13-BB4E4016094A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431800</xdr:colOff>
      <xdr:row>3</xdr:row>
      <xdr:rowOff>342900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49DE7A-D409-415A-AD27-0DF984F84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54200" cy="809545"/>
        </a:xfrm>
        <a:prstGeom prst="rect">
          <a:avLst/>
        </a:prstGeom>
      </xdr:spPr>
    </xdr:pic>
    <xdr:clientData/>
  </xdr:twoCellAnchor>
  <xdr:twoCellAnchor>
    <xdr:from>
      <xdr:col>48</xdr:col>
      <xdr:colOff>15539</xdr:colOff>
      <xdr:row>6</xdr:row>
      <xdr:rowOff>338614</xdr:rowOff>
    </xdr:from>
    <xdr:to>
      <xdr:col>48</xdr:col>
      <xdr:colOff>15539</xdr:colOff>
      <xdr:row>138</xdr:row>
      <xdr:rowOff>203200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82CAC5E9-CA68-4AE9-82CF-27AA1D7936E3}"/>
            </a:ext>
          </a:extLst>
        </xdr:cNvPr>
        <xdr:cNvCxnSpPr/>
      </xdr:nvCxnSpPr>
      <xdr:spPr>
        <a:xfrm>
          <a:off x="39347439" y="2078514"/>
          <a:ext cx="0" cy="393234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E8BA1861-F92C-4C21-80A2-90FCB1DA95E8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30CA3A8B-D1CE-43F5-8E29-B53B163FFFC0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11A5DF0F-B530-4EC7-91BA-E3DACD534043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2195AC7A-09F4-4483-B0E2-371B82D4EBEB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5248ED80-B1A9-49C6-BEBB-B38CCC401AE7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8E161FE9-8049-4B53-950A-14B762BC8758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3E628350-6F54-4A9B-AFA7-57F7F61AA6C0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BAB5B574-993E-42F4-A55B-D534DE8BC259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3F6502BD-4C4E-4BFE-8E93-71BD02B5B360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4599FF66-B769-4AC9-8FB2-DFE85C022BF1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733A2F24-AA72-42BB-92E0-A917FB3B1D27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CD11854C-F991-47BE-B16E-ED1463F14902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33209E6E-F325-4D54-9F5C-63FAA5640907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8CE1DE5A-8F2D-424A-8E9C-C3481AE6813A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784109C4-EDD2-4F00-AE28-2ED445C75B80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A86B375B-AC3A-4CA3-9A0D-744083EDD743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DC16A2E1-C4D7-4D1F-B8B6-A1316F36E2A0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BD98E750-F36A-4F5D-8158-3B362E37BB3C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B5C737D0-F9BA-4492-8776-ECE890206824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57</xdr:col>
      <xdr:colOff>15539</xdr:colOff>
      <xdr:row>6</xdr:row>
      <xdr:rowOff>338614</xdr:rowOff>
    </xdr:from>
    <xdr:to>
      <xdr:col>57</xdr:col>
      <xdr:colOff>15539</xdr:colOff>
      <xdr:row>138</xdr:row>
      <xdr:rowOff>203200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3F20BD0D-2AE8-4628-B849-8D5E5AF2CBA1}"/>
            </a:ext>
          </a:extLst>
        </xdr:cNvPr>
        <xdr:cNvCxnSpPr/>
      </xdr:nvCxnSpPr>
      <xdr:spPr>
        <a:xfrm>
          <a:off x="45887939" y="2078514"/>
          <a:ext cx="0" cy="393234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9D7C809F-E17A-48C4-9694-439D334179A7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A1FD8950-F39F-4864-A929-03BA810F6736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991CE5DB-4CC0-4EF5-8182-4D6D413E4BB0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C43E4A0C-4905-4F07-B702-5DADF1993350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ED127536-792C-445D-B3EC-FFDB2021D300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2E9FAE56-48B0-4BD7-9EAB-21F705217745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32AB5881-F038-4F74-896E-69A84F33960F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AD6D5D15-F317-4D20-A47B-353BD783B967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E2C737A2-C741-441B-9F70-EE239355ED2D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18</xdr:col>
      <xdr:colOff>50800</xdr:colOff>
      <xdr:row>33</xdr:row>
      <xdr:rowOff>254000</xdr:rowOff>
    </xdr:from>
    <xdr:to>
      <xdr:col>19</xdr:col>
      <xdr:colOff>394970</xdr:colOff>
      <xdr:row>35</xdr:row>
      <xdr:rowOff>34290</xdr:rowOff>
    </xdr:to>
    <xdr:sp macro="" textlink="">
      <xdr:nvSpPr>
        <xdr:cNvPr id="72" name="Right Arrow 28">
          <a:extLst>
            <a:ext uri="{FF2B5EF4-FFF2-40B4-BE49-F238E27FC236}">
              <a16:creationId xmlns:a16="http://schemas.microsoft.com/office/drawing/2014/main" id="{F0836D17-22C8-4478-BB78-7BB679C714D6}"/>
            </a:ext>
          </a:extLst>
        </xdr:cNvPr>
        <xdr:cNvSpPr/>
      </xdr:nvSpPr>
      <xdr:spPr>
        <a:xfrm flipH="1">
          <a:off x="17068800" y="9728200"/>
          <a:ext cx="1004570" cy="33909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i="1"/>
            <a:t>FDPR</a:t>
          </a:r>
          <a:endParaRPr lang="th-TH" sz="1200" i="1"/>
        </a:p>
      </xdr:txBody>
    </xdr:sp>
    <xdr:clientData/>
  </xdr:twoCellAnchor>
  <xdr:twoCellAnchor>
    <xdr:from>
      <xdr:col>89</xdr:col>
      <xdr:colOff>206374</xdr:colOff>
      <xdr:row>28</xdr:row>
      <xdr:rowOff>69850</xdr:rowOff>
    </xdr:from>
    <xdr:to>
      <xdr:col>89</xdr:col>
      <xdr:colOff>546100</xdr:colOff>
      <xdr:row>28</xdr:row>
      <xdr:rowOff>190500</xdr:rowOff>
    </xdr:to>
    <xdr:sp macro="" textlink="">
      <xdr:nvSpPr>
        <xdr:cNvPr id="71" name="Right Arrow 28">
          <a:extLst>
            <a:ext uri="{FF2B5EF4-FFF2-40B4-BE49-F238E27FC236}">
              <a16:creationId xmlns:a16="http://schemas.microsoft.com/office/drawing/2014/main" id="{70A04473-2961-108D-3096-F699D2FFAB62}"/>
            </a:ext>
          </a:extLst>
        </xdr:cNvPr>
        <xdr:cNvSpPr/>
      </xdr:nvSpPr>
      <xdr:spPr>
        <a:xfrm>
          <a:off x="73929874" y="8147050"/>
          <a:ext cx="339726" cy="12065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73" name="Equal 25">
          <a:extLst>
            <a:ext uri="{FF2B5EF4-FFF2-40B4-BE49-F238E27FC236}">
              <a16:creationId xmlns:a16="http://schemas.microsoft.com/office/drawing/2014/main" id="{89DA1504-D72F-48AA-8932-524AB6EE83BE}"/>
            </a:ext>
          </a:extLst>
        </xdr:cNvPr>
        <xdr:cNvSpPr/>
      </xdr:nvSpPr>
      <xdr:spPr>
        <a:xfrm>
          <a:off x="70612000" y="44481750"/>
          <a:ext cx="269875" cy="24447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74" name="Plus 26">
          <a:extLst>
            <a:ext uri="{FF2B5EF4-FFF2-40B4-BE49-F238E27FC236}">
              <a16:creationId xmlns:a16="http://schemas.microsoft.com/office/drawing/2014/main" id="{37D02A5A-B8F1-4D6A-A321-D8C5E51E195A}"/>
            </a:ext>
          </a:extLst>
        </xdr:cNvPr>
        <xdr:cNvSpPr/>
      </xdr:nvSpPr>
      <xdr:spPr>
        <a:xfrm>
          <a:off x="70612000" y="45091350"/>
          <a:ext cx="269875" cy="30162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75" name="Not Equal 74">
          <a:extLst>
            <a:ext uri="{FF2B5EF4-FFF2-40B4-BE49-F238E27FC236}">
              <a16:creationId xmlns:a16="http://schemas.microsoft.com/office/drawing/2014/main" id="{0B9753F7-C63F-44A9-89FA-922378C85584}"/>
            </a:ext>
          </a:extLst>
        </xdr:cNvPr>
        <xdr:cNvSpPr/>
      </xdr:nvSpPr>
      <xdr:spPr>
        <a:xfrm>
          <a:off x="70596125" y="44773850"/>
          <a:ext cx="301625" cy="23177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76" name="Equal 30">
          <a:extLst>
            <a:ext uri="{FF2B5EF4-FFF2-40B4-BE49-F238E27FC236}">
              <a16:creationId xmlns:a16="http://schemas.microsoft.com/office/drawing/2014/main" id="{D1482C2F-C692-4AF2-9140-DFB2FF481AD9}"/>
            </a:ext>
          </a:extLst>
        </xdr:cNvPr>
        <xdr:cNvSpPr/>
      </xdr:nvSpPr>
      <xdr:spPr>
        <a:xfrm>
          <a:off x="70612000" y="44481750"/>
          <a:ext cx="269875" cy="24447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77" name="Plus 31">
          <a:extLst>
            <a:ext uri="{FF2B5EF4-FFF2-40B4-BE49-F238E27FC236}">
              <a16:creationId xmlns:a16="http://schemas.microsoft.com/office/drawing/2014/main" id="{F34A4AC3-FCF5-4731-86C0-DE51F01AA588}"/>
            </a:ext>
          </a:extLst>
        </xdr:cNvPr>
        <xdr:cNvSpPr/>
      </xdr:nvSpPr>
      <xdr:spPr>
        <a:xfrm>
          <a:off x="70612000" y="45091350"/>
          <a:ext cx="269875" cy="30162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78" name="Not Equal 77">
          <a:extLst>
            <a:ext uri="{FF2B5EF4-FFF2-40B4-BE49-F238E27FC236}">
              <a16:creationId xmlns:a16="http://schemas.microsoft.com/office/drawing/2014/main" id="{B7D19524-9D6A-4021-BE10-EF64F54DD744}"/>
            </a:ext>
          </a:extLst>
        </xdr:cNvPr>
        <xdr:cNvSpPr/>
      </xdr:nvSpPr>
      <xdr:spPr>
        <a:xfrm>
          <a:off x="70596125" y="44773850"/>
          <a:ext cx="301625" cy="23177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174625</xdr:colOff>
      <xdr:row>150</xdr:row>
      <xdr:rowOff>95250</xdr:rowOff>
    </xdr:from>
    <xdr:to>
      <xdr:col>84</xdr:col>
      <xdr:colOff>476250</xdr:colOff>
      <xdr:row>151</xdr:row>
      <xdr:rowOff>9525</xdr:rowOff>
    </xdr:to>
    <xdr:sp macro="" textlink="">
      <xdr:nvSpPr>
        <xdr:cNvPr id="79" name="Not Equal 78">
          <a:extLst>
            <a:ext uri="{FF2B5EF4-FFF2-40B4-BE49-F238E27FC236}">
              <a16:creationId xmlns:a16="http://schemas.microsoft.com/office/drawing/2014/main" id="{A23F84A3-4497-4C2C-9636-5A9561A3D475}"/>
            </a:ext>
          </a:extLst>
        </xdr:cNvPr>
        <xdr:cNvSpPr/>
      </xdr:nvSpPr>
      <xdr:spPr>
        <a:xfrm>
          <a:off x="70596125" y="44748450"/>
          <a:ext cx="301625" cy="23177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174625</xdr:colOff>
      <xdr:row>150</xdr:row>
      <xdr:rowOff>95250</xdr:rowOff>
    </xdr:from>
    <xdr:to>
      <xdr:col>84</xdr:col>
      <xdr:colOff>476250</xdr:colOff>
      <xdr:row>151</xdr:row>
      <xdr:rowOff>9525</xdr:rowOff>
    </xdr:to>
    <xdr:sp macro="" textlink="">
      <xdr:nvSpPr>
        <xdr:cNvPr id="80" name="Not Equal 79">
          <a:extLst>
            <a:ext uri="{FF2B5EF4-FFF2-40B4-BE49-F238E27FC236}">
              <a16:creationId xmlns:a16="http://schemas.microsoft.com/office/drawing/2014/main" id="{CF31C35A-7C15-4DA1-AC68-D1CBF189AA7E}"/>
            </a:ext>
          </a:extLst>
        </xdr:cNvPr>
        <xdr:cNvSpPr/>
      </xdr:nvSpPr>
      <xdr:spPr>
        <a:xfrm>
          <a:off x="70596125" y="44748450"/>
          <a:ext cx="301625" cy="23177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292100</xdr:colOff>
      <xdr:row>66</xdr:row>
      <xdr:rowOff>190500</xdr:rowOff>
    </xdr:from>
    <xdr:to>
      <xdr:col>18</xdr:col>
      <xdr:colOff>584200</xdr:colOff>
      <xdr:row>68</xdr:row>
      <xdr:rowOff>127000</xdr:rowOff>
    </xdr:to>
    <xdr:sp macro="" textlink="">
      <xdr:nvSpPr>
        <xdr:cNvPr id="81" name="Right Arrow 28">
          <a:extLst>
            <a:ext uri="{FF2B5EF4-FFF2-40B4-BE49-F238E27FC236}">
              <a16:creationId xmlns:a16="http://schemas.microsoft.com/office/drawing/2014/main" id="{AD97506E-F063-EE9A-0F55-C318A08AD74B}"/>
            </a:ext>
          </a:extLst>
        </xdr:cNvPr>
        <xdr:cNvSpPr/>
      </xdr:nvSpPr>
      <xdr:spPr>
        <a:xfrm>
          <a:off x="16129000" y="18884900"/>
          <a:ext cx="1612900" cy="4953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i="1"/>
            <a:t>TRIAL NEW MOLD</a:t>
          </a:r>
          <a:endParaRPr lang="th-TH" sz="1200" i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5996</xdr:colOff>
      <xdr:row>6</xdr:row>
      <xdr:rowOff>356275</xdr:rowOff>
    </xdr:from>
    <xdr:to>
      <xdr:col>14</xdr:col>
      <xdr:colOff>5996</xdr:colOff>
      <xdr:row>139</xdr:row>
      <xdr:rowOff>25400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36DD02C9-92EE-4183-8CB3-C85D948BE185}"/>
            </a:ext>
          </a:extLst>
        </xdr:cNvPr>
        <xdr:cNvCxnSpPr/>
      </xdr:nvCxnSpPr>
      <xdr:spPr>
        <a:xfrm>
          <a:off x="14392556" y="2101255"/>
          <a:ext cx="0" cy="379977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10776</xdr:colOff>
      <xdr:row>6</xdr:row>
      <xdr:rowOff>369570</xdr:rowOff>
    </xdr:from>
    <xdr:to>
      <xdr:col>23</xdr:col>
      <xdr:colOff>10776</xdr:colOff>
      <xdr:row>138</xdr:row>
      <xdr:rowOff>254000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4372E8-99EE-4B3B-881F-159BA67283EB}"/>
            </a:ext>
          </a:extLst>
        </xdr:cNvPr>
        <xdr:cNvCxnSpPr/>
      </xdr:nvCxnSpPr>
      <xdr:spPr>
        <a:xfrm>
          <a:off x="20958156" y="2114550"/>
          <a:ext cx="0" cy="3793871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994EEA9-9289-429D-BBFE-90D07FBCB763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AD7B741E-0506-490D-884E-8B62D59D54A4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68</xdr:col>
      <xdr:colOff>690219</xdr:colOff>
      <xdr:row>6</xdr:row>
      <xdr:rowOff>340539</xdr:rowOff>
    </xdr:from>
    <xdr:to>
      <xdr:col>68</xdr:col>
      <xdr:colOff>690219</xdr:colOff>
      <xdr:row>138</xdr:row>
      <xdr:rowOff>190500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3589BE3-06D5-4FEE-A45A-4C71F0D6A569}"/>
            </a:ext>
          </a:extLst>
        </xdr:cNvPr>
        <xdr:cNvCxnSpPr/>
      </xdr:nvCxnSpPr>
      <xdr:spPr>
        <a:xfrm>
          <a:off x="54975099" y="2085519"/>
          <a:ext cx="0" cy="3790424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D54CB66A-118B-423A-BCAC-FD52FAC4E9B5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59</xdr:col>
      <xdr:colOff>658023</xdr:colOff>
      <xdr:row>6</xdr:row>
      <xdr:rowOff>365918</xdr:rowOff>
    </xdr:from>
    <xdr:to>
      <xdr:col>59</xdr:col>
      <xdr:colOff>658023</xdr:colOff>
      <xdr:row>138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738D5E8C-AC7F-4AF1-ADB0-3ACBA9E7E80A}"/>
            </a:ext>
          </a:extLst>
        </xdr:cNvPr>
        <xdr:cNvCxnSpPr/>
      </xdr:nvCxnSpPr>
      <xdr:spPr>
        <a:xfrm>
          <a:off x="48382083" y="2110898"/>
          <a:ext cx="0" cy="3787886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71F91C35-EA36-4EE0-A540-F60432BD57FF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4F4D06F6-9BB7-4BA1-AEF0-1D978EE3F4DE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2CE48A65-5B2C-4AA2-B74A-98F5FA13F1DF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CEF2DBA3-62C8-4473-9D00-4A82739D35A8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9C4FA67F-8579-48F0-A805-29CC6B352E0B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7776B8BE-5AB7-4D5E-9360-5D7E30B3BED3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6880358E-147F-4128-877F-5FE9364690B1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588625CF-8F13-4BF1-BCF2-D974C7BEA924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91</xdr:col>
      <xdr:colOff>2556</xdr:colOff>
      <xdr:row>6</xdr:row>
      <xdr:rowOff>5618</xdr:rowOff>
    </xdr:from>
    <xdr:to>
      <xdr:col>91</xdr:col>
      <xdr:colOff>2556</xdr:colOff>
      <xdr:row>139</xdr:row>
      <xdr:rowOff>50800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5081DB3-FB91-45E3-A351-922EFB785E14}"/>
            </a:ext>
          </a:extLst>
        </xdr:cNvPr>
        <xdr:cNvCxnSpPr/>
      </xdr:nvCxnSpPr>
      <xdr:spPr>
        <a:xfrm>
          <a:off x="76012056" y="1745518"/>
          <a:ext cx="0" cy="395040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9D8B663E-5AD9-4AD3-9C3E-10E7306C661D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6176704F-ABBB-4F7D-A780-ACE7B8C1200D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59B81192-9CB4-4244-9490-8E2D1E1BFE7B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EF5CE31A-4F6C-47AB-AFD0-3669EFD77E1A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DF9B7AE2-87A1-43CC-BF80-1018A3B08A32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822243FF-8012-4D3F-AFDC-6DEF6EE15E70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32</xdr:col>
      <xdr:colOff>2839</xdr:colOff>
      <xdr:row>6</xdr:row>
      <xdr:rowOff>376714</xdr:rowOff>
    </xdr:from>
    <xdr:to>
      <xdr:col>32</xdr:col>
      <xdr:colOff>2839</xdr:colOff>
      <xdr:row>139</xdr:row>
      <xdr:rowOff>25400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C522EE6-3494-4A35-84B6-3BAA571E9996}"/>
            </a:ext>
          </a:extLst>
        </xdr:cNvPr>
        <xdr:cNvCxnSpPr/>
      </xdr:nvCxnSpPr>
      <xdr:spPr>
        <a:xfrm>
          <a:off x="27579619" y="2121694"/>
          <a:ext cx="0" cy="37977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BECD658E-119E-4FC4-B102-5ED8FC6265B1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3DD7E1DF-9EC3-463E-90C9-22EA5B25EE78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C3EF2EF0-8F22-463D-986D-AD03272DADFB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CEEF1278-C8F3-4A9A-A710-F044FD7AF3E5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35FD3C8C-403B-4E1C-AA7C-28C220D3FB24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9DC05E7F-9ADF-4833-B6D1-8B1108D56033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FC2003BB-D990-4BE2-A76A-5B4B1FDA5485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69FBBC13-E560-4D93-A9A4-3DAC720A8576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CBFC4C8F-ABB4-42F9-AFB5-2CDE566282E1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896485D2-6B60-4766-8979-2BAB885E3EEF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D1500FF6-CB69-4AD2-BF47-203778B15919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3EC580B8-7335-4B23-A0CD-E459208CCA72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55ABD3A0-A50E-4D7C-92E4-4BECFB328D2D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7D9C9FD-3A80-4274-9BE4-D7420B7AD475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CBD7332B-21EF-45B0-A660-3DDEEC9E4924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477520</xdr:colOff>
      <xdr:row>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D4076C2-64F2-4932-B5D1-DF4B23860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99920" cy="834945"/>
        </a:xfrm>
        <a:prstGeom prst="rect">
          <a:avLst/>
        </a:prstGeom>
      </xdr:spPr>
    </xdr:pic>
    <xdr:clientData/>
  </xdr:twoCellAnchor>
  <xdr:twoCellAnchor>
    <xdr:from>
      <xdr:col>42</xdr:col>
      <xdr:colOff>2839</xdr:colOff>
      <xdr:row>6</xdr:row>
      <xdr:rowOff>364014</xdr:rowOff>
    </xdr:from>
    <xdr:to>
      <xdr:col>42</xdr:col>
      <xdr:colOff>2839</xdr:colOff>
      <xdr:row>138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930A0A5-595E-4F40-B728-A390C65E21BA}"/>
            </a:ext>
          </a:extLst>
        </xdr:cNvPr>
        <xdr:cNvCxnSpPr/>
      </xdr:nvCxnSpPr>
      <xdr:spPr>
        <a:xfrm>
          <a:off x="35291059" y="21089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E0010ECD-0284-404B-89CD-27B8DC33D2C0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8A1F8CE8-8D83-40F5-8995-03BDACD6EA83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3426185E-E39E-4F4E-AF1D-2CE29100A7DA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8430BCFF-0CE1-4858-A3D5-A93FF28EE728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C2D4A15D-CF26-457D-A9CC-F62C03543CAB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013D4609-6EF2-4995-B302-FE7BDA4C4AD3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E584F9AA-31C1-4881-BA20-6FB8995720EC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FF806527-73F6-4B31-B5F1-AFA962316D63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62ED488E-F3E5-47CD-B6BA-7CDF5F0D8B87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CE674EA4-25DD-4ECA-986A-3270B9956EE7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375650F4-26AB-4F23-8391-1E743701A03D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9E3399FE-2C59-4CF1-887B-9D51FB357515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5810453C-71A3-4232-83B7-E58CA5734172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9E0F1D83-FCEA-4570-9D02-85C25B7B150E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3BC45D1B-26E0-491A-B5B6-C7E15C86C895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7E44CD49-D560-4544-9542-2658A325F43E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58E78794-C03B-44A6-8DAA-86664AC6EFBB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4397D6F3-FF35-4386-9F49-5F86A5E23111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3CEED3E5-056E-43CF-9055-CD696E85B11D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51</xdr:col>
      <xdr:colOff>15539</xdr:colOff>
      <xdr:row>6</xdr:row>
      <xdr:rowOff>351314</xdr:rowOff>
    </xdr:from>
    <xdr:to>
      <xdr:col>51</xdr:col>
      <xdr:colOff>15539</xdr:colOff>
      <xdr:row>138</xdr:row>
      <xdr:rowOff>215900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F6A04843-173E-4147-ADFB-570D403524FC}"/>
            </a:ext>
          </a:extLst>
        </xdr:cNvPr>
        <xdr:cNvCxnSpPr/>
      </xdr:nvCxnSpPr>
      <xdr:spPr>
        <a:xfrm>
          <a:off x="41864579" y="20962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3FC349D8-7902-40F9-B162-1B1571DE4D8F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3A660622-DB6F-4BBD-87E4-8A5225CB8442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D8DFB08D-E1C2-4068-A86E-C5A14D504C92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499FB707-064A-4C78-AF28-94B0EC884F8F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19916ACD-0DEF-4C96-B9B9-C3046A52C73E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496A74DE-9287-4660-BB57-1FE10203AAE6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17531BC0-BF73-42F4-A039-B6908E6197EC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0D4B805A-F8E9-4205-BEC4-06277453376D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78AE46E7-7DFE-4670-830A-AEF896482636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1" name="Down Arrow 33">
          <a:extLst>
            <a:ext uri="{FF2B5EF4-FFF2-40B4-BE49-F238E27FC236}">
              <a16:creationId xmlns:a16="http://schemas.microsoft.com/office/drawing/2014/main" id="{0286CAE0-F5C4-42CF-8945-DEC05014785B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2" name="Down Arrow 34">
          <a:extLst>
            <a:ext uri="{FF2B5EF4-FFF2-40B4-BE49-F238E27FC236}">
              <a16:creationId xmlns:a16="http://schemas.microsoft.com/office/drawing/2014/main" id="{17CECEA7-EADF-4AE5-AF87-68011AEFF36B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3" name="Down Arrow 36">
          <a:extLst>
            <a:ext uri="{FF2B5EF4-FFF2-40B4-BE49-F238E27FC236}">
              <a16:creationId xmlns:a16="http://schemas.microsoft.com/office/drawing/2014/main" id="{BF6FC93F-640D-4391-9662-427D0B777C15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4" name="Down Arrow 34">
          <a:extLst>
            <a:ext uri="{FF2B5EF4-FFF2-40B4-BE49-F238E27FC236}">
              <a16:creationId xmlns:a16="http://schemas.microsoft.com/office/drawing/2014/main" id="{AC313AEB-9407-4064-9F7F-0B7E41F7A899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5" name="Down Arrow 34">
          <a:extLst>
            <a:ext uri="{FF2B5EF4-FFF2-40B4-BE49-F238E27FC236}">
              <a16:creationId xmlns:a16="http://schemas.microsoft.com/office/drawing/2014/main" id="{6AE4B4FE-5078-47ED-BDBB-971145618EA8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EBFEF275-45A2-4D56-B257-999F07E96008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A9E09F82-CB46-4977-AE25-5756C663B488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89</xdr:col>
      <xdr:colOff>193674</xdr:colOff>
      <xdr:row>15</xdr:row>
      <xdr:rowOff>44450</xdr:rowOff>
    </xdr:from>
    <xdr:to>
      <xdr:col>90</xdr:col>
      <xdr:colOff>1689099</xdr:colOff>
      <xdr:row>15</xdr:row>
      <xdr:rowOff>177800</xdr:rowOff>
    </xdr:to>
    <xdr:sp macro="" textlink="">
      <xdr:nvSpPr>
        <xdr:cNvPr id="78" name="Right Arrow 28">
          <a:extLst>
            <a:ext uri="{FF2B5EF4-FFF2-40B4-BE49-F238E27FC236}">
              <a16:creationId xmlns:a16="http://schemas.microsoft.com/office/drawing/2014/main" id="{E43A39F2-923E-AB78-3210-D24EF5F778CB}"/>
            </a:ext>
          </a:extLst>
        </xdr:cNvPr>
        <xdr:cNvSpPr/>
      </xdr:nvSpPr>
      <xdr:spPr>
        <a:xfrm>
          <a:off x="73777474" y="4514850"/>
          <a:ext cx="2155825" cy="13335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5996</xdr:colOff>
      <xdr:row>6</xdr:row>
      <xdr:rowOff>356275</xdr:rowOff>
    </xdr:from>
    <xdr:to>
      <xdr:col>14</xdr:col>
      <xdr:colOff>5996</xdr:colOff>
      <xdr:row>139</xdr:row>
      <xdr:rowOff>25400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3E097C57-A50B-4788-969C-46A694E3AF19}"/>
            </a:ext>
          </a:extLst>
        </xdr:cNvPr>
        <xdr:cNvCxnSpPr/>
      </xdr:nvCxnSpPr>
      <xdr:spPr>
        <a:xfrm>
          <a:off x="14392556" y="2101255"/>
          <a:ext cx="0" cy="379977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10776</xdr:colOff>
      <xdr:row>6</xdr:row>
      <xdr:rowOff>369570</xdr:rowOff>
    </xdr:from>
    <xdr:to>
      <xdr:col>23</xdr:col>
      <xdr:colOff>10776</xdr:colOff>
      <xdr:row>138</xdr:row>
      <xdr:rowOff>254000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A627103-969E-46F9-B32C-4EF226119D6C}"/>
            </a:ext>
          </a:extLst>
        </xdr:cNvPr>
        <xdr:cNvCxnSpPr/>
      </xdr:nvCxnSpPr>
      <xdr:spPr>
        <a:xfrm>
          <a:off x="20958156" y="2114550"/>
          <a:ext cx="0" cy="3793871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803FE53E-833A-4DC6-9023-B1C91A3DCC69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9C57BDE5-5BE1-4B3B-92B7-3C81F6E78B0A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68</xdr:col>
      <xdr:colOff>690219</xdr:colOff>
      <xdr:row>6</xdr:row>
      <xdr:rowOff>340539</xdr:rowOff>
    </xdr:from>
    <xdr:to>
      <xdr:col>68</xdr:col>
      <xdr:colOff>690219</xdr:colOff>
      <xdr:row>138</xdr:row>
      <xdr:rowOff>190500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8156994A-3ABB-4C1D-BBC6-CD7326941A06}"/>
            </a:ext>
          </a:extLst>
        </xdr:cNvPr>
        <xdr:cNvCxnSpPr/>
      </xdr:nvCxnSpPr>
      <xdr:spPr>
        <a:xfrm>
          <a:off x="54975099" y="2085519"/>
          <a:ext cx="0" cy="3790424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85D882B6-DF0F-432C-91F8-94B334596906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59</xdr:col>
      <xdr:colOff>658023</xdr:colOff>
      <xdr:row>6</xdr:row>
      <xdr:rowOff>365918</xdr:rowOff>
    </xdr:from>
    <xdr:to>
      <xdr:col>59</xdr:col>
      <xdr:colOff>658023</xdr:colOff>
      <xdr:row>138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E49F9234-D734-474E-B328-B55A47C1E430}"/>
            </a:ext>
          </a:extLst>
        </xdr:cNvPr>
        <xdr:cNvCxnSpPr/>
      </xdr:nvCxnSpPr>
      <xdr:spPr>
        <a:xfrm>
          <a:off x="48382083" y="2110898"/>
          <a:ext cx="0" cy="3787886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8D64D061-3F1F-4782-BAD1-B89741379EF6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BFEC858E-70C2-4EEA-875A-9798DCAE02F4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2592CA85-169F-45A7-B853-769C7B32A6D9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886ADB93-CF89-47C5-9927-D99B13B6C6BB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E4FFB7E4-DD65-4A05-BFCE-2F2678DAFB18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0C015090-FB57-459F-96C6-4609752F2E5D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AA4EECEA-BB38-488C-9C2E-562AA1CACCC1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AA3FD387-B4FA-4556-894A-BAFD9F84A924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86</xdr:col>
      <xdr:colOff>650256</xdr:colOff>
      <xdr:row>5</xdr:row>
      <xdr:rowOff>373918</xdr:rowOff>
    </xdr:from>
    <xdr:to>
      <xdr:col>86</xdr:col>
      <xdr:colOff>650256</xdr:colOff>
      <xdr:row>139</xdr:row>
      <xdr:rowOff>38100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DFFD34A-2D40-4807-8336-09F60B4FCDC4}"/>
            </a:ext>
          </a:extLst>
        </xdr:cNvPr>
        <xdr:cNvCxnSpPr/>
      </xdr:nvCxnSpPr>
      <xdr:spPr>
        <a:xfrm>
          <a:off x="72400176" y="1737898"/>
          <a:ext cx="0" cy="383737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BE82BF33-5E08-46D8-BBF2-13085CA8097C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C5020136-AE4A-4C0E-A687-DFF689E5279A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A73CFA40-F2CA-442F-AFE9-1FFBB2D0648B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D0A0DA21-9529-45CA-9D94-83A5EC840A1E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DD95D707-404B-4C3F-B773-3D3AD11761E7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42DF80EF-26B8-43CD-926D-F5F9B6E72900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32</xdr:col>
      <xdr:colOff>2839</xdr:colOff>
      <xdr:row>6</xdr:row>
      <xdr:rowOff>376714</xdr:rowOff>
    </xdr:from>
    <xdr:to>
      <xdr:col>32</xdr:col>
      <xdr:colOff>2839</xdr:colOff>
      <xdr:row>139</xdr:row>
      <xdr:rowOff>25400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0D1F4B8-CE4C-41F8-9439-20074AFC939A}"/>
            </a:ext>
          </a:extLst>
        </xdr:cNvPr>
        <xdr:cNvCxnSpPr/>
      </xdr:nvCxnSpPr>
      <xdr:spPr>
        <a:xfrm>
          <a:off x="27579619" y="2121694"/>
          <a:ext cx="0" cy="37977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7133F51A-A14F-4573-840F-0101FF463232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91B7E3FA-AE37-4FD2-AA0B-2F71AAA66B2D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0A8CA927-6D00-4897-B771-44BD76784D19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5418C38F-A0AB-4C45-B31E-AC1E1B0209D0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7A602C68-F0BB-4C65-B1D3-7866975C5BB2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827CC003-AAE5-4AF4-B8EE-1542A0546B04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1D42D64A-4859-438C-B094-FE0EBBA12139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F72AB296-4041-4267-A6F4-3285E124D4F6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8A913F4C-5E17-4ACB-9F8B-39005F354FA8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A9271D08-3936-4007-A923-98F130E5B3E0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B61E4421-13E0-44F8-B0F6-F8C17CED81A4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5358955F-9924-4190-91E4-4469557AF338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5B387546-3CE0-4B54-AA2B-BC18B2B78545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C5D9BE3E-D539-43F4-B1A4-47202F3C02B8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9F183197-61AD-4BEE-A470-D59F9C8175C9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523240</xdr:colOff>
      <xdr:row>3</xdr:row>
      <xdr:rowOff>330200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10B32D9-5C37-4D93-B3FE-FFA897B8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945640" cy="796845"/>
        </a:xfrm>
        <a:prstGeom prst="rect">
          <a:avLst/>
        </a:prstGeom>
      </xdr:spPr>
    </xdr:pic>
    <xdr:clientData/>
  </xdr:twoCellAnchor>
  <xdr:twoCellAnchor>
    <xdr:from>
      <xdr:col>42</xdr:col>
      <xdr:colOff>2839</xdr:colOff>
      <xdr:row>6</xdr:row>
      <xdr:rowOff>364014</xdr:rowOff>
    </xdr:from>
    <xdr:to>
      <xdr:col>42</xdr:col>
      <xdr:colOff>2839</xdr:colOff>
      <xdr:row>138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A882A95-178C-40E7-829B-080A2C01F11F}"/>
            </a:ext>
          </a:extLst>
        </xdr:cNvPr>
        <xdr:cNvCxnSpPr/>
      </xdr:nvCxnSpPr>
      <xdr:spPr>
        <a:xfrm>
          <a:off x="35291059" y="21089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A4908035-1672-428F-AD4F-B42845440D79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61E0A2DF-4A19-4234-A5FB-B0A07AEC451F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189ED477-3C31-4847-8371-5B3388D1078D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E56AC3B6-4290-401C-8CA7-81A545006CD1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25C50D3F-6BEC-4D7B-AD51-D8301506CBFF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C9076ECB-41DC-4157-A112-1EF0055CCE27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103666A8-6885-4656-8E9E-89E1F738ED9D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865D8FCD-D2FF-4CA4-9CF0-26EFA57AE2DF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0F5A1C1F-29FB-4F5C-A3A6-28FA58EA2DCE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BC543AAA-1AD9-4F0B-96D2-F4C19AA30B97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C7B3306C-F30F-4423-BC37-FCCEFDCC4BB3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877C1DBF-8CD5-4C6E-A0E9-9328ED11EDAD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B1BE99E6-8CD9-44CB-A1B1-D32B0A90337D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ADDE4523-CC6F-44BE-9F3A-1D54E12843D1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20EA6F8E-24E6-4FBC-891E-304715F72565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0AF0E190-7CD7-47ED-8EA9-F612A9FDD1DF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B8AF73FF-095A-45AC-8A5C-CE7A153C3729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AF26B45D-C650-4166-B3E7-AFB670F3A657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043ED079-116E-49C2-912F-B9DBA33D9270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51</xdr:col>
      <xdr:colOff>15539</xdr:colOff>
      <xdr:row>6</xdr:row>
      <xdr:rowOff>351314</xdr:rowOff>
    </xdr:from>
    <xdr:to>
      <xdr:col>51</xdr:col>
      <xdr:colOff>15539</xdr:colOff>
      <xdr:row>138</xdr:row>
      <xdr:rowOff>215900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263A13BC-FCA0-46B8-9CB7-7492B7307D07}"/>
            </a:ext>
          </a:extLst>
        </xdr:cNvPr>
        <xdr:cNvCxnSpPr/>
      </xdr:nvCxnSpPr>
      <xdr:spPr>
        <a:xfrm>
          <a:off x="41864579" y="20962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4DEA1225-AC95-451B-865D-1BAD0AEFF699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F188CEC8-5A7E-4FEA-91D3-5D0D5AD07A73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2EEB5D48-5A59-4B2E-AB77-61D8D8154C00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0BBCD3E4-7F1E-4AA5-874E-DC33DA297C59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EDE1BF2C-A853-43DC-BDC8-5BB87E41DCB9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651992B0-0018-44F6-A764-BEE3DDF3BD60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6DB23A84-58F4-46DD-9EC6-2C9416C88738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FE187DE8-096A-405F-9A46-B3930C31E65F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61E50A98-8CB3-4E22-9471-0ADF48E9E77C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1" name="Down Arrow 33">
          <a:extLst>
            <a:ext uri="{FF2B5EF4-FFF2-40B4-BE49-F238E27FC236}">
              <a16:creationId xmlns:a16="http://schemas.microsoft.com/office/drawing/2014/main" id="{2FC4211A-8C54-412D-AF31-CCD824AC3F79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2" name="Down Arrow 34">
          <a:extLst>
            <a:ext uri="{FF2B5EF4-FFF2-40B4-BE49-F238E27FC236}">
              <a16:creationId xmlns:a16="http://schemas.microsoft.com/office/drawing/2014/main" id="{0F32832D-64C3-4D90-B18A-1BE7FB4B6B4E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3" name="Down Arrow 36">
          <a:extLst>
            <a:ext uri="{FF2B5EF4-FFF2-40B4-BE49-F238E27FC236}">
              <a16:creationId xmlns:a16="http://schemas.microsoft.com/office/drawing/2014/main" id="{1F03604A-1B77-4BE2-AA3B-359DBD2E64A2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4" name="Down Arrow 34">
          <a:extLst>
            <a:ext uri="{FF2B5EF4-FFF2-40B4-BE49-F238E27FC236}">
              <a16:creationId xmlns:a16="http://schemas.microsoft.com/office/drawing/2014/main" id="{94B6C8C4-3C28-4E34-9C9B-FEA62023D53F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5" name="Down Arrow 34">
          <a:extLst>
            <a:ext uri="{FF2B5EF4-FFF2-40B4-BE49-F238E27FC236}">
              <a16:creationId xmlns:a16="http://schemas.microsoft.com/office/drawing/2014/main" id="{C76AB6A6-F5C0-4BC7-8BB1-3F541BC5930E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75000A81-12A4-4623-98FB-7E3158C1BA3F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446958DC-065F-4E7D-A22A-ADA94FC83758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5996</xdr:colOff>
      <xdr:row>6</xdr:row>
      <xdr:rowOff>356275</xdr:rowOff>
    </xdr:from>
    <xdr:to>
      <xdr:col>14</xdr:col>
      <xdr:colOff>5996</xdr:colOff>
      <xdr:row>139</xdr:row>
      <xdr:rowOff>25400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2299FD6D-2F46-4CCA-88A2-203BE7771297}"/>
            </a:ext>
          </a:extLst>
        </xdr:cNvPr>
        <xdr:cNvCxnSpPr/>
      </xdr:nvCxnSpPr>
      <xdr:spPr>
        <a:xfrm>
          <a:off x="14392556" y="2101255"/>
          <a:ext cx="0" cy="379977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10776</xdr:colOff>
      <xdr:row>6</xdr:row>
      <xdr:rowOff>369570</xdr:rowOff>
    </xdr:from>
    <xdr:to>
      <xdr:col>23</xdr:col>
      <xdr:colOff>10776</xdr:colOff>
      <xdr:row>138</xdr:row>
      <xdr:rowOff>254000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9CA26C5-E840-4E32-BF1E-3C8B2DC486D2}"/>
            </a:ext>
          </a:extLst>
        </xdr:cNvPr>
        <xdr:cNvCxnSpPr/>
      </xdr:nvCxnSpPr>
      <xdr:spPr>
        <a:xfrm>
          <a:off x="20958156" y="2114550"/>
          <a:ext cx="0" cy="3793871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1FF44C95-9D3A-4A93-A7E1-A31374844008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368BDBD0-AB4D-402F-8EE5-9581AFC91219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68</xdr:col>
      <xdr:colOff>690219</xdr:colOff>
      <xdr:row>6</xdr:row>
      <xdr:rowOff>340539</xdr:rowOff>
    </xdr:from>
    <xdr:to>
      <xdr:col>68</xdr:col>
      <xdr:colOff>690219</xdr:colOff>
      <xdr:row>138</xdr:row>
      <xdr:rowOff>190500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34A2209-7DC5-4D9C-871F-816F596DE742}"/>
            </a:ext>
          </a:extLst>
        </xdr:cNvPr>
        <xdr:cNvCxnSpPr/>
      </xdr:nvCxnSpPr>
      <xdr:spPr>
        <a:xfrm>
          <a:off x="54975099" y="2085519"/>
          <a:ext cx="0" cy="3790424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D2A5287C-CFA4-41DF-9902-438A8F0B5AEE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59</xdr:col>
      <xdr:colOff>658023</xdr:colOff>
      <xdr:row>6</xdr:row>
      <xdr:rowOff>365918</xdr:rowOff>
    </xdr:from>
    <xdr:to>
      <xdr:col>59</xdr:col>
      <xdr:colOff>658023</xdr:colOff>
      <xdr:row>138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A862FC99-1C9D-4DF7-A361-21416897F8B6}"/>
            </a:ext>
          </a:extLst>
        </xdr:cNvPr>
        <xdr:cNvCxnSpPr/>
      </xdr:nvCxnSpPr>
      <xdr:spPr>
        <a:xfrm>
          <a:off x="48382083" y="2110898"/>
          <a:ext cx="0" cy="3787886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B26BF8F5-5419-45B5-A81D-B9616AEA9E33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1CF05425-DBB3-4C4C-BCAD-AF86ACED9207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E65452F8-F44E-487C-A86A-733B6760DF02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C7B0FC98-AF24-4749-9F98-AB310F22FCFB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0FB2A43B-A3FB-456D-9BAB-A9F65585AD71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DBB9CFB1-AC4C-4FED-B639-BDDF15381C07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7D493B3A-A65E-4781-9765-208FE4202B1C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8ACD8C44-6A50-451A-9DFB-F8534922187E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86</xdr:col>
      <xdr:colOff>650256</xdr:colOff>
      <xdr:row>5</xdr:row>
      <xdr:rowOff>373918</xdr:rowOff>
    </xdr:from>
    <xdr:to>
      <xdr:col>86</xdr:col>
      <xdr:colOff>650256</xdr:colOff>
      <xdr:row>139</xdr:row>
      <xdr:rowOff>38100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5E910FF-0B74-4369-88FE-48FFD995A0C4}"/>
            </a:ext>
          </a:extLst>
        </xdr:cNvPr>
        <xdr:cNvCxnSpPr/>
      </xdr:nvCxnSpPr>
      <xdr:spPr>
        <a:xfrm>
          <a:off x="72400176" y="1737898"/>
          <a:ext cx="0" cy="383737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A2436367-6FF5-4956-AB56-7869CBB9AFBB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1A364A66-4E92-45F3-9A53-7E72C9F5C69B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BD9BD643-EC45-4B53-8FEF-15DE47074B53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81B75955-DCCC-4FDA-A86E-894C6DFD8C95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5E7E2549-94DB-4AE1-B153-9867117DEA9D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3A57B950-B005-4D77-B159-EB01EC565036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32</xdr:col>
      <xdr:colOff>2839</xdr:colOff>
      <xdr:row>6</xdr:row>
      <xdr:rowOff>376714</xdr:rowOff>
    </xdr:from>
    <xdr:to>
      <xdr:col>32</xdr:col>
      <xdr:colOff>2839</xdr:colOff>
      <xdr:row>139</xdr:row>
      <xdr:rowOff>25400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F1A6A10-C406-407B-AFA3-A03581CA9474}"/>
            </a:ext>
          </a:extLst>
        </xdr:cNvPr>
        <xdr:cNvCxnSpPr/>
      </xdr:nvCxnSpPr>
      <xdr:spPr>
        <a:xfrm>
          <a:off x="27579619" y="2121694"/>
          <a:ext cx="0" cy="37977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C373A2FB-A7BC-4DF7-A8F3-8040B091BFA5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2BC49A58-3ED2-409B-8BC2-4D50EBD5D0B5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C5C13E19-9F3C-45E4-82D1-DB8B3BA540FE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193760CD-C343-4D92-856B-2B4966D89016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03EED54B-07E7-483F-B2F2-10E779EA186C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9E579556-5055-459B-9F6B-94199A3A6307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EFCB13F5-249A-4B78-9F38-078860F1A2E5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24ADDC3F-7A78-4632-983B-D080E5FC1D6D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53BC5647-EE03-48AB-9ED4-3913F9273A9B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3E321951-7B7D-4F15-B3CD-314BAA31EAE6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EE4AF12B-47B8-469C-AFFB-8CCC53457281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D0D05FC5-E575-404B-91DF-1C4F7C24A8EA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1775FDA4-B525-419C-BA6D-296A8411E200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05B62DB-D7DF-4676-854C-B72782B0D50A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8BF6E390-0C86-43A2-AE81-8432A1BAB41E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381000</xdr:colOff>
      <xdr:row>3</xdr:row>
      <xdr:rowOff>317500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19BFC19-E648-450A-AD1F-073270CCB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03400" cy="784145"/>
        </a:xfrm>
        <a:prstGeom prst="rect">
          <a:avLst/>
        </a:prstGeom>
      </xdr:spPr>
    </xdr:pic>
    <xdr:clientData/>
  </xdr:twoCellAnchor>
  <xdr:twoCellAnchor>
    <xdr:from>
      <xdr:col>42</xdr:col>
      <xdr:colOff>2839</xdr:colOff>
      <xdr:row>6</xdr:row>
      <xdr:rowOff>364014</xdr:rowOff>
    </xdr:from>
    <xdr:to>
      <xdr:col>42</xdr:col>
      <xdr:colOff>2839</xdr:colOff>
      <xdr:row>138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7A08FEE-AF4A-49CC-8C3A-F32DD6FF7F09}"/>
            </a:ext>
          </a:extLst>
        </xdr:cNvPr>
        <xdr:cNvCxnSpPr/>
      </xdr:nvCxnSpPr>
      <xdr:spPr>
        <a:xfrm>
          <a:off x="35291059" y="21089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3B1B8B18-4459-4DC9-8BC9-64C2FA0EF9BC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C099EB60-F6A6-4BE1-9926-5CBCC847F62E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E13E2793-DFBA-47B7-AF2E-B1AB4A9A804C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B101447F-EF7D-4C9B-BB7F-29FCF308824F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4BAB72C1-F124-4DBE-B45D-D63FDE3552B3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430BAE9D-EB17-40F6-B064-72A025B8C57A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CC6DC02A-9248-4B54-B26D-9867A08B581D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45E48FA7-7874-40BB-96FF-C6388F03B32E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7809F162-809D-4375-A81D-57FC940BD8E1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23C2436A-DB3E-4469-82DE-87E165857AF6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CC9EAD65-C1AF-4B32-B2FB-C5FB6B3FCCFA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1CF15C03-D30A-43A0-9560-D53D77CF9D6A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B74274D9-25BA-406E-8F86-7045B7816753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C4386635-FB7D-42BC-A160-19C611300FE5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C884314E-5314-4591-AA6C-8D81F482C1D0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D1004F10-C8C2-49D3-8FB1-02337807BB9A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AC25F6F4-712D-449F-9CED-0C2F2F28477B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439656C7-0A5F-4778-8918-1C38A6267BEF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96904A0F-34BD-4B2F-BDE0-79AAFAE662C2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51</xdr:col>
      <xdr:colOff>15539</xdr:colOff>
      <xdr:row>6</xdr:row>
      <xdr:rowOff>351314</xdr:rowOff>
    </xdr:from>
    <xdr:to>
      <xdr:col>51</xdr:col>
      <xdr:colOff>15539</xdr:colOff>
      <xdr:row>138</xdr:row>
      <xdr:rowOff>215900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FED42BB5-DDBC-46DD-B186-12981239F9D3}"/>
            </a:ext>
          </a:extLst>
        </xdr:cNvPr>
        <xdr:cNvCxnSpPr/>
      </xdr:nvCxnSpPr>
      <xdr:spPr>
        <a:xfrm>
          <a:off x="41864579" y="20962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C55B1803-9CA8-47CA-B7D9-05AACBA24DAC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8CB92791-C299-49D0-B171-125E1E193038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5E7E5756-E5BE-443D-926A-5A528BFA7CD4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D4937C6E-5F06-490A-ACF7-74397FDF1216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2DB10845-3207-4503-8B21-33B192EAF9CB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D3D2D280-C1EA-4010-BEAA-B10C16DFD0AB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9144C6E8-0F60-4B46-AC22-6BEFAF26C210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A694B332-7DA2-474B-8C8B-244640CBAD60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553C07C2-2F60-4646-A8BA-32ED89B74564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1" name="Down Arrow 33">
          <a:extLst>
            <a:ext uri="{FF2B5EF4-FFF2-40B4-BE49-F238E27FC236}">
              <a16:creationId xmlns:a16="http://schemas.microsoft.com/office/drawing/2014/main" id="{C7749581-5CD7-468B-AC3B-152387BB1F07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2" name="Down Arrow 34">
          <a:extLst>
            <a:ext uri="{FF2B5EF4-FFF2-40B4-BE49-F238E27FC236}">
              <a16:creationId xmlns:a16="http://schemas.microsoft.com/office/drawing/2014/main" id="{C09B6A11-1AC9-4FC3-8FD1-242EE9B46324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3" name="Down Arrow 36">
          <a:extLst>
            <a:ext uri="{FF2B5EF4-FFF2-40B4-BE49-F238E27FC236}">
              <a16:creationId xmlns:a16="http://schemas.microsoft.com/office/drawing/2014/main" id="{775C8DC6-CE49-4672-B9E5-45D29F8A6293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4" name="Down Arrow 34">
          <a:extLst>
            <a:ext uri="{FF2B5EF4-FFF2-40B4-BE49-F238E27FC236}">
              <a16:creationId xmlns:a16="http://schemas.microsoft.com/office/drawing/2014/main" id="{AE8D51E6-6668-4D06-B0F0-239931D5B4AA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5" name="Down Arrow 34">
          <a:extLst>
            <a:ext uri="{FF2B5EF4-FFF2-40B4-BE49-F238E27FC236}">
              <a16:creationId xmlns:a16="http://schemas.microsoft.com/office/drawing/2014/main" id="{D73FB278-525E-4C21-9EA4-759F1926C794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ECF34EA0-BCD7-409D-8655-096DEEDB14B3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D0F95DCD-4174-4E8A-BC33-EC17A86BCA9F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5996</xdr:colOff>
      <xdr:row>6</xdr:row>
      <xdr:rowOff>356275</xdr:rowOff>
    </xdr:from>
    <xdr:to>
      <xdr:col>14</xdr:col>
      <xdr:colOff>5996</xdr:colOff>
      <xdr:row>139</xdr:row>
      <xdr:rowOff>25400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6F9325AF-9FC6-4728-B42C-363B9FA1CCE2}"/>
            </a:ext>
          </a:extLst>
        </xdr:cNvPr>
        <xdr:cNvCxnSpPr/>
      </xdr:nvCxnSpPr>
      <xdr:spPr>
        <a:xfrm>
          <a:off x="14392556" y="2101255"/>
          <a:ext cx="0" cy="379977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10776</xdr:colOff>
      <xdr:row>6</xdr:row>
      <xdr:rowOff>369570</xdr:rowOff>
    </xdr:from>
    <xdr:to>
      <xdr:col>23</xdr:col>
      <xdr:colOff>10776</xdr:colOff>
      <xdr:row>138</xdr:row>
      <xdr:rowOff>254000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C7E6746-A800-473B-8FA4-A709116F3F8F}"/>
            </a:ext>
          </a:extLst>
        </xdr:cNvPr>
        <xdr:cNvCxnSpPr/>
      </xdr:nvCxnSpPr>
      <xdr:spPr>
        <a:xfrm>
          <a:off x="20958156" y="2114550"/>
          <a:ext cx="0" cy="3793871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78717F8B-8A74-43A3-A1C7-5B5E52F611D9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65FACC7F-B3EF-4C0E-B4AD-33F4680B337B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68</xdr:col>
      <xdr:colOff>690219</xdr:colOff>
      <xdr:row>6</xdr:row>
      <xdr:rowOff>340539</xdr:rowOff>
    </xdr:from>
    <xdr:to>
      <xdr:col>68</xdr:col>
      <xdr:colOff>690219</xdr:colOff>
      <xdr:row>138</xdr:row>
      <xdr:rowOff>190500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27906A0-E524-4441-ACDE-15A0B0496770}"/>
            </a:ext>
          </a:extLst>
        </xdr:cNvPr>
        <xdr:cNvCxnSpPr/>
      </xdr:nvCxnSpPr>
      <xdr:spPr>
        <a:xfrm>
          <a:off x="54975099" y="2085519"/>
          <a:ext cx="0" cy="3790424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2DB61362-9C3A-4392-8F2E-B89D187D454C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59</xdr:col>
      <xdr:colOff>658023</xdr:colOff>
      <xdr:row>6</xdr:row>
      <xdr:rowOff>365918</xdr:rowOff>
    </xdr:from>
    <xdr:to>
      <xdr:col>59</xdr:col>
      <xdr:colOff>658023</xdr:colOff>
      <xdr:row>138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1A1CC12-7799-4CA8-A7F5-E824AA52D7F9}"/>
            </a:ext>
          </a:extLst>
        </xdr:cNvPr>
        <xdr:cNvCxnSpPr/>
      </xdr:nvCxnSpPr>
      <xdr:spPr>
        <a:xfrm>
          <a:off x="48382083" y="2110898"/>
          <a:ext cx="0" cy="3787886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D8CD875C-D117-4F64-A4BF-7FADE5DB1166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04EF6625-F6F0-49BD-8BFF-0C0DA87FD2A1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ECAE6440-043C-48C5-9E63-8A629B038221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5EFBEBBD-1D29-4722-8203-6D80C962F57D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94F7FDF7-5EC5-4F5E-B144-495FB4D6F8DA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64BE5AC5-814D-4D02-9F2A-A64773AE63A7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79F7DC1B-2B4A-4B34-BB84-2F2931881C12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90035E22-D090-4734-921E-43206D1C056E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86</xdr:col>
      <xdr:colOff>650256</xdr:colOff>
      <xdr:row>5</xdr:row>
      <xdr:rowOff>373918</xdr:rowOff>
    </xdr:from>
    <xdr:to>
      <xdr:col>86</xdr:col>
      <xdr:colOff>650256</xdr:colOff>
      <xdr:row>139</xdr:row>
      <xdr:rowOff>38100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3759C62-1FB8-4EAC-AE7A-EB77BAEB37AD}"/>
            </a:ext>
          </a:extLst>
        </xdr:cNvPr>
        <xdr:cNvCxnSpPr/>
      </xdr:nvCxnSpPr>
      <xdr:spPr>
        <a:xfrm>
          <a:off x="72400176" y="1737898"/>
          <a:ext cx="0" cy="383737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D5757745-FA1F-4658-8461-D37F7EDEF1CD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EC3CF864-E3CD-4471-94DA-84E69FF9166C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64378E99-EED7-4581-92BD-FE0119F16B5D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A2D51ECA-D984-4934-B04E-4DD02CBEE55F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CB8DB2DE-5191-49F3-B308-9B0A1A78F3F0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C0379B8F-8E34-4834-9D88-4819006C326A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32</xdr:col>
      <xdr:colOff>2839</xdr:colOff>
      <xdr:row>6</xdr:row>
      <xdr:rowOff>376714</xdr:rowOff>
    </xdr:from>
    <xdr:to>
      <xdr:col>32</xdr:col>
      <xdr:colOff>2839</xdr:colOff>
      <xdr:row>139</xdr:row>
      <xdr:rowOff>25400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B6CE4C11-9AE0-4379-9442-2F7B3DB66C60}"/>
            </a:ext>
          </a:extLst>
        </xdr:cNvPr>
        <xdr:cNvCxnSpPr/>
      </xdr:nvCxnSpPr>
      <xdr:spPr>
        <a:xfrm>
          <a:off x="27579619" y="2121694"/>
          <a:ext cx="0" cy="37977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AA379944-89B7-49D0-90FC-432FD33B163B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4D7172F2-1B71-4D56-8072-59D755517AEE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8D443A90-8F9A-49EF-A5F2-1B58AB55A02F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678D2F5F-14B6-41F7-B6F1-3FA8E4645C7C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85ED8AEC-81BD-40D0-A1B8-6E74ED2A481C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4C38075B-A5EE-4AEA-934A-0A2B5F4C9CC1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126716DD-29DC-4A00-92FD-412D9050A7D7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98B3DEB7-E333-4BD7-BB86-8C8FDA6F5061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7EFB2C3B-AD56-459A-8BB7-ADAD705E0E1C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22E0F084-DB27-4089-9BBE-8E43BE8AAC99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AD3B81CF-C152-441E-9AC4-9099182F9B45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966B7E85-E848-43D0-B3F6-6605468F5B5F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AEB7BAC4-86B9-4FA1-A314-86F836A4BC18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F52B626D-A680-40BF-9E25-8A448F132375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10956712-4B87-4B33-8924-3EFD1AA583B4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411480</xdr:colOff>
      <xdr:row>3</xdr:row>
      <xdr:rowOff>228600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0EF4F96-C04A-480C-868A-C97EDAD4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33880" cy="695245"/>
        </a:xfrm>
        <a:prstGeom prst="rect">
          <a:avLst/>
        </a:prstGeom>
      </xdr:spPr>
    </xdr:pic>
    <xdr:clientData/>
  </xdr:twoCellAnchor>
  <xdr:twoCellAnchor>
    <xdr:from>
      <xdr:col>42</xdr:col>
      <xdr:colOff>2839</xdr:colOff>
      <xdr:row>6</xdr:row>
      <xdr:rowOff>364014</xdr:rowOff>
    </xdr:from>
    <xdr:to>
      <xdr:col>42</xdr:col>
      <xdr:colOff>2839</xdr:colOff>
      <xdr:row>138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E4EDA5A-47E9-4455-87B0-C6D13CE8DDF5}"/>
            </a:ext>
          </a:extLst>
        </xdr:cNvPr>
        <xdr:cNvCxnSpPr/>
      </xdr:nvCxnSpPr>
      <xdr:spPr>
        <a:xfrm>
          <a:off x="35291059" y="21089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05DAC58C-9422-4B69-A0CE-13ED8B6485CA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880A68A6-CF57-4359-81DB-3569A0DA2FA5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99E25200-0C83-4F52-94AB-1558E97C180C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4828F403-492D-47D8-83CD-385A2CB42E29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4E82F5B7-2B60-4DFF-8EE8-96B300F8CDFD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EA0AAD40-5999-47EC-93C1-A55DDEF2AF31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E0D31F23-7D8E-41BE-9102-04164A7331CF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93A18BBB-DB79-4A53-BE9C-A4561BC5A387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B053212C-6D8E-43ED-B80A-0A9EFC4DC7A7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1DE6C643-93DB-4978-8472-EADC4D4EB1C6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8850DCF4-3DB4-4FC2-8F33-66F2255F07E9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70A34A1F-71A2-4B6B-83E5-25013AF54C4A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CADD6CFC-C324-43F0-93BA-C8DE0B4DABC9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0828BD64-2F54-4EC2-B1B4-51A13459E33F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252D3013-752A-41D3-9141-EA74A4C2047B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0C43F705-57CA-4380-9D31-6ED641AF392C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56EC9A8E-19C5-4D54-91E4-D12EEE517B6C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7795FD50-9B2B-4F14-9411-37EAF4D63BC5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B8D678E8-0063-4BBB-A8DA-EF78991BB4D9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51</xdr:col>
      <xdr:colOff>15539</xdr:colOff>
      <xdr:row>6</xdr:row>
      <xdr:rowOff>351314</xdr:rowOff>
    </xdr:from>
    <xdr:to>
      <xdr:col>51</xdr:col>
      <xdr:colOff>15539</xdr:colOff>
      <xdr:row>138</xdr:row>
      <xdr:rowOff>215900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9E5D7F6C-F3D3-4378-BCC2-68CF53655DBD}"/>
            </a:ext>
          </a:extLst>
        </xdr:cNvPr>
        <xdr:cNvCxnSpPr/>
      </xdr:nvCxnSpPr>
      <xdr:spPr>
        <a:xfrm>
          <a:off x="41864579" y="20962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903AF669-44CE-4C54-B1DA-1D9DCEC44BDD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BF9DECB1-F050-4B01-B151-20FEB965E242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122D3B2E-3F3A-4ECF-ACDB-690620D68DEC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2F7B108B-8D3A-4454-9B75-8BE415266BA6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79BDA429-E311-4871-9A51-2A8E287ECCDE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55B07AA7-4906-4B29-8D7C-F6E7ABFEB2C6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7C72D77C-1B84-4D34-A77B-8CE1785D9418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ABC3645E-00BD-4AFD-85B3-FAB3A6E17A1F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50ACE994-DF2D-44DD-8A0E-920267CDF085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1" name="Down Arrow 33">
          <a:extLst>
            <a:ext uri="{FF2B5EF4-FFF2-40B4-BE49-F238E27FC236}">
              <a16:creationId xmlns:a16="http://schemas.microsoft.com/office/drawing/2014/main" id="{BF0AC4A2-CF6D-4C0A-BA52-E5EB530172CD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2" name="Down Arrow 34">
          <a:extLst>
            <a:ext uri="{FF2B5EF4-FFF2-40B4-BE49-F238E27FC236}">
              <a16:creationId xmlns:a16="http://schemas.microsoft.com/office/drawing/2014/main" id="{2BD54533-0E1D-48C6-B07A-5FE9604433E1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3" name="Down Arrow 36">
          <a:extLst>
            <a:ext uri="{FF2B5EF4-FFF2-40B4-BE49-F238E27FC236}">
              <a16:creationId xmlns:a16="http://schemas.microsoft.com/office/drawing/2014/main" id="{B320CD18-D08D-4F0F-9E54-8F41D79C828A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4" name="Down Arrow 34">
          <a:extLst>
            <a:ext uri="{FF2B5EF4-FFF2-40B4-BE49-F238E27FC236}">
              <a16:creationId xmlns:a16="http://schemas.microsoft.com/office/drawing/2014/main" id="{F034290E-F780-4984-B68E-3CEA4D92D0F2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5" name="Down Arrow 34">
          <a:extLst>
            <a:ext uri="{FF2B5EF4-FFF2-40B4-BE49-F238E27FC236}">
              <a16:creationId xmlns:a16="http://schemas.microsoft.com/office/drawing/2014/main" id="{4B979B1B-8B59-4BCE-9D03-509E32E906C3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C83DFCF6-B77F-4BB6-B93C-82DED5E89C51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E0E2545B-B3D9-46A3-BA7F-56007472A10A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5996</xdr:colOff>
      <xdr:row>6</xdr:row>
      <xdr:rowOff>356275</xdr:rowOff>
    </xdr:from>
    <xdr:to>
      <xdr:col>14</xdr:col>
      <xdr:colOff>5996</xdr:colOff>
      <xdr:row>139</xdr:row>
      <xdr:rowOff>25400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B5BE947-1ACD-4956-A355-3B6C80C86D89}"/>
            </a:ext>
          </a:extLst>
        </xdr:cNvPr>
        <xdr:cNvCxnSpPr/>
      </xdr:nvCxnSpPr>
      <xdr:spPr>
        <a:xfrm>
          <a:off x="14392556" y="2101255"/>
          <a:ext cx="0" cy="379977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10776</xdr:colOff>
      <xdr:row>6</xdr:row>
      <xdr:rowOff>369570</xdr:rowOff>
    </xdr:from>
    <xdr:to>
      <xdr:col>23</xdr:col>
      <xdr:colOff>10776</xdr:colOff>
      <xdr:row>138</xdr:row>
      <xdr:rowOff>254000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845E36B-F5E3-4B51-8F20-643FD69565A1}"/>
            </a:ext>
          </a:extLst>
        </xdr:cNvPr>
        <xdr:cNvCxnSpPr/>
      </xdr:nvCxnSpPr>
      <xdr:spPr>
        <a:xfrm>
          <a:off x="20958156" y="2114550"/>
          <a:ext cx="0" cy="3793871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358DBD38-1FA1-44D7-84A5-BCB7F9553857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FFB9A1A2-0965-4D9F-BE46-911D6677D300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68</xdr:col>
      <xdr:colOff>690219</xdr:colOff>
      <xdr:row>6</xdr:row>
      <xdr:rowOff>340539</xdr:rowOff>
    </xdr:from>
    <xdr:to>
      <xdr:col>68</xdr:col>
      <xdr:colOff>690219</xdr:colOff>
      <xdr:row>138</xdr:row>
      <xdr:rowOff>190500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750FD37-B8CE-493E-9F44-1ECC3FDB51FF}"/>
            </a:ext>
          </a:extLst>
        </xdr:cNvPr>
        <xdr:cNvCxnSpPr/>
      </xdr:nvCxnSpPr>
      <xdr:spPr>
        <a:xfrm>
          <a:off x="54975099" y="2085519"/>
          <a:ext cx="0" cy="37904241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1CE9BA64-2190-4037-9086-D53B0E7A8020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59</xdr:col>
      <xdr:colOff>658023</xdr:colOff>
      <xdr:row>6</xdr:row>
      <xdr:rowOff>365918</xdr:rowOff>
    </xdr:from>
    <xdr:to>
      <xdr:col>59</xdr:col>
      <xdr:colOff>658023</xdr:colOff>
      <xdr:row>138</xdr:row>
      <xdr:rowOff>190500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EB11FB09-C41C-4E3A-97B0-87BEE3E7CEFC}"/>
            </a:ext>
          </a:extLst>
        </xdr:cNvPr>
        <xdr:cNvCxnSpPr/>
      </xdr:nvCxnSpPr>
      <xdr:spPr>
        <a:xfrm>
          <a:off x="48382083" y="2110898"/>
          <a:ext cx="0" cy="3787886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FCCC3404-54E3-4CEA-809B-ACA0FAB36D2B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0" name="Down Arrow 11">
          <a:extLst>
            <a:ext uri="{FF2B5EF4-FFF2-40B4-BE49-F238E27FC236}">
              <a16:creationId xmlns:a16="http://schemas.microsoft.com/office/drawing/2014/main" id="{1AAC0CB4-4241-4F7B-8E66-7CBB7A5EB745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1" name="Down Arrow 12">
          <a:extLst>
            <a:ext uri="{FF2B5EF4-FFF2-40B4-BE49-F238E27FC236}">
              <a16:creationId xmlns:a16="http://schemas.microsoft.com/office/drawing/2014/main" id="{1E3AC512-CFA1-4D04-A3AF-8526D36C6C01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2" name="Down Arrow 14">
          <a:extLst>
            <a:ext uri="{FF2B5EF4-FFF2-40B4-BE49-F238E27FC236}">
              <a16:creationId xmlns:a16="http://schemas.microsoft.com/office/drawing/2014/main" id="{9D4A7962-7875-4A6D-932D-B6068F10F774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92D05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3" name="Down Arrow 16">
          <a:extLst>
            <a:ext uri="{FF2B5EF4-FFF2-40B4-BE49-F238E27FC236}">
              <a16:creationId xmlns:a16="http://schemas.microsoft.com/office/drawing/2014/main" id="{7CDF831B-3AB1-4C84-86B9-62832590F7E9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21</xdr:col>
      <xdr:colOff>127000</xdr:colOff>
      <xdr:row>2</xdr:row>
      <xdr:rowOff>158750</xdr:rowOff>
    </xdr:from>
    <xdr:to>
      <xdr:col>21</xdr:col>
      <xdr:colOff>904875</xdr:colOff>
      <xdr:row>4</xdr:row>
      <xdr:rowOff>95250</xdr:rowOff>
    </xdr:to>
    <xdr:sp macro="" textlink="">
      <xdr:nvSpPr>
        <xdr:cNvPr id="14" name="Down Arrow 17">
          <a:extLst>
            <a:ext uri="{FF2B5EF4-FFF2-40B4-BE49-F238E27FC236}">
              <a16:creationId xmlns:a16="http://schemas.microsoft.com/office/drawing/2014/main" id="{CD337343-6A7D-4F0E-A81E-468DCA173E14}"/>
            </a:ext>
          </a:extLst>
        </xdr:cNvPr>
        <xdr:cNvSpPr/>
      </xdr:nvSpPr>
      <xdr:spPr>
        <a:xfrm>
          <a:off x="193598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174625</xdr:colOff>
      <xdr:row>2</xdr:row>
      <xdr:rowOff>174624</xdr:rowOff>
    </xdr:from>
    <xdr:to>
      <xdr:col>12</xdr:col>
      <xdr:colOff>984250</xdr:colOff>
      <xdr:row>4</xdr:row>
      <xdr:rowOff>47624</xdr:rowOff>
    </xdr:to>
    <xdr:sp macro="" textlink="">
      <xdr:nvSpPr>
        <xdr:cNvPr id="15" name="Down Arrow 18">
          <a:extLst>
            <a:ext uri="{FF2B5EF4-FFF2-40B4-BE49-F238E27FC236}">
              <a16:creationId xmlns:a16="http://schemas.microsoft.com/office/drawing/2014/main" id="{C3FB6997-B8DF-4931-A132-EF09641D959E}"/>
            </a:ext>
          </a:extLst>
        </xdr:cNvPr>
        <xdr:cNvSpPr/>
      </xdr:nvSpPr>
      <xdr:spPr>
        <a:xfrm>
          <a:off x="12778105" y="608964"/>
          <a:ext cx="809625" cy="42164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67</xdr:col>
      <xdr:colOff>89352</xdr:colOff>
      <xdr:row>2</xdr:row>
      <xdr:rowOff>142875</xdr:rowOff>
    </xdr:from>
    <xdr:to>
      <xdr:col>67</xdr:col>
      <xdr:colOff>1000125</xdr:colOff>
      <xdr:row>4</xdr:row>
      <xdr:rowOff>82550</xdr:rowOff>
    </xdr:to>
    <xdr:sp macro="" textlink="">
      <xdr:nvSpPr>
        <xdr:cNvPr id="16" name="Down Arrow 19">
          <a:extLst>
            <a:ext uri="{FF2B5EF4-FFF2-40B4-BE49-F238E27FC236}">
              <a16:creationId xmlns:a16="http://schemas.microsoft.com/office/drawing/2014/main" id="{AF478234-17BB-453D-9A2E-5910515A1B45}"/>
            </a:ext>
          </a:extLst>
        </xdr:cNvPr>
        <xdr:cNvSpPr/>
      </xdr:nvSpPr>
      <xdr:spPr>
        <a:xfrm>
          <a:off x="53322672" y="577215"/>
          <a:ext cx="910773" cy="488315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86</xdr:col>
      <xdr:colOff>650256</xdr:colOff>
      <xdr:row>5</xdr:row>
      <xdr:rowOff>373918</xdr:rowOff>
    </xdr:from>
    <xdr:to>
      <xdr:col>86</xdr:col>
      <xdr:colOff>650256</xdr:colOff>
      <xdr:row>139</xdr:row>
      <xdr:rowOff>38100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C997531-AB22-4FB5-8167-153AD3C7B055}"/>
            </a:ext>
          </a:extLst>
        </xdr:cNvPr>
        <xdr:cNvCxnSpPr/>
      </xdr:nvCxnSpPr>
      <xdr:spPr>
        <a:xfrm>
          <a:off x="72400176" y="1737898"/>
          <a:ext cx="0" cy="38373782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184603</xdr:colOff>
      <xdr:row>3</xdr:row>
      <xdr:rowOff>47624</xdr:rowOff>
    </xdr:from>
    <xdr:to>
      <xdr:col>83</xdr:col>
      <xdr:colOff>1031875</xdr:colOff>
      <xdr:row>4</xdr:row>
      <xdr:rowOff>95249</xdr:rowOff>
    </xdr:to>
    <xdr:sp macro="" textlink="">
      <xdr:nvSpPr>
        <xdr:cNvPr id="18" name="Down Arrow 21">
          <a:extLst>
            <a:ext uri="{FF2B5EF4-FFF2-40B4-BE49-F238E27FC236}">
              <a16:creationId xmlns:a16="http://schemas.microsoft.com/office/drawing/2014/main" id="{96095077-F8C2-4505-985F-5A4BF898E47D}"/>
            </a:ext>
          </a:extLst>
        </xdr:cNvPr>
        <xdr:cNvSpPr/>
      </xdr:nvSpPr>
      <xdr:spPr>
        <a:xfrm>
          <a:off x="69503743" y="657224"/>
          <a:ext cx="847272" cy="421005"/>
        </a:xfrm>
        <a:prstGeom prst="downArrow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58</xdr:col>
      <xdr:colOff>206375</xdr:colOff>
      <xdr:row>3</xdr:row>
      <xdr:rowOff>31750</xdr:rowOff>
    </xdr:from>
    <xdr:to>
      <xdr:col>58</xdr:col>
      <xdr:colOff>984250</xdr:colOff>
      <xdr:row>4</xdr:row>
      <xdr:rowOff>142875</xdr:rowOff>
    </xdr:to>
    <xdr:sp macro="" textlink="">
      <xdr:nvSpPr>
        <xdr:cNvPr id="19" name="Down Arrow 22">
          <a:extLst>
            <a:ext uri="{FF2B5EF4-FFF2-40B4-BE49-F238E27FC236}">
              <a16:creationId xmlns:a16="http://schemas.microsoft.com/office/drawing/2014/main" id="{3270F212-A076-4997-8C30-16044CF1C3FB}"/>
            </a:ext>
          </a:extLst>
        </xdr:cNvPr>
        <xdr:cNvSpPr/>
      </xdr:nvSpPr>
      <xdr:spPr>
        <a:xfrm>
          <a:off x="46901735" y="641350"/>
          <a:ext cx="777875" cy="484505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393700</xdr:colOff>
      <xdr:row>6</xdr:row>
      <xdr:rowOff>98425</xdr:rowOff>
    </xdr:from>
    <xdr:to>
      <xdr:col>76</xdr:col>
      <xdr:colOff>981076</xdr:colOff>
      <xdr:row>6</xdr:row>
      <xdr:rowOff>222250</xdr:rowOff>
    </xdr:to>
    <xdr:sp macro="" textlink="">
      <xdr:nvSpPr>
        <xdr:cNvPr id="20" name="Down Arrow 33">
          <a:extLst>
            <a:ext uri="{FF2B5EF4-FFF2-40B4-BE49-F238E27FC236}">
              <a16:creationId xmlns:a16="http://schemas.microsoft.com/office/drawing/2014/main" id="{F5149CCA-D513-419B-94FB-732D541A7E1C}"/>
            </a:ext>
          </a:extLst>
        </xdr:cNvPr>
        <xdr:cNvSpPr/>
      </xdr:nvSpPr>
      <xdr:spPr>
        <a:xfrm>
          <a:off x="60507880" y="184340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317500</xdr:colOff>
      <xdr:row>6</xdr:row>
      <xdr:rowOff>73025</xdr:rowOff>
    </xdr:from>
    <xdr:to>
      <xdr:col>77</xdr:col>
      <xdr:colOff>984250</xdr:colOff>
      <xdr:row>6</xdr:row>
      <xdr:rowOff>200024</xdr:rowOff>
    </xdr:to>
    <xdr:sp macro="" textlink="">
      <xdr:nvSpPr>
        <xdr:cNvPr id="21" name="Down Arrow 34">
          <a:extLst>
            <a:ext uri="{FF2B5EF4-FFF2-40B4-BE49-F238E27FC236}">
              <a16:creationId xmlns:a16="http://schemas.microsoft.com/office/drawing/2014/main" id="{2E302444-C267-4038-A3D7-3C4883922370}"/>
            </a:ext>
          </a:extLst>
        </xdr:cNvPr>
        <xdr:cNvSpPr/>
      </xdr:nvSpPr>
      <xdr:spPr>
        <a:xfrm>
          <a:off x="61719460" y="181800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327476</xdr:colOff>
      <xdr:row>6</xdr:row>
      <xdr:rowOff>142875</xdr:rowOff>
    </xdr:from>
    <xdr:to>
      <xdr:col>117</xdr:col>
      <xdr:colOff>952499</xdr:colOff>
      <xdr:row>6</xdr:row>
      <xdr:rowOff>288924</xdr:rowOff>
    </xdr:to>
    <xdr:sp macro="" textlink="">
      <xdr:nvSpPr>
        <xdr:cNvPr id="22" name="Down Arrow 36">
          <a:extLst>
            <a:ext uri="{FF2B5EF4-FFF2-40B4-BE49-F238E27FC236}">
              <a16:creationId xmlns:a16="http://schemas.microsoft.com/office/drawing/2014/main" id="{1DCEB26C-98A1-4A8C-B921-CAC4E2887040}"/>
            </a:ext>
          </a:extLst>
        </xdr:cNvPr>
        <xdr:cNvSpPr/>
      </xdr:nvSpPr>
      <xdr:spPr>
        <a:xfrm>
          <a:off x="100416176" y="18878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273741</xdr:colOff>
      <xdr:row>6</xdr:row>
      <xdr:rowOff>112781</xdr:rowOff>
    </xdr:from>
    <xdr:to>
      <xdr:col>80</xdr:col>
      <xdr:colOff>940491</xdr:colOff>
      <xdr:row>6</xdr:row>
      <xdr:rowOff>239780</xdr:rowOff>
    </xdr:to>
    <xdr:sp macro="" textlink="">
      <xdr:nvSpPr>
        <xdr:cNvPr id="23" name="Down Arrow 34">
          <a:extLst>
            <a:ext uri="{FF2B5EF4-FFF2-40B4-BE49-F238E27FC236}">
              <a16:creationId xmlns:a16="http://schemas.microsoft.com/office/drawing/2014/main" id="{418A3C9A-A423-454E-9811-0A3253254EDE}"/>
            </a:ext>
          </a:extLst>
        </xdr:cNvPr>
        <xdr:cNvSpPr/>
      </xdr:nvSpPr>
      <xdr:spPr>
        <a:xfrm>
          <a:off x="65539041" y="1857761"/>
          <a:ext cx="666750" cy="12699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32</xdr:col>
      <xdr:colOff>2839</xdr:colOff>
      <xdr:row>6</xdr:row>
      <xdr:rowOff>376714</xdr:rowOff>
    </xdr:from>
    <xdr:to>
      <xdr:col>32</xdr:col>
      <xdr:colOff>2839</xdr:colOff>
      <xdr:row>139</xdr:row>
      <xdr:rowOff>25400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C9B3449-32E4-4C62-B832-F317FF514320}"/>
            </a:ext>
          </a:extLst>
        </xdr:cNvPr>
        <xdr:cNvCxnSpPr/>
      </xdr:nvCxnSpPr>
      <xdr:spPr>
        <a:xfrm>
          <a:off x="27579619" y="2121694"/>
          <a:ext cx="0" cy="3797728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5" name="Down Arrow 3">
          <a:extLst>
            <a:ext uri="{FF2B5EF4-FFF2-40B4-BE49-F238E27FC236}">
              <a16:creationId xmlns:a16="http://schemas.microsoft.com/office/drawing/2014/main" id="{BA4CD03D-8CA8-4057-9002-F04961AA5D52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6" name="Down Arrow 11">
          <a:extLst>
            <a:ext uri="{FF2B5EF4-FFF2-40B4-BE49-F238E27FC236}">
              <a16:creationId xmlns:a16="http://schemas.microsoft.com/office/drawing/2014/main" id="{B2160EDE-E6AB-4DD9-8535-80945A32940C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30</xdr:col>
      <xdr:colOff>127000</xdr:colOff>
      <xdr:row>2</xdr:row>
      <xdr:rowOff>158750</xdr:rowOff>
    </xdr:from>
    <xdr:to>
      <xdr:col>30</xdr:col>
      <xdr:colOff>904875</xdr:colOff>
      <xdr:row>4</xdr:row>
      <xdr:rowOff>95250</xdr:rowOff>
    </xdr:to>
    <xdr:sp macro="" textlink="">
      <xdr:nvSpPr>
        <xdr:cNvPr id="27" name="Down Arrow 17">
          <a:extLst>
            <a:ext uri="{FF2B5EF4-FFF2-40B4-BE49-F238E27FC236}">
              <a16:creationId xmlns:a16="http://schemas.microsoft.com/office/drawing/2014/main" id="{86D6244D-F716-46EE-9624-2125ADB36DFD}"/>
            </a:ext>
          </a:extLst>
        </xdr:cNvPr>
        <xdr:cNvSpPr/>
      </xdr:nvSpPr>
      <xdr:spPr>
        <a:xfrm>
          <a:off x="2598928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28" name="Right Arrow 23">
          <a:extLst>
            <a:ext uri="{FF2B5EF4-FFF2-40B4-BE49-F238E27FC236}">
              <a16:creationId xmlns:a16="http://schemas.microsoft.com/office/drawing/2014/main" id="{386F3EB0-07B4-4BB5-B142-F64A4447F2A1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29" name="Multiply 24">
          <a:extLst>
            <a:ext uri="{FF2B5EF4-FFF2-40B4-BE49-F238E27FC236}">
              <a16:creationId xmlns:a16="http://schemas.microsoft.com/office/drawing/2014/main" id="{4385EE93-4662-4ABA-ACE2-972C3128D7C6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0" name="Equal 25">
          <a:extLst>
            <a:ext uri="{FF2B5EF4-FFF2-40B4-BE49-F238E27FC236}">
              <a16:creationId xmlns:a16="http://schemas.microsoft.com/office/drawing/2014/main" id="{8A4F97FA-C44C-48A0-BA73-7A5E12DB0EB8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1" name="Plus 26">
          <a:extLst>
            <a:ext uri="{FF2B5EF4-FFF2-40B4-BE49-F238E27FC236}">
              <a16:creationId xmlns:a16="http://schemas.microsoft.com/office/drawing/2014/main" id="{DD26FB5F-0964-478E-8292-B5553E190007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2" name="Not Equal 31">
          <a:extLst>
            <a:ext uri="{FF2B5EF4-FFF2-40B4-BE49-F238E27FC236}">
              <a16:creationId xmlns:a16="http://schemas.microsoft.com/office/drawing/2014/main" id="{DA5EB84F-D8EB-4FF0-AA9B-252FF7349A80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206375</xdr:colOff>
      <xdr:row>143</xdr:row>
      <xdr:rowOff>158750</xdr:rowOff>
    </xdr:from>
    <xdr:to>
      <xdr:col>84</xdr:col>
      <xdr:colOff>460375</xdr:colOff>
      <xdr:row>143</xdr:row>
      <xdr:rowOff>285750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DE7769DB-7EBB-4205-A974-41F98301A53A}"/>
            </a:ext>
          </a:extLst>
        </xdr:cNvPr>
        <xdr:cNvSpPr/>
      </xdr:nvSpPr>
      <xdr:spPr>
        <a:xfrm>
          <a:off x="70630415" y="41558210"/>
          <a:ext cx="254000" cy="127000"/>
        </a:xfrm>
        <a:prstGeom prst="right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144</xdr:row>
      <xdr:rowOff>95251</xdr:rowOff>
    </xdr:from>
    <xdr:to>
      <xdr:col>84</xdr:col>
      <xdr:colOff>444499</xdr:colOff>
      <xdr:row>145</xdr:row>
      <xdr:rowOff>31751</xdr:rowOff>
    </xdr:to>
    <xdr:sp macro="" textlink="">
      <xdr:nvSpPr>
        <xdr:cNvPr id="34" name="Multiply 29">
          <a:extLst>
            <a:ext uri="{FF2B5EF4-FFF2-40B4-BE49-F238E27FC236}">
              <a16:creationId xmlns:a16="http://schemas.microsoft.com/office/drawing/2014/main" id="{CCCD80CD-9F46-4F05-9854-94274905399C}"/>
            </a:ext>
          </a:extLst>
        </xdr:cNvPr>
        <xdr:cNvSpPr/>
      </xdr:nvSpPr>
      <xdr:spPr>
        <a:xfrm>
          <a:off x="70614540" y="41814751"/>
          <a:ext cx="253999" cy="256540"/>
        </a:xfrm>
        <a:prstGeom prst="mathMultiply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190500</xdr:colOff>
      <xdr:row>145</xdr:row>
      <xdr:rowOff>95250</xdr:rowOff>
    </xdr:from>
    <xdr:to>
      <xdr:col>84</xdr:col>
      <xdr:colOff>460375</xdr:colOff>
      <xdr:row>146</xdr:row>
      <xdr:rowOff>47626</xdr:rowOff>
    </xdr:to>
    <xdr:sp macro="" textlink="">
      <xdr:nvSpPr>
        <xdr:cNvPr id="35" name="Equal 30">
          <a:extLst>
            <a:ext uri="{FF2B5EF4-FFF2-40B4-BE49-F238E27FC236}">
              <a16:creationId xmlns:a16="http://schemas.microsoft.com/office/drawing/2014/main" id="{F6348DB0-7470-4BB0-AF3B-1F661031F79F}"/>
            </a:ext>
          </a:extLst>
        </xdr:cNvPr>
        <xdr:cNvSpPr/>
      </xdr:nvSpPr>
      <xdr:spPr>
        <a:xfrm>
          <a:off x="70614540" y="42134790"/>
          <a:ext cx="269875" cy="272416"/>
        </a:xfrm>
        <a:prstGeom prst="mathEqual">
          <a:avLst/>
        </a:prstGeom>
        <a:solidFill>
          <a:srgbClr val="FF0000"/>
        </a:solidFill>
        <a:ln w="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190500</xdr:colOff>
      <xdr:row>147</xdr:row>
      <xdr:rowOff>95250</xdr:rowOff>
    </xdr:from>
    <xdr:to>
      <xdr:col>84</xdr:col>
      <xdr:colOff>460375</xdr:colOff>
      <xdr:row>148</xdr:row>
      <xdr:rowOff>79375</xdr:rowOff>
    </xdr:to>
    <xdr:sp macro="" textlink="">
      <xdr:nvSpPr>
        <xdr:cNvPr id="36" name="Plus 31">
          <a:extLst>
            <a:ext uri="{FF2B5EF4-FFF2-40B4-BE49-F238E27FC236}">
              <a16:creationId xmlns:a16="http://schemas.microsoft.com/office/drawing/2014/main" id="{77F1B51D-477F-409A-9C5E-98FA52CB7CEE}"/>
            </a:ext>
          </a:extLst>
        </xdr:cNvPr>
        <xdr:cNvSpPr/>
      </xdr:nvSpPr>
      <xdr:spPr>
        <a:xfrm>
          <a:off x="70614540" y="42774870"/>
          <a:ext cx="269875" cy="304165"/>
        </a:xfrm>
        <a:prstGeom prst="mathPlus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84</xdr:col>
      <xdr:colOff>174625</xdr:colOff>
      <xdr:row>146</xdr:row>
      <xdr:rowOff>95250</xdr:rowOff>
    </xdr:from>
    <xdr:to>
      <xdr:col>84</xdr:col>
      <xdr:colOff>476250</xdr:colOff>
      <xdr:row>147</xdr:row>
      <xdr:rowOff>9525</xdr:rowOff>
    </xdr:to>
    <xdr:sp macro="" textlink="">
      <xdr:nvSpPr>
        <xdr:cNvPr id="37" name="Not Equal 36">
          <a:extLst>
            <a:ext uri="{FF2B5EF4-FFF2-40B4-BE49-F238E27FC236}">
              <a16:creationId xmlns:a16="http://schemas.microsoft.com/office/drawing/2014/main" id="{20CD95E7-625E-4CF6-B7B4-CD5910BBCE1E}"/>
            </a:ext>
          </a:extLst>
        </xdr:cNvPr>
        <xdr:cNvSpPr/>
      </xdr:nvSpPr>
      <xdr:spPr>
        <a:xfrm>
          <a:off x="70598665" y="42454830"/>
          <a:ext cx="301625" cy="234315"/>
        </a:xfrm>
        <a:prstGeom prst="mathNotEqual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41275</xdr:colOff>
      <xdr:row>144</xdr:row>
      <xdr:rowOff>193675</xdr:rowOff>
    </xdr:from>
    <xdr:to>
      <xdr:col>59</xdr:col>
      <xdr:colOff>3175</xdr:colOff>
      <xdr:row>144</xdr:row>
      <xdr:rowOff>193675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F97A0C04-10EC-463B-8731-18B2B438D020}"/>
            </a:ext>
          </a:extLst>
        </xdr:cNvPr>
        <xdr:cNvCxnSpPr/>
      </xdr:nvCxnSpPr>
      <xdr:spPr>
        <a:xfrm>
          <a:off x="46736635" y="41913175"/>
          <a:ext cx="990600" cy="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254000</xdr:colOff>
      <xdr:row>4</xdr:row>
      <xdr:rowOff>63500</xdr:rowOff>
    </xdr:from>
    <xdr:to>
      <xdr:col>115</xdr:col>
      <xdr:colOff>510724</xdr:colOff>
      <xdr:row>4</xdr:row>
      <xdr:rowOff>339725</xdr:rowOff>
    </xdr:to>
    <xdr:sp macro="" textlink="">
      <xdr:nvSpPr>
        <xdr:cNvPr id="39" name="Down Arrow 36">
          <a:extLst>
            <a:ext uri="{FF2B5EF4-FFF2-40B4-BE49-F238E27FC236}">
              <a16:creationId xmlns:a16="http://schemas.microsoft.com/office/drawing/2014/main" id="{3005A01A-7FA1-4672-A898-903CB1BE128B}"/>
            </a:ext>
          </a:extLst>
        </xdr:cNvPr>
        <xdr:cNvSpPr/>
      </xdr:nvSpPr>
      <xdr:spPr>
        <a:xfrm>
          <a:off x="96685100" y="1046480"/>
          <a:ext cx="2039804" cy="276225"/>
        </a:xfrm>
        <a:prstGeom prst="downArrow">
          <a:avLst/>
        </a:prstGeom>
        <a:solidFill>
          <a:srgbClr val="FF000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0</xdr:row>
      <xdr:rowOff>142955</xdr:rowOff>
    </xdr:from>
    <xdr:to>
      <xdr:col>1</xdr:col>
      <xdr:colOff>457200</xdr:colOff>
      <xdr:row>3</xdr:row>
      <xdr:rowOff>355600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3C244A7-811B-4003-9AB3-F53A6DE2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55"/>
          <a:ext cx="1879600" cy="822245"/>
        </a:xfrm>
        <a:prstGeom prst="rect">
          <a:avLst/>
        </a:prstGeom>
      </xdr:spPr>
    </xdr:pic>
    <xdr:clientData/>
  </xdr:twoCellAnchor>
  <xdr:twoCellAnchor>
    <xdr:from>
      <xdr:col>42</xdr:col>
      <xdr:colOff>2839</xdr:colOff>
      <xdr:row>6</xdr:row>
      <xdr:rowOff>364014</xdr:rowOff>
    </xdr:from>
    <xdr:to>
      <xdr:col>42</xdr:col>
      <xdr:colOff>2839</xdr:colOff>
      <xdr:row>138</xdr:row>
      <xdr:rowOff>228600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86F488E2-363A-4CC7-87FA-198CB298D653}"/>
            </a:ext>
          </a:extLst>
        </xdr:cNvPr>
        <xdr:cNvCxnSpPr/>
      </xdr:nvCxnSpPr>
      <xdr:spPr>
        <a:xfrm>
          <a:off x="35291059" y="21089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2" name="Down Arrow 3">
          <a:extLst>
            <a:ext uri="{FF2B5EF4-FFF2-40B4-BE49-F238E27FC236}">
              <a16:creationId xmlns:a16="http://schemas.microsoft.com/office/drawing/2014/main" id="{CF66BB0F-036B-4813-86B2-9B7980519C5D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40</xdr:col>
      <xdr:colOff>127000</xdr:colOff>
      <xdr:row>2</xdr:row>
      <xdr:rowOff>158750</xdr:rowOff>
    </xdr:from>
    <xdr:to>
      <xdr:col>40</xdr:col>
      <xdr:colOff>904875</xdr:colOff>
      <xdr:row>4</xdr:row>
      <xdr:rowOff>95250</xdr:rowOff>
    </xdr:to>
    <xdr:sp macro="" textlink="">
      <xdr:nvSpPr>
        <xdr:cNvPr id="43" name="Down Arrow 11">
          <a:extLst>
            <a:ext uri="{FF2B5EF4-FFF2-40B4-BE49-F238E27FC236}">
              <a16:creationId xmlns:a16="http://schemas.microsoft.com/office/drawing/2014/main" id="{E046C4FD-608F-421D-A7C2-821EE5789184}"/>
            </a:ext>
          </a:extLst>
        </xdr:cNvPr>
        <xdr:cNvSpPr/>
      </xdr:nvSpPr>
      <xdr:spPr>
        <a:xfrm>
          <a:off x="33700720" y="593090"/>
          <a:ext cx="777875" cy="485140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216728</xdr:colOff>
      <xdr:row>6</xdr:row>
      <xdr:rowOff>74681</xdr:rowOff>
    </xdr:from>
    <xdr:to>
      <xdr:col>78</xdr:col>
      <xdr:colOff>883478</xdr:colOff>
      <xdr:row>6</xdr:row>
      <xdr:rowOff>201680</xdr:rowOff>
    </xdr:to>
    <xdr:sp macro="" textlink="">
      <xdr:nvSpPr>
        <xdr:cNvPr id="44" name="Down Arrow 34">
          <a:extLst>
            <a:ext uri="{FF2B5EF4-FFF2-40B4-BE49-F238E27FC236}">
              <a16:creationId xmlns:a16="http://schemas.microsoft.com/office/drawing/2014/main" id="{3722CDFC-B57A-4A7E-96B9-A829DD435E85}"/>
            </a:ext>
          </a:extLst>
        </xdr:cNvPr>
        <xdr:cNvSpPr/>
      </xdr:nvSpPr>
      <xdr:spPr>
        <a:xfrm>
          <a:off x="62906468" y="18196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106</xdr:row>
      <xdr:rowOff>304800</xdr:rowOff>
    </xdr:from>
    <xdr:to>
      <xdr:col>76</xdr:col>
      <xdr:colOff>914400</xdr:colOff>
      <xdr:row>106</xdr:row>
      <xdr:rowOff>450850</xdr:rowOff>
    </xdr:to>
    <xdr:sp macro="" textlink="">
      <xdr:nvSpPr>
        <xdr:cNvPr id="45" name="Down Arrow 33">
          <a:extLst>
            <a:ext uri="{FF2B5EF4-FFF2-40B4-BE49-F238E27FC236}">
              <a16:creationId xmlns:a16="http://schemas.microsoft.com/office/drawing/2014/main" id="{449352A9-506C-4D84-BF54-C6577BF944E4}"/>
            </a:ext>
          </a:extLst>
        </xdr:cNvPr>
        <xdr:cNvSpPr/>
      </xdr:nvSpPr>
      <xdr:spPr>
        <a:xfrm>
          <a:off x="60444380" y="2997708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106</xdr:row>
      <xdr:rowOff>327025</xdr:rowOff>
    </xdr:from>
    <xdr:to>
      <xdr:col>77</xdr:col>
      <xdr:colOff>971550</xdr:colOff>
      <xdr:row>106</xdr:row>
      <xdr:rowOff>454024</xdr:rowOff>
    </xdr:to>
    <xdr:sp macro="" textlink="">
      <xdr:nvSpPr>
        <xdr:cNvPr id="46" name="Down Arrow 34">
          <a:extLst>
            <a:ext uri="{FF2B5EF4-FFF2-40B4-BE49-F238E27FC236}">
              <a16:creationId xmlns:a16="http://schemas.microsoft.com/office/drawing/2014/main" id="{1445BFAD-4102-4D4D-8294-222A07DFDEFF}"/>
            </a:ext>
          </a:extLst>
        </xdr:cNvPr>
        <xdr:cNvSpPr/>
      </xdr:nvSpPr>
      <xdr:spPr>
        <a:xfrm>
          <a:off x="61706760" y="2999930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106</xdr:row>
      <xdr:rowOff>269875</xdr:rowOff>
    </xdr:from>
    <xdr:to>
      <xdr:col>117</xdr:col>
      <xdr:colOff>850899</xdr:colOff>
      <xdr:row>106</xdr:row>
      <xdr:rowOff>415924</xdr:rowOff>
    </xdr:to>
    <xdr:sp macro="" textlink="">
      <xdr:nvSpPr>
        <xdr:cNvPr id="47" name="Down Arrow 36">
          <a:extLst>
            <a:ext uri="{FF2B5EF4-FFF2-40B4-BE49-F238E27FC236}">
              <a16:creationId xmlns:a16="http://schemas.microsoft.com/office/drawing/2014/main" id="{DC88F762-08A1-465A-85DE-FA8942AFA048}"/>
            </a:ext>
          </a:extLst>
        </xdr:cNvPr>
        <xdr:cNvSpPr/>
      </xdr:nvSpPr>
      <xdr:spPr>
        <a:xfrm>
          <a:off x="10031457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106</xdr:row>
      <xdr:rowOff>341381</xdr:rowOff>
    </xdr:from>
    <xdr:to>
      <xdr:col>80</xdr:col>
      <xdr:colOff>1054791</xdr:colOff>
      <xdr:row>106</xdr:row>
      <xdr:rowOff>468380</xdr:rowOff>
    </xdr:to>
    <xdr:sp macro="" textlink="">
      <xdr:nvSpPr>
        <xdr:cNvPr id="48" name="Down Arrow 34">
          <a:extLst>
            <a:ext uri="{FF2B5EF4-FFF2-40B4-BE49-F238E27FC236}">
              <a16:creationId xmlns:a16="http://schemas.microsoft.com/office/drawing/2014/main" id="{E7BA1125-E1D9-4B5D-980E-331884224F79}"/>
            </a:ext>
          </a:extLst>
        </xdr:cNvPr>
        <xdr:cNvSpPr/>
      </xdr:nvSpPr>
      <xdr:spPr>
        <a:xfrm>
          <a:off x="65653341" y="3001366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106</xdr:row>
      <xdr:rowOff>328681</xdr:rowOff>
    </xdr:from>
    <xdr:to>
      <xdr:col>78</xdr:col>
      <xdr:colOff>946978</xdr:colOff>
      <xdr:row>106</xdr:row>
      <xdr:rowOff>455680</xdr:rowOff>
    </xdr:to>
    <xdr:sp macro="" textlink="">
      <xdr:nvSpPr>
        <xdr:cNvPr id="49" name="Down Arrow 34">
          <a:extLst>
            <a:ext uri="{FF2B5EF4-FFF2-40B4-BE49-F238E27FC236}">
              <a16:creationId xmlns:a16="http://schemas.microsoft.com/office/drawing/2014/main" id="{EB598058-D609-4B75-9303-B7EBF0B44E5E}"/>
            </a:ext>
          </a:extLst>
        </xdr:cNvPr>
        <xdr:cNvSpPr/>
      </xdr:nvSpPr>
      <xdr:spPr>
        <a:xfrm>
          <a:off x="62969968" y="300009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97</xdr:row>
      <xdr:rowOff>377825</xdr:rowOff>
    </xdr:from>
    <xdr:to>
      <xdr:col>76</xdr:col>
      <xdr:colOff>968376</xdr:colOff>
      <xdr:row>97</xdr:row>
      <xdr:rowOff>501650</xdr:rowOff>
    </xdr:to>
    <xdr:sp macro="" textlink="">
      <xdr:nvSpPr>
        <xdr:cNvPr id="50" name="Down Arrow 33">
          <a:extLst>
            <a:ext uri="{FF2B5EF4-FFF2-40B4-BE49-F238E27FC236}">
              <a16:creationId xmlns:a16="http://schemas.microsoft.com/office/drawing/2014/main" id="{15CAF897-FAB3-4BAA-8100-9C783ACF9ECC}"/>
            </a:ext>
          </a:extLst>
        </xdr:cNvPr>
        <xdr:cNvSpPr/>
      </xdr:nvSpPr>
      <xdr:spPr>
        <a:xfrm>
          <a:off x="60495180" y="2694876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266700</xdr:colOff>
      <xdr:row>97</xdr:row>
      <xdr:rowOff>339725</xdr:rowOff>
    </xdr:from>
    <xdr:to>
      <xdr:col>77</xdr:col>
      <xdr:colOff>933450</xdr:colOff>
      <xdr:row>97</xdr:row>
      <xdr:rowOff>466724</xdr:rowOff>
    </xdr:to>
    <xdr:sp macro="" textlink="">
      <xdr:nvSpPr>
        <xdr:cNvPr id="51" name="Down Arrow 34">
          <a:extLst>
            <a:ext uri="{FF2B5EF4-FFF2-40B4-BE49-F238E27FC236}">
              <a16:creationId xmlns:a16="http://schemas.microsoft.com/office/drawing/2014/main" id="{66625C98-8555-4B35-9931-358F136ED245}"/>
            </a:ext>
          </a:extLst>
        </xdr:cNvPr>
        <xdr:cNvSpPr/>
      </xdr:nvSpPr>
      <xdr:spPr>
        <a:xfrm>
          <a:off x="61668660" y="26910665"/>
          <a:ext cx="666750" cy="126999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97</xdr:row>
      <xdr:rowOff>231775</xdr:rowOff>
    </xdr:from>
    <xdr:to>
      <xdr:col>117</xdr:col>
      <xdr:colOff>876299</xdr:colOff>
      <xdr:row>97</xdr:row>
      <xdr:rowOff>377824</xdr:rowOff>
    </xdr:to>
    <xdr:sp macro="" textlink="">
      <xdr:nvSpPr>
        <xdr:cNvPr id="52" name="Down Arrow 36">
          <a:extLst>
            <a:ext uri="{FF2B5EF4-FFF2-40B4-BE49-F238E27FC236}">
              <a16:creationId xmlns:a16="http://schemas.microsoft.com/office/drawing/2014/main" id="{C22F1726-9F09-410A-9AC3-3DB347053567}"/>
            </a:ext>
          </a:extLst>
        </xdr:cNvPr>
        <xdr:cNvSpPr/>
      </xdr:nvSpPr>
      <xdr:spPr>
        <a:xfrm>
          <a:off x="100339976" y="2680271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53" name="Down Arrow 33">
          <a:extLst>
            <a:ext uri="{FF2B5EF4-FFF2-40B4-BE49-F238E27FC236}">
              <a16:creationId xmlns:a16="http://schemas.microsoft.com/office/drawing/2014/main" id="{AABFD01E-9A09-499D-88BD-338BE878E9FC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54" name="Down Arrow 34">
          <a:extLst>
            <a:ext uri="{FF2B5EF4-FFF2-40B4-BE49-F238E27FC236}">
              <a16:creationId xmlns:a16="http://schemas.microsoft.com/office/drawing/2014/main" id="{DB153853-59AC-4F4C-BDBE-3AEC3BFD16A3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55" name="Down Arrow 36">
          <a:extLst>
            <a:ext uri="{FF2B5EF4-FFF2-40B4-BE49-F238E27FC236}">
              <a16:creationId xmlns:a16="http://schemas.microsoft.com/office/drawing/2014/main" id="{63B52F13-6954-4017-A479-F125C7B6AC7A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56" name="Down Arrow 34">
          <a:extLst>
            <a:ext uri="{FF2B5EF4-FFF2-40B4-BE49-F238E27FC236}">
              <a16:creationId xmlns:a16="http://schemas.microsoft.com/office/drawing/2014/main" id="{43216CE3-8182-47F5-B108-211FADA3FCA3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57" name="Down Arrow 34">
          <a:extLst>
            <a:ext uri="{FF2B5EF4-FFF2-40B4-BE49-F238E27FC236}">
              <a16:creationId xmlns:a16="http://schemas.microsoft.com/office/drawing/2014/main" id="{5BF30CB9-AE73-40E4-9401-B2F245757361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381000</xdr:colOff>
      <xdr:row>133</xdr:row>
      <xdr:rowOff>314325</xdr:rowOff>
    </xdr:from>
    <xdr:to>
      <xdr:col>76</xdr:col>
      <xdr:colOff>968376</xdr:colOff>
      <xdr:row>133</xdr:row>
      <xdr:rowOff>438150</xdr:rowOff>
    </xdr:to>
    <xdr:sp macro="" textlink="">
      <xdr:nvSpPr>
        <xdr:cNvPr id="58" name="Down Arrow 33">
          <a:extLst>
            <a:ext uri="{FF2B5EF4-FFF2-40B4-BE49-F238E27FC236}">
              <a16:creationId xmlns:a16="http://schemas.microsoft.com/office/drawing/2014/main" id="{6643EDEA-3BDF-43EB-97BD-C8DD554F487F}"/>
            </a:ext>
          </a:extLst>
        </xdr:cNvPr>
        <xdr:cNvSpPr/>
      </xdr:nvSpPr>
      <xdr:spPr>
        <a:xfrm>
          <a:off x="60495180" y="38566725"/>
          <a:ext cx="587376" cy="123825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342900</xdr:colOff>
      <xdr:row>133</xdr:row>
      <xdr:rowOff>314325</xdr:rowOff>
    </xdr:from>
    <xdr:to>
      <xdr:col>81</xdr:col>
      <xdr:colOff>1009650</xdr:colOff>
      <xdr:row>133</xdr:row>
      <xdr:rowOff>441324</xdr:rowOff>
    </xdr:to>
    <xdr:sp macro="" textlink="">
      <xdr:nvSpPr>
        <xdr:cNvPr id="59" name="Down Arrow 34">
          <a:extLst>
            <a:ext uri="{FF2B5EF4-FFF2-40B4-BE49-F238E27FC236}">
              <a16:creationId xmlns:a16="http://schemas.microsoft.com/office/drawing/2014/main" id="{AC679E78-AFB1-4983-8D9B-58F2E4FC8E43}"/>
            </a:ext>
          </a:extLst>
        </xdr:cNvPr>
        <xdr:cNvSpPr/>
      </xdr:nvSpPr>
      <xdr:spPr>
        <a:xfrm>
          <a:off x="67086480" y="38566725"/>
          <a:ext cx="666750" cy="12699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251276</xdr:colOff>
      <xdr:row>133</xdr:row>
      <xdr:rowOff>231775</xdr:rowOff>
    </xdr:from>
    <xdr:to>
      <xdr:col>117</xdr:col>
      <xdr:colOff>876299</xdr:colOff>
      <xdr:row>133</xdr:row>
      <xdr:rowOff>377824</xdr:rowOff>
    </xdr:to>
    <xdr:sp macro="" textlink="">
      <xdr:nvSpPr>
        <xdr:cNvPr id="60" name="Down Arrow 36">
          <a:extLst>
            <a:ext uri="{FF2B5EF4-FFF2-40B4-BE49-F238E27FC236}">
              <a16:creationId xmlns:a16="http://schemas.microsoft.com/office/drawing/2014/main" id="{2EA56847-931F-4D6C-ADB4-9ED1A98411D8}"/>
            </a:ext>
          </a:extLst>
        </xdr:cNvPr>
        <xdr:cNvSpPr/>
      </xdr:nvSpPr>
      <xdr:spPr>
        <a:xfrm>
          <a:off x="100339976" y="3848417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51</xdr:col>
      <xdr:colOff>15539</xdr:colOff>
      <xdr:row>6</xdr:row>
      <xdr:rowOff>351314</xdr:rowOff>
    </xdr:from>
    <xdr:to>
      <xdr:col>51</xdr:col>
      <xdr:colOff>15539</xdr:colOff>
      <xdr:row>138</xdr:row>
      <xdr:rowOff>215900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2ACF8A3-6E5D-4765-8FD7-EC7F9A3FC7F0}"/>
            </a:ext>
          </a:extLst>
        </xdr:cNvPr>
        <xdr:cNvCxnSpPr/>
      </xdr:nvCxnSpPr>
      <xdr:spPr>
        <a:xfrm>
          <a:off x="41864579" y="2096294"/>
          <a:ext cx="0" cy="37918866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2" name="Down Arrow 3">
          <a:extLst>
            <a:ext uri="{FF2B5EF4-FFF2-40B4-BE49-F238E27FC236}">
              <a16:creationId xmlns:a16="http://schemas.microsoft.com/office/drawing/2014/main" id="{DB23027B-1423-4665-B0C8-78DCED2C5DFA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3" name="Down Arrow 11">
          <a:extLst>
            <a:ext uri="{FF2B5EF4-FFF2-40B4-BE49-F238E27FC236}">
              <a16:creationId xmlns:a16="http://schemas.microsoft.com/office/drawing/2014/main" id="{9F17D816-1B5E-4FB0-949C-4D587A1FDA0D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49</xdr:col>
      <xdr:colOff>127000</xdr:colOff>
      <xdr:row>2</xdr:row>
      <xdr:rowOff>158750</xdr:rowOff>
    </xdr:from>
    <xdr:to>
      <xdr:col>49</xdr:col>
      <xdr:colOff>904875</xdr:colOff>
      <xdr:row>4</xdr:row>
      <xdr:rowOff>95250</xdr:rowOff>
    </xdr:to>
    <xdr:sp macro="" textlink="">
      <xdr:nvSpPr>
        <xdr:cNvPr id="64" name="Down Arrow 17">
          <a:extLst>
            <a:ext uri="{FF2B5EF4-FFF2-40B4-BE49-F238E27FC236}">
              <a16:creationId xmlns:a16="http://schemas.microsoft.com/office/drawing/2014/main" id="{C74A2BB8-CE0C-4AD2-950C-D24F17A78D10}"/>
            </a:ext>
          </a:extLst>
        </xdr:cNvPr>
        <xdr:cNvSpPr/>
      </xdr:nvSpPr>
      <xdr:spPr>
        <a:xfrm>
          <a:off x="40261540" y="593090"/>
          <a:ext cx="777875" cy="485140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216728</xdr:colOff>
      <xdr:row>6</xdr:row>
      <xdr:rowOff>74681</xdr:rowOff>
    </xdr:from>
    <xdr:to>
      <xdr:col>79</xdr:col>
      <xdr:colOff>883478</xdr:colOff>
      <xdr:row>6</xdr:row>
      <xdr:rowOff>201680</xdr:rowOff>
    </xdr:to>
    <xdr:sp macro="" textlink="">
      <xdr:nvSpPr>
        <xdr:cNvPr id="65" name="Down Arrow 34">
          <a:extLst>
            <a:ext uri="{FF2B5EF4-FFF2-40B4-BE49-F238E27FC236}">
              <a16:creationId xmlns:a16="http://schemas.microsoft.com/office/drawing/2014/main" id="{DAA9FFB1-E037-435F-972D-E2DCCCC2704B}"/>
            </a:ext>
          </a:extLst>
        </xdr:cNvPr>
        <xdr:cNvSpPr/>
      </xdr:nvSpPr>
      <xdr:spPr>
        <a:xfrm>
          <a:off x="64194248" y="1819661"/>
          <a:ext cx="666750" cy="126999"/>
        </a:xfrm>
        <a:prstGeom prst="downArrow">
          <a:avLst/>
        </a:prstGeom>
        <a:solidFill>
          <a:schemeClr val="tx1">
            <a:lumMod val="50000"/>
            <a:lumOff val="5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51628</xdr:colOff>
      <xdr:row>106</xdr:row>
      <xdr:rowOff>163581</xdr:rowOff>
    </xdr:from>
    <xdr:to>
      <xdr:col>79</xdr:col>
      <xdr:colOff>718378</xdr:colOff>
      <xdr:row>106</xdr:row>
      <xdr:rowOff>290580</xdr:rowOff>
    </xdr:to>
    <xdr:sp macro="" textlink="">
      <xdr:nvSpPr>
        <xdr:cNvPr id="66" name="Down Arrow 34">
          <a:extLst>
            <a:ext uri="{FF2B5EF4-FFF2-40B4-BE49-F238E27FC236}">
              <a16:creationId xmlns:a16="http://schemas.microsoft.com/office/drawing/2014/main" id="{A51139DF-A5D1-4750-B401-D24ECA298995}"/>
            </a:ext>
          </a:extLst>
        </xdr:cNvPr>
        <xdr:cNvSpPr/>
      </xdr:nvSpPr>
      <xdr:spPr>
        <a:xfrm>
          <a:off x="64029148" y="2983586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67" name="Down Arrow 34">
          <a:extLst>
            <a:ext uri="{FF2B5EF4-FFF2-40B4-BE49-F238E27FC236}">
              <a16:creationId xmlns:a16="http://schemas.microsoft.com/office/drawing/2014/main" id="{94F73902-A8DD-41ED-8807-446E277B3965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327476</xdr:colOff>
      <xdr:row>6</xdr:row>
      <xdr:rowOff>92075</xdr:rowOff>
    </xdr:from>
    <xdr:to>
      <xdr:col>81</xdr:col>
      <xdr:colOff>952499</xdr:colOff>
      <xdr:row>6</xdr:row>
      <xdr:rowOff>238124</xdr:rowOff>
    </xdr:to>
    <xdr:sp macro="" textlink="">
      <xdr:nvSpPr>
        <xdr:cNvPr id="68" name="Down Arrow 36">
          <a:extLst>
            <a:ext uri="{FF2B5EF4-FFF2-40B4-BE49-F238E27FC236}">
              <a16:creationId xmlns:a16="http://schemas.microsoft.com/office/drawing/2014/main" id="{AAAA06BD-F149-4BBE-98A5-7CC9994D6225}"/>
            </a:ext>
          </a:extLst>
        </xdr:cNvPr>
        <xdr:cNvSpPr/>
      </xdr:nvSpPr>
      <xdr:spPr>
        <a:xfrm>
          <a:off x="67071056" y="18370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106</xdr:row>
      <xdr:rowOff>269875</xdr:rowOff>
    </xdr:from>
    <xdr:to>
      <xdr:col>81</xdr:col>
      <xdr:colOff>914399</xdr:colOff>
      <xdr:row>106</xdr:row>
      <xdr:rowOff>415924</xdr:rowOff>
    </xdr:to>
    <xdr:sp macro="" textlink="">
      <xdr:nvSpPr>
        <xdr:cNvPr id="69" name="Down Arrow 36">
          <a:extLst>
            <a:ext uri="{FF2B5EF4-FFF2-40B4-BE49-F238E27FC236}">
              <a16:creationId xmlns:a16="http://schemas.microsoft.com/office/drawing/2014/main" id="{9E37B9D0-4F00-42A9-AB7E-1127D7D8262F}"/>
            </a:ext>
          </a:extLst>
        </xdr:cNvPr>
        <xdr:cNvSpPr/>
      </xdr:nvSpPr>
      <xdr:spPr>
        <a:xfrm>
          <a:off x="67032956" y="2994215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0" name="Down Arrow 36">
          <a:extLst>
            <a:ext uri="{FF2B5EF4-FFF2-40B4-BE49-F238E27FC236}">
              <a16:creationId xmlns:a16="http://schemas.microsoft.com/office/drawing/2014/main" id="{C7618E83-7501-4409-A1F8-DA40A2CBFC1C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330200</xdr:colOff>
      <xdr:row>116</xdr:row>
      <xdr:rowOff>304800</xdr:rowOff>
    </xdr:from>
    <xdr:to>
      <xdr:col>76</xdr:col>
      <xdr:colOff>914400</xdr:colOff>
      <xdr:row>116</xdr:row>
      <xdr:rowOff>450850</xdr:rowOff>
    </xdr:to>
    <xdr:sp macro="" textlink="">
      <xdr:nvSpPr>
        <xdr:cNvPr id="71" name="Down Arrow 33">
          <a:extLst>
            <a:ext uri="{FF2B5EF4-FFF2-40B4-BE49-F238E27FC236}">
              <a16:creationId xmlns:a16="http://schemas.microsoft.com/office/drawing/2014/main" id="{E01D4CB0-03B0-45F8-92B8-395FE5D29EA1}"/>
            </a:ext>
          </a:extLst>
        </xdr:cNvPr>
        <xdr:cNvSpPr/>
      </xdr:nvSpPr>
      <xdr:spPr>
        <a:xfrm>
          <a:off x="60444380" y="33307020"/>
          <a:ext cx="584200" cy="146050"/>
        </a:xfrm>
        <a:prstGeom prst="downArrow">
          <a:avLst/>
        </a:prstGeom>
        <a:solidFill>
          <a:srgbClr val="FFC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77</xdr:col>
      <xdr:colOff>304800</xdr:colOff>
      <xdr:row>116</xdr:row>
      <xdr:rowOff>327025</xdr:rowOff>
    </xdr:from>
    <xdr:to>
      <xdr:col>77</xdr:col>
      <xdr:colOff>971550</xdr:colOff>
      <xdr:row>116</xdr:row>
      <xdr:rowOff>454024</xdr:rowOff>
    </xdr:to>
    <xdr:sp macro="" textlink="">
      <xdr:nvSpPr>
        <xdr:cNvPr id="72" name="Down Arrow 34">
          <a:extLst>
            <a:ext uri="{FF2B5EF4-FFF2-40B4-BE49-F238E27FC236}">
              <a16:creationId xmlns:a16="http://schemas.microsoft.com/office/drawing/2014/main" id="{16F5C38E-FFEA-4D6C-810C-6AAF2640BE37}"/>
            </a:ext>
          </a:extLst>
        </xdr:cNvPr>
        <xdr:cNvSpPr/>
      </xdr:nvSpPr>
      <xdr:spPr>
        <a:xfrm>
          <a:off x="61706760" y="33329245"/>
          <a:ext cx="666750" cy="126999"/>
        </a:xfrm>
        <a:prstGeom prst="downArrow">
          <a:avLst/>
        </a:prstGeom>
        <a:solidFill>
          <a:srgbClr val="FFCC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117</xdr:col>
      <xdr:colOff>225876</xdr:colOff>
      <xdr:row>116</xdr:row>
      <xdr:rowOff>269875</xdr:rowOff>
    </xdr:from>
    <xdr:to>
      <xdr:col>117</xdr:col>
      <xdr:colOff>850899</xdr:colOff>
      <xdr:row>116</xdr:row>
      <xdr:rowOff>415924</xdr:rowOff>
    </xdr:to>
    <xdr:sp macro="" textlink="">
      <xdr:nvSpPr>
        <xdr:cNvPr id="73" name="Down Arrow 36">
          <a:extLst>
            <a:ext uri="{FF2B5EF4-FFF2-40B4-BE49-F238E27FC236}">
              <a16:creationId xmlns:a16="http://schemas.microsoft.com/office/drawing/2014/main" id="{990D4F4D-F2CC-465A-B5F2-3631CF77BEB5}"/>
            </a:ext>
          </a:extLst>
        </xdr:cNvPr>
        <xdr:cNvSpPr/>
      </xdr:nvSpPr>
      <xdr:spPr>
        <a:xfrm>
          <a:off x="100314576" y="332720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80</xdr:col>
      <xdr:colOff>388041</xdr:colOff>
      <xdr:row>116</xdr:row>
      <xdr:rowOff>341381</xdr:rowOff>
    </xdr:from>
    <xdr:to>
      <xdr:col>80</xdr:col>
      <xdr:colOff>1054791</xdr:colOff>
      <xdr:row>116</xdr:row>
      <xdr:rowOff>468380</xdr:rowOff>
    </xdr:to>
    <xdr:sp macro="" textlink="">
      <xdr:nvSpPr>
        <xdr:cNvPr id="74" name="Down Arrow 34">
          <a:extLst>
            <a:ext uri="{FF2B5EF4-FFF2-40B4-BE49-F238E27FC236}">
              <a16:creationId xmlns:a16="http://schemas.microsoft.com/office/drawing/2014/main" id="{1BB33ED2-6969-4053-9754-731B4BBD57E4}"/>
            </a:ext>
          </a:extLst>
        </xdr:cNvPr>
        <xdr:cNvSpPr/>
      </xdr:nvSpPr>
      <xdr:spPr>
        <a:xfrm>
          <a:off x="65653341" y="33343601"/>
          <a:ext cx="666750" cy="126999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78</xdr:col>
      <xdr:colOff>280228</xdr:colOff>
      <xdr:row>116</xdr:row>
      <xdr:rowOff>328681</xdr:rowOff>
    </xdr:from>
    <xdr:to>
      <xdr:col>78</xdr:col>
      <xdr:colOff>946978</xdr:colOff>
      <xdr:row>116</xdr:row>
      <xdr:rowOff>455680</xdr:rowOff>
    </xdr:to>
    <xdr:sp macro="" textlink="">
      <xdr:nvSpPr>
        <xdr:cNvPr id="75" name="Down Arrow 34">
          <a:extLst>
            <a:ext uri="{FF2B5EF4-FFF2-40B4-BE49-F238E27FC236}">
              <a16:creationId xmlns:a16="http://schemas.microsoft.com/office/drawing/2014/main" id="{55DDFF4F-AC1A-4AE3-AD40-06058CBA44C4}"/>
            </a:ext>
          </a:extLst>
        </xdr:cNvPr>
        <xdr:cNvSpPr/>
      </xdr:nvSpPr>
      <xdr:spPr>
        <a:xfrm>
          <a:off x="6296996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79</xdr:col>
      <xdr:colOff>280228</xdr:colOff>
      <xdr:row>116</xdr:row>
      <xdr:rowOff>328681</xdr:rowOff>
    </xdr:from>
    <xdr:to>
      <xdr:col>79</xdr:col>
      <xdr:colOff>946978</xdr:colOff>
      <xdr:row>116</xdr:row>
      <xdr:rowOff>455680</xdr:rowOff>
    </xdr:to>
    <xdr:sp macro="" textlink="">
      <xdr:nvSpPr>
        <xdr:cNvPr id="76" name="Down Arrow 34">
          <a:extLst>
            <a:ext uri="{FF2B5EF4-FFF2-40B4-BE49-F238E27FC236}">
              <a16:creationId xmlns:a16="http://schemas.microsoft.com/office/drawing/2014/main" id="{BABCC54D-4869-448C-9A0E-190CC6EC0970}"/>
            </a:ext>
          </a:extLst>
        </xdr:cNvPr>
        <xdr:cNvSpPr/>
      </xdr:nvSpPr>
      <xdr:spPr>
        <a:xfrm>
          <a:off x="64257748" y="33330901"/>
          <a:ext cx="666750" cy="126999"/>
        </a:xfrm>
        <a:prstGeom prst="downArrow">
          <a:avLst/>
        </a:prstGeom>
        <a:solidFill>
          <a:schemeClr val="bg2">
            <a:lumMod val="75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289376</xdr:colOff>
      <xdr:row>116</xdr:row>
      <xdr:rowOff>295275</xdr:rowOff>
    </xdr:from>
    <xdr:to>
      <xdr:col>81</xdr:col>
      <xdr:colOff>914399</xdr:colOff>
      <xdr:row>116</xdr:row>
      <xdr:rowOff>441324</xdr:rowOff>
    </xdr:to>
    <xdr:sp macro="" textlink="">
      <xdr:nvSpPr>
        <xdr:cNvPr id="77" name="Down Arrow 36">
          <a:extLst>
            <a:ext uri="{FF2B5EF4-FFF2-40B4-BE49-F238E27FC236}">
              <a16:creationId xmlns:a16="http://schemas.microsoft.com/office/drawing/2014/main" id="{0086393B-105C-4065-9662-0DB50E5F9388}"/>
            </a:ext>
          </a:extLst>
        </xdr:cNvPr>
        <xdr:cNvSpPr/>
      </xdr:nvSpPr>
      <xdr:spPr>
        <a:xfrm>
          <a:off x="67032956" y="33297495"/>
          <a:ext cx="625023" cy="146049"/>
        </a:xfrm>
        <a:prstGeom prst="downArrow">
          <a:avLst/>
        </a:prstGeom>
        <a:solidFill>
          <a:srgbClr val="CCFF66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142240</xdr:colOff>
      <xdr:row>4</xdr:row>
      <xdr:rowOff>94827</xdr:rowOff>
    </xdr:from>
    <xdr:to>
      <xdr:col>4</xdr:col>
      <xdr:colOff>287020</xdr:colOff>
      <xdr:row>6</xdr:row>
      <xdr:rowOff>847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47562E3-478A-BAAB-64FD-3658DC1D5E16}"/>
            </a:ext>
          </a:extLst>
        </xdr:cNvPr>
        <xdr:cNvSpPr/>
      </xdr:nvSpPr>
      <xdr:spPr>
        <a:xfrm>
          <a:off x="3012440" y="992294"/>
          <a:ext cx="144780" cy="4140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127847</xdr:colOff>
      <xdr:row>4</xdr:row>
      <xdr:rowOff>118533</xdr:rowOff>
    </xdr:from>
    <xdr:to>
      <xdr:col>10</xdr:col>
      <xdr:colOff>272627</xdr:colOff>
      <xdr:row>6</xdr:row>
      <xdr:rowOff>24553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5609647-22E3-0D16-5D67-EAD6DA29A574}"/>
            </a:ext>
          </a:extLst>
        </xdr:cNvPr>
        <xdr:cNvSpPr/>
      </xdr:nvSpPr>
      <xdr:spPr>
        <a:xfrm>
          <a:off x="6757247" y="1270000"/>
          <a:ext cx="144780" cy="5410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145627</xdr:colOff>
      <xdr:row>4</xdr:row>
      <xdr:rowOff>116841</xdr:rowOff>
    </xdr:from>
    <xdr:to>
      <xdr:col>13</xdr:col>
      <xdr:colOff>290407</xdr:colOff>
      <xdr:row>6</xdr:row>
      <xdr:rowOff>25401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14D5E0B9-90C8-E4A9-C651-43F61AE25404}"/>
            </a:ext>
          </a:extLst>
        </xdr:cNvPr>
        <xdr:cNvSpPr/>
      </xdr:nvSpPr>
      <xdr:spPr>
        <a:xfrm>
          <a:off x="8646160" y="1268308"/>
          <a:ext cx="144780" cy="54356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127848</xdr:colOff>
      <xdr:row>4</xdr:row>
      <xdr:rowOff>93133</xdr:rowOff>
    </xdr:from>
    <xdr:to>
      <xdr:col>7</xdr:col>
      <xdr:colOff>272628</xdr:colOff>
      <xdr:row>5</xdr:row>
      <xdr:rowOff>253153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41D8406-8FE0-52AB-BA2A-EB4BB0419BBF}"/>
            </a:ext>
          </a:extLst>
        </xdr:cNvPr>
        <xdr:cNvSpPr/>
      </xdr:nvSpPr>
      <xdr:spPr>
        <a:xfrm>
          <a:off x="4869181" y="990600"/>
          <a:ext cx="144780" cy="4140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397933</xdr:colOff>
      <xdr:row>7</xdr:row>
      <xdr:rowOff>8465</xdr:rowOff>
    </xdr:from>
    <xdr:to>
      <xdr:col>17</xdr:col>
      <xdr:colOff>524933</xdr:colOff>
      <xdr:row>9</xdr:row>
      <xdr:rowOff>228598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1A236891-6EC7-0357-BB13-4C8BDF0CBD02}"/>
            </a:ext>
          </a:extLst>
        </xdr:cNvPr>
        <xdr:cNvSpPr/>
      </xdr:nvSpPr>
      <xdr:spPr>
        <a:xfrm>
          <a:off x="11167533" y="2015065"/>
          <a:ext cx="127000" cy="855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118535</xdr:colOff>
      <xdr:row>10</xdr:row>
      <xdr:rowOff>101600</xdr:rowOff>
    </xdr:from>
    <xdr:to>
      <xdr:col>18</xdr:col>
      <xdr:colOff>313268</xdr:colOff>
      <xdr:row>10</xdr:row>
      <xdr:rowOff>279400</xdr:rowOff>
    </xdr:to>
    <xdr:sp macro="" textlink="">
      <xdr:nvSpPr>
        <xdr:cNvPr id="8" name="Minus Sign 7">
          <a:extLst>
            <a:ext uri="{FF2B5EF4-FFF2-40B4-BE49-F238E27FC236}">
              <a16:creationId xmlns:a16="http://schemas.microsoft.com/office/drawing/2014/main" id="{B61E6B5C-A969-23CD-7AB5-A76FD1718D94}"/>
            </a:ext>
          </a:extLst>
        </xdr:cNvPr>
        <xdr:cNvSpPr/>
      </xdr:nvSpPr>
      <xdr:spPr>
        <a:xfrm>
          <a:off x="11802535" y="3217333"/>
          <a:ext cx="194733" cy="177800"/>
        </a:xfrm>
        <a:prstGeom prst="mathMinus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67734</xdr:colOff>
      <xdr:row>10</xdr:row>
      <xdr:rowOff>67733</xdr:rowOff>
    </xdr:from>
    <xdr:to>
      <xdr:col>21</xdr:col>
      <xdr:colOff>338668</xdr:colOff>
      <xdr:row>10</xdr:row>
      <xdr:rowOff>347133</xdr:rowOff>
    </xdr:to>
    <xdr:sp macro="" textlink="">
      <xdr:nvSpPr>
        <xdr:cNvPr id="9" name="Equals 8">
          <a:extLst>
            <a:ext uri="{FF2B5EF4-FFF2-40B4-BE49-F238E27FC236}">
              <a16:creationId xmlns:a16="http://schemas.microsoft.com/office/drawing/2014/main" id="{D796BDC4-00DB-2247-8478-884ECD7B1FF8}"/>
            </a:ext>
          </a:extLst>
        </xdr:cNvPr>
        <xdr:cNvSpPr/>
      </xdr:nvSpPr>
      <xdr:spPr>
        <a:xfrm>
          <a:off x="13622867" y="3183466"/>
          <a:ext cx="270934" cy="279400"/>
        </a:xfrm>
        <a:prstGeom prst="mathEqual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321732</xdr:colOff>
      <xdr:row>3</xdr:row>
      <xdr:rowOff>59267</xdr:rowOff>
    </xdr:from>
    <xdr:to>
      <xdr:col>18</xdr:col>
      <xdr:colOff>84666</xdr:colOff>
      <xdr:row>11</xdr:row>
      <xdr:rowOff>84667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8778A2E-DDFF-EB6B-7C08-5A262B6B688F}"/>
            </a:ext>
          </a:extLst>
        </xdr:cNvPr>
        <xdr:cNvSpPr/>
      </xdr:nvSpPr>
      <xdr:spPr>
        <a:xfrm>
          <a:off x="10862732" y="1210734"/>
          <a:ext cx="1075267" cy="2514600"/>
        </a:xfrm>
        <a:prstGeom prst="rect">
          <a:avLst/>
        </a:prstGeom>
        <a:noFill/>
        <a:ln>
          <a:solidFill>
            <a:srgbClr val="3302B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111759</xdr:colOff>
      <xdr:row>4</xdr:row>
      <xdr:rowOff>116841</xdr:rowOff>
    </xdr:from>
    <xdr:to>
      <xdr:col>16</xdr:col>
      <xdr:colOff>256539</xdr:colOff>
      <xdr:row>6</xdr:row>
      <xdr:rowOff>25401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8A6F8921-44CE-A2C7-12A7-0FC0634424EB}"/>
            </a:ext>
          </a:extLst>
        </xdr:cNvPr>
        <xdr:cNvSpPr/>
      </xdr:nvSpPr>
      <xdr:spPr>
        <a:xfrm>
          <a:off x="10483426" y="1268308"/>
          <a:ext cx="144780" cy="54356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159383</xdr:colOff>
      <xdr:row>3</xdr:row>
      <xdr:rowOff>37465</xdr:rowOff>
    </xdr:from>
    <xdr:to>
      <xdr:col>21</xdr:col>
      <xdr:colOff>304163</xdr:colOff>
      <xdr:row>5</xdr:row>
      <xdr:rowOff>56092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547AF30-3336-3A4F-989E-012B4B2610CB}"/>
            </a:ext>
          </a:extLst>
        </xdr:cNvPr>
        <xdr:cNvSpPr/>
      </xdr:nvSpPr>
      <xdr:spPr>
        <a:xfrm>
          <a:off x="13961108" y="118999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142240</xdr:colOff>
      <xdr:row>23</xdr:row>
      <xdr:rowOff>94827</xdr:rowOff>
    </xdr:from>
    <xdr:to>
      <xdr:col>4</xdr:col>
      <xdr:colOff>287020</xdr:colOff>
      <xdr:row>25</xdr:row>
      <xdr:rowOff>847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35A37C3-F26B-46E0-A39C-6280C1518FD3}"/>
            </a:ext>
          </a:extLst>
        </xdr:cNvPr>
        <xdr:cNvSpPr/>
      </xdr:nvSpPr>
      <xdr:spPr>
        <a:xfrm>
          <a:off x="3199765" y="1390227"/>
          <a:ext cx="144780" cy="53467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127847</xdr:colOff>
      <xdr:row>23</xdr:row>
      <xdr:rowOff>118533</xdr:rowOff>
    </xdr:from>
    <xdr:to>
      <xdr:col>10</xdr:col>
      <xdr:colOff>272627</xdr:colOff>
      <xdr:row>25</xdr:row>
      <xdr:rowOff>24553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9BB4C90-BDD9-4724-8968-FEB49825D52D}"/>
            </a:ext>
          </a:extLst>
        </xdr:cNvPr>
        <xdr:cNvSpPr/>
      </xdr:nvSpPr>
      <xdr:spPr>
        <a:xfrm>
          <a:off x="6957272" y="1413933"/>
          <a:ext cx="144780" cy="53467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145627</xdr:colOff>
      <xdr:row>23</xdr:row>
      <xdr:rowOff>116841</xdr:rowOff>
    </xdr:from>
    <xdr:to>
      <xdr:col>13</xdr:col>
      <xdr:colOff>290407</xdr:colOff>
      <xdr:row>25</xdr:row>
      <xdr:rowOff>25401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0EEB0B5-5186-4C5A-9676-5A06624EE259}"/>
            </a:ext>
          </a:extLst>
        </xdr:cNvPr>
        <xdr:cNvSpPr/>
      </xdr:nvSpPr>
      <xdr:spPr>
        <a:xfrm>
          <a:off x="8861002" y="1412241"/>
          <a:ext cx="144780" cy="53721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127848</xdr:colOff>
      <xdr:row>23</xdr:row>
      <xdr:rowOff>93133</xdr:rowOff>
    </xdr:from>
    <xdr:to>
      <xdr:col>7</xdr:col>
      <xdr:colOff>272628</xdr:colOff>
      <xdr:row>24</xdr:row>
      <xdr:rowOff>253153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37057679-C1B6-4281-8C28-FE6518D0DC38}"/>
            </a:ext>
          </a:extLst>
        </xdr:cNvPr>
        <xdr:cNvSpPr/>
      </xdr:nvSpPr>
      <xdr:spPr>
        <a:xfrm>
          <a:off x="5071323" y="1388533"/>
          <a:ext cx="144780" cy="5410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426508</xdr:colOff>
      <xdr:row>30</xdr:row>
      <xdr:rowOff>76200</xdr:rowOff>
    </xdr:from>
    <xdr:to>
      <xdr:col>17</xdr:col>
      <xdr:colOff>561976</xdr:colOff>
      <xdr:row>32</xdr:row>
      <xdr:rowOff>219075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D68FA644-213B-4117-B75D-C32EE8DEFFDB}"/>
            </a:ext>
          </a:extLst>
        </xdr:cNvPr>
        <xdr:cNvSpPr/>
      </xdr:nvSpPr>
      <xdr:spPr>
        <a:xfrm>
          <a:off x="11427883" y="9715500"/>
          <a:ext cx="135468" cy="7715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118535</xdr:colOff>
      <xdr:row>29</xdr:row>
      <xdr:rowOff>101600</xdr:rowOff>
    </xdr:from>
    <xdr:to>
      <xdr:col>18</xdr:col>
      <xdr:colOff>313268</xdr:colOff>
      <xdr:row>29</xdr:row>
      <xdr:rowOff>279400</xdr:rowOff>
    </xdr:to>
    <xdr:sp macro="" textlink="">
      <xdr:nvSpPr>
        <xdr:cNvPr id="17" name="Minus Sign 16">
          <a:extLst>
            <a:ext uri="{FF2B5EF4-FFF2-40B4-BE49-F238E27FC236}">
              <a16:creationId xmlns:a16="http://schemas.microsoft.com/office/drawing/2014/main" id="{1D4C6C52-0AC1-40D9-B14A-604AF6847889}"/>
            </a:ext>
          </a:extLst>
        </xdr:cNvPr>
        <xdr:cNvSpPr/>
      </xdr:nvSpPr>
      <xdr:spPr>
        <a:xfrm>
          <a:off x="12034310" y="3340100"/>
          <a:ext cx="194733" cy="177800"/>
        </a:xfrm>
        <a:prstGeom prst="mathMinus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67734</xdr:colOff>
      <xdr:row>29</xdr:row>
      <xdr:rowOff>67733</xdr:rowOff>
    </xdr:from>
    <xdr:to>
      <xdr:col>21</xdr:col>
      <xdr:colOff>338668</xdr:colOff>
      <xdr:row>29</xdr:row>
      <xdr:rowOff>347133</xdr:rowOff>
    </xdr:to>
    <xdr:sp macro="" textlink="">
      <xdr:nvSpPr>
        <xdr:cNvPr id="18" name="Equals 17">
          <a:extLst>
            <a:ext uri="{FF2B5EF4-FFF2-40B4-BE49-F238E27FC236}">
              <a16:creationId xmlns:a16="http://schemas.microsoft.com/office/drawing/2014/main" id="{2AFD9403-408F-4729-8217-090B85A5A7FF}"/>
            </a:ext>
          </a:extLst>
        </xdr:cNvPr>
        <xdr:cNvSpPr/>
      </xdr:nvSpPr>
      <xdr:spPr>
        <a:xfrm>
          <a:off x="13869459" y="3306233"/>
          <a:ext cx="270934" cy="279400"/>
        </a:xfrm>
        <a:prstGeom prst="mathEqual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321732</xdr:colOff>
      <xdr:row>22</xdr:row>
      <xdr:rowOff>59267</xdr:rowOff>
    </xdr:from>
    <xdr:to>
      <xdr:col>18</xdr:col>
      <xdr:colOff>84666</xdr:colOff>
      <xdr:row>30</xdr:row>
      <xdr:rowOff>84667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E4F0173-0BF0-4B0F-9506-7D5A37F95E9C}"/>
            </a:ext>
          </a:extLst>
        </xdr:cNvPr>
        <xdr:cNvSpPr/>
      </xdr:nvSpPr>
      <xdr:spPr>
        <a:xfrm>
          <a:off x="10923057" y="1211792"/>
          <a:ext cx="1077384" cy="2492375"/>
        </a:xfrm>
        <a:prstGeom prst="rect">
          <a:avLst/>
        </a:prstGeom>
        <a:noFill/>
        <a:ln>
          <a:solidFill>
            <a:srgbClr val="3302B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111759</xdr:colOff>
      <xdr:row>23</xdr:row>
      <xdr:rowOff>116841</xdr:rowOff>
    </xdr:from>
    <xdr:to>
      <xdr:col>16</xdr:col>
      <xdr:colOff>256539</xdr:colOff>
      <xdr:row>25</xdr:row>
      <xdr:rowOff>25401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274306DB-E8FA-4278-B88B-21459809789A}"/>
            </a:ext>
          </a:extLst>
        </xdr:cNvPr>
        <xdr:cNvSpPr/>
      </xdr:nvSpPr>
      <xdr:spPr>
        <a:xfrm>
          <a:off x="10713084" y="1412241"/>
          <a:ext cx="144780" cy="53721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178433</xdr:colOff>
      <xdr:row>22</xdr:row>
      <xdr:rowOff>75565</xdr:rowOff>
    </xdr:from>
    <xdr:to>
      <xdr:col>21</xdr:col>
      <xdr:colOff>323213</xdr:colOff>
      <xdr:row>24</xdr:row>
      <xdr:rowOff>94192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CA230A9-2705-4A43-B6E5-349F4E58DC51}"/>
            </a:ext>
          </a:extLst>
        </xdr:cNvPr>
        <xdr:cNvSpPr/>
      </xdr:nvSpPr>
      <xdr:spPr>
        <a:xfrm>
          <a:off x="13980158" y="724789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397933</xdr:colOff>
      <xdr:row>26</xdr:row>
      <xdr:rowOff>47625</xdr:rowOff>
    </xdr:from>
    <xdr:to>
      <xdr:col>17</xdr:col>
      <xdr:colOff>533401</xdr:colOff>
      <xdr:row>28</xdr:row>
      <xdr:rowOff>190500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61400EE8-CDAA-E3FE-B220-8A4DDBBEB8E1}"/>
            </a:ext>
          </a:extLst>
        </xdr:cNvPr>
        <xdr:cNvSpPr/>
      </xdr:nvSpPr>
      <xdr:spPr>
        <a:xfrm>
          <a:off x="11399308" y="8429625"/>
          <a:ext cx="135468" cy="7715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331258</xdr:colOff>
      <xdr:row>11</xdr:row>
      <xdr:rowOff>65616</xdr:rowOff>
    </xdr:from>
    <xdr:to>
      <xdr:col>22</xdr:col>
      <xdr:colOff>428625</xdr:colOff>
      <xdr:row>17</xdr:row>
      <xdr:rowOff>257176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C305259F-C920-EC68-EF54-833C883A65A2}"/>
            </a:ext>
          </a:extLst>
        </xdr:cNvPr>
        <xdr:cNvSpPr/>
      </xdr:nvSpPr>
      <xdr:spPr>
        <a:xfrm>
          <a:off x="14914033" y="3685116"/>
          <a:ext cx="97367" cy="19441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338818</xdr:colOff>
      <xdr:row>19</xdr:row>
      <xdr:rowOff>100690</xdr:rowOff>
    </xdr:from>
    <xdr:to>
      <xdr:col>22</xdr:col>
      <xdr:colOff>446314</xdr:colOff>
      <xdr:row>21</xdr:row>
      <xdr:rowOff>58782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BE03A0C7-0B10-7387-CE0C-42B968903CC4}"/>
            </a:ext>
          </a:extLst>
        </xdr:cNvPr>
        <xdr:cNvSpPr/>
      </xdr:nvSpPr>
      <xdr:spPr>
        <a:xfrm flipH="1" flipV="1">
          <a:off x="15176047" y="6131376"/>
          <a:ext cx="107496" cy="589463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435608</xdr:colOff>
      <xdr:row>3</xdr:row>
      <xdr:rowOff>37465</xdr:rowOff>
    </xdr:from>
    <xdr:to>
      <xdr:col>22</xdr:col>
      <xdr:colOff>142238</xdr:colOff>
      <xdr:row>5</xdr:row>
      <xdr:rowOff>56092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D0A1D1B0-E426-74FD-1A8A-1DC2861228AD}"/>
            </a:ext>
          </a:extLst>
        </xdr:cNvPr>
        <xdr:cNvSpPr/>
      </xdr:nvSpPr>
      <xdr:spPr>
        <a:xfrm>
          <a:off x="14237333" y="118999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245108</xdr:colOff>
      <xdr:row>3</xdr:row>
      <xdr:rowOff>37465</xdr:rowOff>
    </xdr:from>
    <xdr:to>
      <xdr:col>22</xdr:col>
      <xdr:colOff>389888</xdr:colOff>
      <xdr:row>5</xdr:row>
      <xdr:rowOff>56092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7FFF7DE-D6DC-8261-EB60-68250B09FB4A}"/>
            </a:ext>
          </a:extLst>
        </xdr:cNvPr>
        <xdr:cNvSpPr/>
      </xdr:nvSpPr>
      <xdr:spPr>
        <a:xfrm>
          <a:off x="14484983" y="118999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483233</xdr:colOff>
      <xdr:row>3</xdr:row>
      <xdr:rowOff>46990</xdr:rowOff>
    </xdr:from>
    <xdr:to>
      <xdr:col>22</xdr:col>
      <xdr:colOff>628013</xdr:colOff>
      <xdr:row>5</xdr:row>
      <xdr:rowOff>65617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C3A5D813-D0B9-A4C1-DB55-8072C9BAA0A6}"/>
            </a:ext>
          </a:extLst>
        </xdr:cNvPr>
        <xdr:cNvSpPr/>
      </xdr:nvSpPr>
      <xdr:spPr>
        <a:xfrm>
          <a:off x="14723108" y="1199515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711833</xdr:colOff>
      <xdr:row>3</xdr:row>
      <xdr:rowOff>66040</xdr:rowOff>
    </xdr:from>
    <xdr:to>
      <xdr:col>23</xdr:col>
      <xdr:colOff>85088</xdr:colOff>
      <xdr:row>5</xdr:row>
      <xdr:rowOff>84667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D83FDE56-C8C6-CD56-0DF3-19E5D36BD90F}"/>
            </a:ext>
          </a:extLst>
        </xdr:cNvPr>
        <xdr:cNvSpPr/>
      </xdr:nvSpPr>
      <xdr:spPr>
        <a:xfrm>
          <a:off x="14951708" y="1218565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397508</xdr:colOff>
      <xdr:row>22</xdr:row>
      <xdr:rowOff>94615</xdr:rowOff>
    </xdr:from>
    <xdr:to>
      <xdr:col>22</xdr:col>
      <xdr:colOff>104138</xdr:colOff>
      <xdr:row>24</xdr:row>
      <xdr:rowOff>113242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C23E8292-21D9-38A9-D495-79200C709056}"/>
            </a:ext>
          </a:extLst>
        </xdr:cNvPr>
        <xdr:cNvSpPr/>
      </xdr:nvSpPr>
      <xdr:spPr>
        <a:xfrm>
          <a:off x="14199233" y="726694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168908</xdr:colOff>
      <xdr:row>22</xdr:row>
      <xdr:rowOff>85090</xdr:rowOff>
    </xdr:from>
    <xdr:to>
      <xdr:col>22</xdr:col>
      <xdr:colOff>313688</xdr:colOff>
      <xdr:row>24</xdr:row>
      <xdr:rowOff>103717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87660283-7845-D9BE-AC0F-AD3E24600BA0}"/>
            </a:ext>
          </a:extLst>
        </xdr:cNvPr>
        <xdr:cNvSpPr/>
      </xdr:nvSpPr>
      <xdr:spPr>
        <a:xfrm>
          <a:off x="14408783" y="7257415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511808</xdr:colOff>
      <xdr:row>22</xdr:row>
      <xdr:rowOff>94615</xdr:rowOff>
    </xdr:from>
    <xdr:to>
      <xdr:col>22</xdr:col>
      <xdr:colOff>656588</xdr:colOff>
      <xdr:row>24</xdr:row>
      <xdr:rowOff>113242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FD9A39CA-A8F0-0B63-5F81-4493201518FF}"/>
            </a:ext>
          </a:extLst>
        </xdr:cNvPr>
        <xdr:cNvSpPr/>
      </xdr:nvSpPr>
      <xdr:spPr>
        <a:xfrm>
          <a:off x="14751683" y="726694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740408</xdr:colOff>
      <xdr:row>22</xdr:row>
      <xdr:rowOff>94615</xdr:rowOff>
    </xdr:from>
    <xdr:to>
      <xdr:col>23</xdr:col>
      <xdr:colOff>113663</xdr:colOff>
      <xdr:row>24</xdr:row>
      <xdr:rowOff>113242</xdr:rowOff>
    </xdr:to>
    <xdr:sp macro="" textlink="">
      <xdr:nvSpPr>
        <xdr:cNvPr id="32" name="Arrow: Right 31">
          <a:extLst>
            <a:ext uri="{FF2B5EF4-FFF2-40B4-BE49-F238E27FC236}">
              <a16:creationId xmlns:a16="http://schemas.microsoft.com/office/drawing/2014/main" id="{6C20032B-583F-AA95-7431-828B1D84E3C0}"/>
            </a:ext>
          </a:extLst>
        </xdr:cNvPr>
        <xdr:cNvSpPr/>
      </xdr:nvSpPr>
      <xdr:spPr>
        <a:xfrm>
          <a:off x="14980283" y="7266940"/>
          <a:ext cx="144780" cy="542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321425</xdr:colOff>
      <xdr:row>13</xdr:row>
      <xdr:rowOff>36715</xdr:rowOff>
    </xdr:from>
    <xdr:to>
      <xdr:col>9</xdr:col>
      <xdr:colOff>624840</xdr:colOff>
      <xdr:row>16</xdr:row>
      <xdr:rowOff>33251</xdr:rowOff>
    </xdr:to>
    <xdr:sp macro="" textlink="">
      <xdr:nvSpPr>
        <xdr:cNvPr id="2" name="Callout: Left Arrow 1">
          <a:extLst>
            <a:ext uri="{FF2B5EF4-FFF2-40B4-BE49-F238E27FC236}">
              <a16:creationId xmlns:a16="http://schemas.microsoft.com/office/drawing/2014/main" id="{6BF124C9-B427-408D-A26D-25D7DD93B452}"/>
            </a:ext>
          </a:extLst>
        </xdr:cNvPr>
        <xdr:cNvSpPr/>
      </xdr:nvSpPr>
      <xdr:spPr>
        <a:xfrm>
          <a:off x="9899765" y="3313315"/>
          <a:ext cx="2520835" cy="682336"/>
        </a:xfrm>
        <a:prstGeom prst="leftArrowCallout">
          <a:avLst>
            <a:gd name="adj1" fmla="val 25000"/>
            <a:gd name="adj2" fmla="val 23990"/>
            <a:gd name="adj3" fmla="val 25000"/>
            <a:gd name="adj4" fmla="val 64977"/>
          </a:avLst>
        </a:prstGeom>
        <a:solidFill>
          <a:srgbClr val="FFFF00"/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>
              <a:solidFill>
                <a:srgbClr val="FF0000"/>
              </a:solidFill>
            </a:rPr>
            <a:t>ถ้านำมูลค่า </a:t>
          </a:r>
          <a:r>
            <a:rPr lang="en-US" sz="1100">
              <a:solidFill>
                <a:srgbClr val="FF0000"/>
              </a:solidFill>
            </a:rPr>
            <a:t>DOS </a:t>
          </a:r>
          <a:r>
            <a:rPr lang="th-TH" sz="1100">
              <a:solidFill>
                <a:srgbClr val="FF0000"/>
              </a:solidFill>
            </a:rPr>
            <a:t>มาหักลบความสูญเสียได้ ก็จะทำให้ </a:t>
          </a:r>
          <a:r>
            <a:rPr lang="en-US" sz="1100">
              <a:solidFill>
                <a:srgbClr val="FF0000"/>
              </a:solidFill>
            </a:rPr>
            <a:t>% </a:t>
          </a:r>
          <a:r>
            <a:rPr lang="th-TH" sz="1100">
              <a:solidFill>
                <a:srgbClr val="FF0000"/>
              </a:solidFill>
            </a:rPr>
            <a:t>ลดลงอีก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948273</xdr:colOff>
      <xdr:row>13</xdr:row>
      <xdr:rowOff>76201</xdr:rowOff>
    </xdr:from>
    <xdr:to>
      <xdr:col>6</xdr:col>
      <xdr:colOff>1584812</xdr:colOff>
      <xdr:row>13</xdr:row>
      <xdr:rowOff>219364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C2990D5D-8A3A-48CC-ABCC-CC4CDFDB8F95}"/>
            </a:ext>
          </a:extLst>
        </xdr:cNvPr>
        <xdr:cNvSpPr/>
      </xdr:nvSpPr>
      <xdr:spPr>
        <a:xfrm>
          <a:off x="7653873" y="3352801"/>
          <a:ext cx="636539" cy="143163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48490</xdr:colOff>
      <xdr:row>12</xdr:row>
      <xdr:rowOff>26324</xdr:rowOff>
    </xdr:from>
    <xdr:to>
      <xdr:col>7</xdr:col>
      <xdr:colOff>94209</xdr:colOff>
      <xdr:row>12</xdr:row>
      <xdr:rowOff>212667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DD76718-EFAC-4D55-B3A2-0B76A6D55DAA}"/>
            </a:ext>
          </a:extLst>
        </xdr:cNvPr>
        <xdr:cNvSpPr/>
      </xdr:nvSpPr>
      <xdr:spPr>
        <a:xfrm>
          <a:off x="8407630" y="3074324"/>
          <a:ext cx="45719" cy="18634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1326573</xdr:colOff>
      <xdr:row>6</xdr:row>
      <xdr:rowOff>0</xdr:rowOff>
    </xdr:from>
    <xdr:to>
      <xdr:col>7</xdr:col>
      <xdr:colOff>94209</xdr:colOff>
      <xdr:row>12</xdr:row>
      <xdr:rowOff>121613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362D6578-4901-4B31-9243-05E7ADD4ABE1}"/>
            </a:ext>
          </a:extLst>
        </xdr:cNvPr>
        <xdr:cNvCxnSpPr/>
      </xdr:nvCxnSpPr>
      <xdr:spPr>
        <a:xfrm flipH="1" flipV="1">
          <a:off x="3178233" y="1577340"/>
          <a:ext cx="5275116" cy="1592273"/>
        </a:xfrm>
        <a:prstGeom prst="bentConnector4">
          <a:avLst>
            <a:gd name="adj1" fmla="val -76725"/>
            <a:gd name="adj2" fmla="val 85473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203200</xdr:colOff>
      <xdr:row>13</xdr:row>
      <xdr:rowOff>33867</xdr:rowOff>
    </xdr:from>
    <xdr:to>
      <xdr:col>8</xdr:col>
      <xdr:colOff>325120</xdr:colOff>
      <xdr:row>16</xdr:row>
      <xdr:rowOff>71967</xdr:rowOff>
    </xdr:to>
    <xdr:sp macro="" textlink="">
      <xdr:nvSpPr>
        <xdr:cNvPr id="6" name="Star: 24 Points 5">
          <a:extLst>
            <a:ext uri="{FF2B5EF4-FFF2-40B4-BE49-F238E27FC236}">
              <a16:creationId xmlns:a16="http://schemas.microsoft.com/office/drawing/2014/main" id="{F68EB951-4E67-4D34-85FB-070A4BED7BE1}"/>
            </a:ext>
          </a:extLst>
        </xdr:cNvPr>
        <xdr:cNvSpPr/>
      </xdr:nvSpPr>
      <xdr:spPr>
        <a:xfrm>
          <a:off x="8562340" y="3310467"/>
          <a:ext cx="1341120" cy="723900"/>
        </a:xfrm>
        <a:prstGeom prst="star24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617220</xdr:colOff>
      <xdr:row>3</xdr:row>
      <xdr:rowOff>252307</xdr:rowOff>
    </xdr:from>
    <xdr:to>
      <xdr:col>7</xdr:col>
      <xdr:colOff>327660</xdr:colOff>
      <xdr:row>6</xdr:row>
      <xdr:rowOff>167640</xdr:rowOff>
    </xdr:to>
    <xdr:sp macro="" textlink="">
      <xdr:nvSpPr>
        <xdr:cNvPr id="7" name="Star: 24 Points 6">
          <a:extLst>
            <a:ext uri="{FF2B5EF4-FFF2-40B4-BE49-F238E27FC236}">
              <a16:creationId xmlns:a16="http://schemas.microsoft.com/office/drawing/2014/main" id="{67EF35BA-6957-4532-A886-F44E20E5F301}"/>
            </a:ext>
          </a:extLst>
        </xdr:cNvPr>
        <xdr:cNvSpPr/>
      </xdr:nvSpPr>
      <xdr:spPr>
        <a:xfrm>
          <a:off x="7322820" y="1029547"/>
          <a:ext cx="1363980" cy="715433"/>
        </a:xfrm>
        <a:prstGeom prst="star24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1097280</xdr:colOff>
      <xdr:row>4</xdr:row>
      <xdr:rowOff>38100</xdr:rowOff>
    </xdr:from>
    <xdr:to>
      <xdr:col>9</xdr:col>
      <xdr:colOff>297179</xdr:colOff>
      <xdr:row>7</xdr:row>
      <xdr:rowOff>0</xdr:rowOff>
    </xdr:to>
    <xdr:sp macro="" textlink="">
      <xdr:nvSpPr>
        <xdr:cNvPr id="8" name="Star: 24 Points 7">
          <a:extLst>
            <a:ext uri="{FF2B5EF4-FFF2-40B4-BE49-F238E27FC236}">
              <a16:creationId xmlns:a16="http://schemas.microsoft.com/office/drawing/2014/main" id="{44470B53-D9CE-4916-9B32-56A4E8E086ED}"/>
            </a:ext>
          </a:extLst>
        </xdr:cNvPr>
        <xdr:cNvSpPr/>
      </xdr:nvSpPr>
      <xdr:spPr>
        <a:xfrm>
          <a:off x="10675620" y="1135380"/>
          <a:ext cx="1417319" cy="670560"/>
        </a:xfrm>
        <a:prstGeom prst="star24">
          <a:avLst>
            <a:gd name="adj" fmla="val 3344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1041400</xdr:colOff>
      <xdr:row>20</xdr:row>
      <xdr:rowOff>42333</xdr:rowOff>
    </xdr:from>
    <xdr:to>
      <xdr:col>8</xdr:col>
      <xdr:colOff>118533</xdr:colOff>
      <xdr:row>21</xdr:row>
      <xdr:rowOff>33866</xdr:rowOff>
    </xdr:to>
    <xdr:sp macro="" textlink="">
      <xdr:nvSpPr>
        <xdr:cNvPr id="9" name="Division Sign 8">
          <a:extLst>
            <a:ext uri="{FF2B5EF4-FFF2-40B4-BE49-F238E27FC236}">
              <a16:creationId xmlns:a16="http://schemas.microsoft.com/office/drawing/2014/main" id="{23E18D03-207E-4729-9B44-3DCE294EE688}"/>
            </a:ext>
          </a:extLst>
        </xdr:cNvPr>
        <xdr:cNvSpPr/>
      </xdr:nvSpPr>
      <xdr:spPr>
        <a:xfrm>
          <a:off x="9400540" y="4820073"/>
          <a:ext cx="296333" cy="242993"/>
        </a:xfrm>
        <a:prstGeom prst="mathDivid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1041400</xdr:colOff>
      <xdr:row>21</xdr:row>
      <xdr:rowOff>110066</xdr:rowOff>
    </xdr:from>
    <xdr:to>
      <xdr:col>8</xdr:col>
      <xdr:colOff>118533</xdr:colOff>
      <xdr:row>21</xdr:row>
      <xdr:rowOff>355599</xdr:rowOff>
    </xdr:to>
    <xdr:sp macro="" textlink="">
      <xdr:nvSpPr>
        <xdr:cNvPr id="10" name="Division Sign 9">
          <a:extLst>
            <a:ext uri="{FF2B5EF4-FFF2-40B4-BE49-F238E27FC236}">
              <a16:creationId xmlns:a16="http://schemas.microsoft.com/office/drawing/2014/main" id="{3608F8E3-4D6E-4682-9EC6-4037AEE10940}"/>
            </a:ext>
          </a:extLst>
        </xdr:cNvPr>
        <xdr:cNvSpPr/>
      </xdr:nvSpPr>
      <xdr:spPr>
        <a:xfrm>
          <a:off x="9400540" y="5139266"/>
          <a:ext cx="296333" cy="245533"/>
        </a:xfrm>
        <a:prstGeom prst="mathDivid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143933</xdr:colOff>
      <xdr:row>6</xdr:row>
      <xdr:rowOff>133773</xdr:rowOff>
    </xdr:from>
    <xdr:to>
      <xdr:col>23</xdr:col>
      <xdr:colOff>283845</xdr:colOff>
      <xdr:row>18</xdr:row>
      <xdr:rowOff>169334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7B582C-1DD0-4401-9CF5-62F76E29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0" y="1615440"/>
          <a:ext cx="6845512" cy="2677161"/>
        </a:xfrm>
        <a:prstGeom prst="rect">
          <a:avLst/>
        </a:prstGeom>
      </xdr:spPr>
    </xdr:pic>
    <xdr:clientData/>
  </xdr:twoCellAnchor>
  <xdr:twoCellAnchor>
    <xdr:from>
      <xdr:col>22</xdr:col>
      <xdr:colOff>182033</xdr:colOff>
      <xdr:row>13</xdr:row>
      <xdr:rowOff>111761</xdr:rowOff>
    </xdr:from>
    <xdr:to>
      <xdr:col>23</xdr:col>
      <xdr:colOff>385233</xdr:colOff>
      <xdr:row>14</xdr:row>
      <xdr:rowOff>134622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7A52D17-5466-47F8-A6D1-E6E3288F5637}"/>
            </a:ext>
          </a:extLst>
        </xdr:cNvPr>
        <xdr:cNvSpPr/>
      </xdr:nvSpPr>
      <xdr:spPr>
        <a:xfrm>
          <a:off x="20612100" y="3015828"/>
          <a:ext cx="812800" cy="234527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237913</xdr:colOff>
      <xdr:row>20</xdr:row>
      <xdr:rowOff>15239</xdr:rowOff>
    </xdr:from>
    <xdr:to>
      <xdr:col>11</xdr:col>
      <xdr:colOff>381000</xdr:colOff>
      <xdr:row>21</xdr:row>
      <xdr:rowOff>125612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CBB7B815-70B5-4F01-AAF7-B31FD254C7E8}"/>
            </a:ext>
          </a:extLst>
        </xdr:cNvPr>
        <xdr:cNvSpPr/>
      </xdr:nvSpPr>
      <xdr:spPr>
        <a:xfrm rot="16200000">
          <a:off x="13844540" y="4902352"/>
          <a:ext cx="361833" cy="143087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663574</xdr:colOff>
      <xdr:row>20</xdr:row>
      <xdr:rowOff>22225</xdr:rowOff>
    </xdr:from>
    <xdr:to>
      <xdr:col>6</xdr:col>
      <xdr:colOff>1657349</xdr:colOff>
      <xdr:row>21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CF99A0A-2BD5-48E3-8BDD-456EFA2D1B95}"/>
            </a:ext>
          </a:extLst>
        </xdr:cNvPr>
        <xdr:cNvSpPr/>
      </xdr:nvSpPr>
      <xdr:spPr>
        <a:xfrm>
          <a:off x="7369174" y="4799965"/>
          <a:ext cx="993775" cy="24828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1160461</xdr:colOff>
      <xdr:row>14</xdr:row>
      <xdr:rowOff>17359</xdr:rowOff>
    </xdr:from>
    <xdr:to>
      <xdr:col>23</xdr:col>
      <xdr:colOff>385232</xdr:colOff>
      <xdr:row>21</xdr:row>
      <xdr:rowOff>19050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CCB9BA54-CB6F-4899-8963-7E1799095080}"/>
            </a:ext>
          </a:extLst>
        </xdr:cNvPr>
        <xdr:cNvCxnSpPr>
          <a:stCxn id="14" idx="2"/>
          <a:endCxn id="12" idx="3"/>
        </xdr:cNvCxnSpPr>
      </xdr:nvCxnSpPr>
      <xdr:spPr>
        <a:xfrm rot="5400000" flipH="1" flipV="1">
          <a:off x="13611701" y="-3002015"/>
          <a:ext cx="1678091" cy="13948305"/>
        </a:xfrm>
        <a:prstGeom prst="bentConnector4">
          <a:avLst>
            <a:gd name="adj1" fmla="val -30273"/>
            <a:gd name="adj2" fmla="val 101639"/>
          </a:avLst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451274</xdr:colOff>
      <xdr:row>9</xdr:row>
      <xdr:rowOff>189230</xdr:rowOff>
    </xdr:from>
    <xdr:to>
      <xdr:col>20</xdr:col>
      <xdr:colOff>44874</xdr:colOff>
      <xdr:row>11</xdr:row>
      <xdr:rowOff>25400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13EDAFB-A39E-4A8A-8786-210EBD658614}"/>
            </a:ext>
          </a:extLst>
        </xdr:cNvPr>
        <xdr:cNvSpPr/>
      </xdr:nvSpPr>
      <xdr:spPr>
        <a:xfrm>
          <a:off x="18442941" y="2288963"/>
          <a:ext cx="812800" cy="2256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663574</xdr:colOff>
      <xdr:row>18</xdr:row>
      <xdr:rowOff>203199</xdr:rowOff>
    </xdr:from>
    <xdr:to>
      <xdr:col>7</xdr:col>
      <xdr:colOff>3809</xdr:colOff>
      <xdr:row>20</xdr:row>
      <xdr:rowOff>19050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922D81B-C8D7-4814-A28B-E96B699F6349}"/>
            </a:ext>
          </a:extLst>
        </xdr:cNvPr>
        <xdr:cNvSpPr/>
      </xdr:nvSpPr>
      <xdr:spPr>
        <a:xfrm>
          <a:off x="6979707" y="4326466"/>
          <a:ext cx="991235" cy="29845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1026160</xdr:colOff>
      <xdr:row>18</xdr:row>
      <xdr:rowOff>49953</xdr:rowOff>
    </xdr:from>
    <xdr:to>
      <xdr:col>8</xdr:col>
      <xdr:colOff>103293</xdr:colOff>
      <xdr:row>19</xdr:row>
      <xdr:rowOff>231986</xdr:rowOff>
    </xdr:to>
    <xdr:sp macro="" textlink="">
      <xdr:nvSpPr>
        <xdr:cNvPr id="18" name="Division Sign 17">
          <a:extLst>
            <a:ext uri="{FF2B5EF4-FFF2-40B4-BE49-F238E27FC236}">
              <a16:creationId xmlns:a16="http://schemas.microsoft.com/office/drawing/2014/main" id="{CF69C66E-B1C4-4884-B6E4-AE6DDEF27546}"/>
            </a:ext>
          </a:extLst>
        </xdr:cNvPr>
        <xdr:cNvSpPr/>
      </xdr:nvSpPr>
      <xdr:spPr>
        <a:xfrm>
          <a:off x="9385300" y="4515273"/>
          <a:ext cx="296333" cy="242993"/>
        </a:xfrm>
        <a:prstGeom prst="mathDivid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230294</xdr:colOff>
      <xdr:row>18</xdr:row>
      <xdr:rowOff>169332</xdr:rowOff>
    </xdr:from>
    <xdr:to>
      <xdr:col>11</xdr:col>
      <xdr:colOff>364068</xdr:colOff>
      <xdr:row>20</xdr:row>
      <xdr:rowOff>64651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0C8016B7-6E6C-45BE-A89D-850AE8C8A7A4}"/>
            </a:ext>
          </a:extLst>
        </xdr:cNvPr>
        <xdr:cNvSpPr/>
      </xdr:nvSpPr>
      <xdr:spPr>
        <a:xfrm rot="16200000">
          <a:off x="13434754" y="4414672"/>
          <a:ext cx="377919" cy="133774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501227</xdr:colOff>
      <xdr:row>13</xdr:row>
      <xdr:rowOff>132503</xdr:rowOff>
    </xdr:from>
    <xdr:to>
      <xdr:col>21</xdr:col>
      <xdr:colOff>94827</xdr:colOff>
      <xdr:row>14</xdr:row>
      <xdr:rowOff>143510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49CE706-D691-4AFD-BE5D-C646753061CF}"/>
            </a:ext>
          </a:extLst>
        </xdr:cNvPr>
        <xdr:cNvSpPr/>
      </xdr:nvSpPr>
      <xdr:spPr>
        <a:xfrm>
          <a:off x="19102494" y="3036570"/>
          <a:ext cx="812800" cy="222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734913</xdr:colOff>
      <xdr:row>6</xdr:row>
      <xdr:rowOff>68581</xdr:rowOff>
    </xdr:from>
    <xdr:to>
      <xdr:col>2</xdr:col>
      <xdr:colOff>1188720</xdr:colOff>
      <xdr:row>6</xdr:row>
      <xdr:rowOff>182880</xdr:rowOff>
    </xdr:to>
    <xdr:sp macro="" textlink="">
      <xdr:nvSpPr>
        <xdr:cNvPr id="21" name="Arrow: Down 20">
          <a:extLst>
            <a:ext uri="{FF2B5EF4-FFF2-40B4-BE49-F238E27FC236}">
              <a16:creationId xmlns:a16="http://schemas.microsoft.com/office/drawing/2014/main" id="{B9B0DAB5-4E30-4D68-9886-16D184E5F3AC}"/>
            </a:ext>
          </a:extLst>
        </xdr:cNvPr>
        <xdr:cNvSpPr/>
      </xdr:nvSpPr>
      <xdr:spPr>
        <a:xfrm>
          <a:off x="2586573" y="1645921"/>
          <a:ext cx="453807" cy="114299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1041400</xdr:colOff>
      <xdr:row>17</xdr:row>
      <xdr:rowOff>42333</xdr:rowOff>
    </xdr:from>
    <xdr:to>
      <xdr:col>8</xdr:col>
      <xdr:colOff>118533</xdr:colOff>
      <xdr:row>18</xdr:row>
      <xdr:rowOff>33866</xdr:rowOff>
    </xdr:to>
    <xdr:sp macro="" textlink="">
      <xdr:nvSpPr>
        <xdr:cNvPr id="22" name="Division Sign 21">
          <a:extLst>
            <a:ext uri="{FF2B5EF4-FFF2-40B4-BE49-F238E27FC236}">
              <a16:creationId xmlns:a16="http://schemas.microsoft.com/office/drawing/2014/main" id="{D63A868D-2858-4758-8095-21D3DA534A67}"/>
            </a:ext>
          </a:extLst>
        </xdr:cNvPr>
        <xdr:cNvSpPr/>
      </xdr:nvSpPr>
      <xdr:spPr>
        <a:xfrm>
          <a:off x="9400540" y="4210473"/>
          <a:ext cx="296333" cy="288713"/>
        </a:xfrm>
        <a:prstGeom prst="mathDivid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230293</xdr:colOff>
      <xdr:row>16</xdr:row>
      <xdr:rowOff>198119</xdr:rowOff>
    </xdr:from>
    <xdr:to>
      <xdr:col>11</xdr:col>
      <xdr:colOff>373380</xdr:colOff>
      <xdr:row>18</xdr:row>
      <xdr:rowOff>57032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D9D9AECF-2405-4348-AD51-7BE9270FB99E}"/>
            </a:ext>
          </a:extLst>
        </xdr:cNvPr>
        <xdr:cNvSpPr/>
      </xdr:nvSpPr>
      <xdr:spPr>
        <a:xfrm rot="16200000">
          <a:off x="13836920" y="4269892"/>
          <a:ext cx="361833" cy="143087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8</xdr:row>
      <xdr:rowOff>41487</xdr:rowOff>
    </xdr:from>
    <xdr:to>
      <xdr:col>4</xdr:col>
      <xdr:colOff>347980</xdr:colOff>
      <xdr:row>9</xdr:row>
      <xdr:rowOff>160867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139789B-2E51-4336-AC74-B066B67E25BE}"/>
            </a:ext>
          </a:extLst>
        </xdr:cNvPr>
        <xdr:cNvSpPr/>
      </xdr:nvSpPr>
      <xdr:spPr>
        <a:xfrm>
          <a:off x="2969260" y="1763607"/>
          <a:ext cx="144780" cy="332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767927</xdr:colOff>
      <xdr:row>8</xdr:row>
      <xdr:rowOff>34713</xdr:rowOff>
    </xdr:from>
    <xdr:to>
      <xdr:col>10</xdr:col>
      <xdr:colOff>912707</xdr:colOff>
      <xdr:row>9</xdr:row>
      <xdr:rowOff>154093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DBA3E3-7BDB-4829-A7C6-3B62E3F6D586}"/>
            </a:ext>
          </a:extLst>
        </xdr:cNvPr>
        <xdr:cNvSpPr/>
      </xdr:nvSpPr>
      <xdr:spPr>
        <a:xfrm>
          <a:off x="7191587" y="1756833"/>
          <a:ext cx="144780" cy="332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204048</xdr:colOff>
      <xdr:row>8</xdr:row>
      <xdr:rowOff>24553</xdr:rowOff>
    </xdr:from>
    <xdr:to>
      <xdr:col>7</xdr:col>
      <xdr:colOff>348828</xdr:colOff>
      <xdr:row>9</xdr:row>
      <xdr:rowOff>146473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1096BF3E-6D80-46C5-858E-A8C4E3637305}"/>
            </a:ext>
          </a:extLst>
        </xdr:cNvPr>
        <xdr:cNvSpPr/>
      </xdr:nvSpPr>
      <xdr:spPr>
        <a:xfrm>
          <a:off x="4798908" y="1746673"/>
          <a:ext cx="144780" cy="33528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449580</xdr:colOff>
      <xdr:row>5</xdr:row>
      <xdr:rowOff>68580</xdr:rowOff>
    </xdr:from>
    <xdr:to>
      <xdr:col>13</xdr:col>
      <xdr:colOff>449580</xdr:colOff>
      <xdr:row>10</xdr:row>
      <xdr:rowOff>152400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78B9C10-625E-4031-A59C-08BAE1917C0E}"/>
            </a:ext>
          </a:extLst>
        </xdr:cNvPr>
        <xdr:cNvCxnSpPr/>
      </xdr:nvCxnSpPr>
      <xdr:spPr>
        <a:xfrm>
          <a:off x="9601200" y="1158240"/>
          <a:ext cx="0" cy="11430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51"/>
  <sheetViews>
    <sheetView zoomScale="80" zoomScaleNormal="80" workbookViewId="0">
      <pane xSplit="8" ySplit="7" topLeftCell="I8" activePane="bottomRight" state="frozen"/>
      <selection pane="topRight" activeCell="J1" sqref="J1"/>
      <selection pane="bottomLeft" activeCell="A8" sqref="A8"/>
      <selection pane="bottomRight" activeCell="I13" sqref="I13"/>
    </sheetView>
  </sheetViews>
  <sheetFormatPr defaultColWidth="9.109375" defaultRowHeight="14.4"/>
  <cols>
    <col min="1" max="1" width="17.88671875" style="3" customWidth="1"/>
    <col min="2" max="2" width="23" style="3" customWidth="1"/>
    <col min="3" max="3" width="15.33203125" style="3" customWidth="1"/>
    <col min="4" max="4" width="7.33203125" style="5" customWidth="1"/>
    <col min="5" max="5" width="13.33203125" style="5" bestFit="1" customWidth="1"/>
    <col min="6" max="6" width="16.33203125" style="5" bestFit="1" customWidth="1"/>
    <col min="7" max="7" width="10.33203125" style="5" bestFit="1" customWidth="1"/>
    <col min="8" max="8" width="21.33203125" style="5" bestFit="1" customWidth="1"/>
    <col min="9" max="9" width="22.33203125" style="3" customWidth="1"/>
    <col min="10" max="16384" width="9.109375" style="3"/>
  </cols>
  <sheetData>
    <row r="1" spans="1:10" ht="12.75" customHeight="1"/>
    <row r="2" spans="1:10" ht="12.75" customHeight="1"/>
    <row r="3" spans="1:10" ht="12.75" customHeight="1"/>
    <row r="4" spans="1:10" ht="12.75" customHeight="1"/>
    <row r="5" spans="1:10" ht="21.75" customHeight="1">
      <c r="A5" s="4" t="s">
        <v>239</v>
      </c>
    </row>
    <row r="6" spans="1:10" ht="9" customHeight="1"/>
    <row r="7" spans="1:10" s="6" customFormat="1" ht="36.75" customHeight="1">
      <c r="A7" s="19" t="s">
        <v>0</v>
      </c>
      <c r="B7" s="19" t="s">
        <v>2</v>
      </c>
      <c r="C7" s="19" t="s">
        <v>78</v>
      </c>
      <c r="D7" s="19" t="s">
        <v>1</v>
      </c>
      <c r="E7" s="19" t="s">
        <v>96</v>
      </c>
      <c r="F7" s="19" t="s">
        <v>100</v>
      </c>
      <c r="G7" s="19" t="s">
        <v>97</v>
      </c>
      <c r="H7" s="19" t="s">
        <v>98</v>
      </c>
      <c r="I7" s="8"/>
      <c r="J7" s="8"/>
    </row>
    <row r="8" spans="1:10" s="9" customFormat="1" ht="20.25" customHeight="1">
      <c r="A8" s="1" t="s">
        <v>36</v>
      </c>
      <c r="B8" s="1" t="s">
        <v>37</v>
      </c>
      <c r="C8" s="1" t="s">
        <v>80</v>
      </c>
      <c r="D8" s="2">
        <v>21</v>
      </c>
      <c r="E8" s="2"/>
      <c r="F8" s="2"/>
      <c r="G8" s="2"/>
      <c r="H8" s="2"/>
      <c r="I8" s="7"/>
      <c r="J8" s="7"/>
    </row>
    <row r="9" spans="1:10" s="9" customFormat="1" ht="20.25" customHeight="1">
      <c r="A9" s="1" t="s">
        <v>38</v>
      </c>
      <c r="B9" s="1" t="s">
        <v>17</v>
      </c>
      <c r="C9" s="1" t="s">
        <v>80</v>
      </c>
      <c r="D9" s="2">
        <v>30</v>
      </c>
      <c r="E9" s="2"/>
      <c r="F9" s="2"/>
      <c r="G9" s="2"/>
      <c r="H9" s="2"/>
      <c r="I9" s="7"/>
      <c r="J9" s="7"/>
    </row>
    <row r="10" spans="1:10" s="9" customFormat="1" ht="20.25" customHeight="1">
      <c r="A10" s="1" t="s">
        <v>21</v>
      </c>
      <c r="B10" s="1" t="s">
        <v>17</v>
      </c>
      <c r="C10" s="1" t="s">
        <v>89</v>
      </c>
      <c r="D10" s="2">
        <v>28</v>
      </c>
      <c r="E10" s="2"/>
      <c r="F10" s="2"/>
      <c r="G10" s="2"/>
      <c r="H10" s="2"/>
      <c r="I10" s="7"/>
      <c r="J10" s="7"/>
    </row>
    <row r="11" spans="1:10" s="10" customFormat="1" ht="20.25" customHeight="1">
      <c r="A11" s="1" t="s">
        <v>26</v>
      </c>
      <c r="B11" s="1" t="s">
        <v>17</v>
      </c>
      <c r="C11" s="1" t="s">
        <v>89</v>
      </c>
      <c r="D11" s="2">
        <v>28</v>
      </c>
      <c r="E11" s="2"/>
      <c r="F11" s="2"/>
      <c r="G11" s="2"/>
      <c r="H11" s="2"/>
      <c r="I11" s="7"/>
      <c r="J11" s="7"/>
    </row>
    <row r="12" spans="1:10" s="10" customFormat="1" ht="20.25" customHeight="1">
      <c r="A12" s="1" t="s">
        <v>27</v>
      </c>
      <c r="B12" s="1" t="s">
        <v>17</v>
      </c>
      <c r="C12" s="1" t="s">
        <v>90</v>
      </c>
      <c r="D12" s="2">
        <v>28</v>
      </c>
      <c r="E12" s="2"/>
      <c r="F12" s="2"/>
      <c r="G12" s="2"/>
      <c r="H12" s="2"/>
      <c r="I12" s="7"/>
      <c r="J12" s="7"/>
    </row>
    <row r="13" spans="1:10" s="10" customFormat="1" ht="20.25" customHeight="1">
      <c r="A13" s="1" t="s">
        <v>16</v>
      </c>
      <c r="B13" s="1" t="s">
        <v>17</v>
      </c>
      <c r="C13" s="1" t="s">
        <v>89</v>
      </c>
      <c r="D13" s="2">
        <v>28</v>
      </c>
      <c r="E13" s="2" t="s">
        <v>94</v>
      </c>
      <c r="F13" s="2" t="s">
        <v>95</v>
      </c>
      <c r="G13" s="2">
        <v>1</v>
      </c>
      <c r="H13" s="2">
        <v>200</v>
      </c>
      <c r="I13" s="7"/>
      <c r="J13" s="7"/>
    </row>
    <row r="14" spans="1:10" s="12" customFormat="1" ht="20.25" customHeight="1">
      <c r="A14" s="1" t="s">
        <v>25</v>
      </c>
      <c r="B14" s="1" t="s">
        <v>17</v>
      </c>
      <c r="C14" s="1" t="s">
        <v>93</v>
      </c>
      <c r="D14" s="2">
        <v>28</v>
      </c>
      <c r="E14" s="2" t="s">
        <v>94</v>
      </c>
      <c r="F14" s="2" t="s">
        <v>95</v>
      </c>
      <c r="G14" s="2">
        <v>1</v>
      </c>
      <c r="H14" s="2">
        <v>200</v>
      </c>
      <c r="I14" s="7"/>
      <c r="J14" s="11"/>
    </row>
    <row r="15" spans="1:10" s="10" customFormat="1" ht="20.25" customHeight="1">
      <c r="A15" s="1" t="s">
        <v>28</v>
      </c>
      <c r="B15" s="1" t="s">
        <v>17</v>
      </c>
      <c r="C15" s="1" t="s">
        <v>87</v>
      </c>
      <c r="D15" s="2">
        <v>12</v>
      </c>
      <c r="E15" s="2" t="s">
        <v>94</v>
      </c>
      <c r="F15" s="2" t="s">
        <v>95</v>
      </c>
      <c r="G15" s="2">
        <v>1</v>
      </c>
      <c r="H15" s="2">
        <v>200</v>
      </c>
      <c r="I15" s="7"/>
      <c r="J15" s="7"/>
    </row>
    <row r="16" spans="1:10" s="10" customFormat="1" ht="20.25" customHeight="1">
      <c r="A16" s="1" t="s">
        <v>19</v>
      </c>
      <c r="B16" s="1" t="s">
        <v>17</v>
      </c>
      <c r="C16" s="1" t="s">
        <v>89</v>
      </c>
      <c r="D16" s="2">
        <v>28</v>
      </c>
      <c r="E16" s="2" t="s">
        <v>94</v>
      </c>
      <c r="F16" s="2" t="s">
        <v>95</v>
      </c>
      <c r="G16" s="2">
        <v>1</v>
      </c>
      <c r="H16" s="2">
        <v>200</v>
      </c>
      <c r="I16" s="7"/>
      <c r="J16" s="7"/>
    </row>
    <row r="17" spans="1:10" s="9" customFormat="1" ht="20.25" customHeight="1">
      <c r="A17" s="1" t="s">
        <v>20</v>
      </c>
      <c r="B17" s="1" t="s">
        <v>17</v>
      </c>
      <c r="C17" s="1" t="s">
        <v>89</v>
      </c>
      <c r="D17" s="2">
        <v>28</v>
      </c>
      <c r="E17" s="2" t="s">
        <v>94</v>
      </c>
      <c r="F17" s="2" t="s">
        <v>95</v>
      </c>
      <c r="G17" s="2">
        <v>1</v>
      </c>
      <c r="H17" s="2">
        <v>200</v>
      </c>
      <c r="I17" s="7"/>
      <c r="J17" s="7"/>
    </row>
    <row r="18" spans="1:10" s="9" customFormat="1" ht="20.25" customHeight="1">
      <c r="A18" s="1" t="s">
        <v>30</v>
      </c>
      <c r="B18" s="1" t="s">
        <v>31</v>
      </c>
      <c r="C18" s="1" t="s">
        <v>91</v>
      </c>
      <c r="D18" s="2">
        <v>20</v>
      </c>
      <c r="E18" s="2" t="s">
        <v>94</v>
      </c>
      <c r="F18" s="2" t="s">
        <v>95</v>
      </c>
      <c r="G18" s="2">
        <v>2</v>
      </c>
      <c r="H18" s="2">
        <v>150</v>
      </c>
      <c r="I18" s="7"/>
      <c r="J18" s="7"/>
    </row>
    <row r="19" spans="1:10" s="9" customFormat="1" ht="20.25" customHeight="1">
      <c r="A19" s="1" t="s">
        <v>32</v>
      </c>
      <c r="B19" s="1" t="s">
        <v>33</v>
      </c>
      <c r="C19" s="1" t="s">
        <v>91</v>
      </c>
      <c r="D19" s="2">
        <v>28</v>
      </c>
      <c r="E19" s="2" t="s">
        <v>94</v>
      </c>
      <c r="F19" s="2" t="s">
        <v>95</v>
      </c>
      <c r="G19" s="2">
        <v>3</v>
      </c>
      <c r="H19" s="2">
        <v>150</v>
      </c>
      <c r="I19" s="7"/>
      <c r="J19" s="7"/>
    </row>
    <row r="20" spans="1:10" ht="20.25" customHeight="1">
      <c r="A20" s="20" t="s">
        <v>39</v>
      </c>
      <c r="B20" s="20" t="s">
        <v>40</v>
      </c>
      <c r="C20" s="20" t="s">
        <v>92</v>
      </c>
      <c r="D20" s="21">
        <v>21</v>
      </c>
      <c r="E20" s="2" t="s">
        <v>94</v>
      </c>
      <c r="F20" s="2" t="s">
        <v>99</v>
      </c>
      <c r="G20" s="2">
        <v>4</v>
      </c>
      <c r="H20" s="2" t="s">
        <v>101</v>
      </c>
      <c r="I20" s="7"/>
      <c r="J20" s="7"/>
    </row>
    <row r="21" spans="1:10" s="12" customFormat="1" ht="20.25" customHeight="1">
      <c r="A21" s="1" t="s">
        <v>41</v>
      </c>
      <c r="B21" s="1" t="s">
        <v>40</v>
      </c>
      <c r="C21" s="1" t="s">
        <v>81</v>
      </c>
      <c r="D21" s="2">
        <v>12</v>
      </c>
      <c r="E21" s="2" t="s">
        <v>94</v>
      </c>
      <c r="F21" s="2" t="s">
        <v>99</v>
      </c>
      <c r="G21" s="2">
        <v>4</v>
      </c>
      <c r="H21" s="2" t="s">
        <v>101</v>
      </c>
      <c r="I21" s="7"/>
      <c r="J21" s="11"/>
    </row>
    <row r="22" spans="1:10" s="9" customFormat="1" ht="20.25" customHeight="1">
      <c r="A22" s="1" t="s">
        <v>42</v>
      </c>
      <c r="B22" s="1" t="s">
        <v>40</v>
      </c>
      <c r="C22" s="1" t="s">
        <v>82</v>
      </c>
      <c r="D22" s="2">
        <v>16</v>
      </c>
      <c r="E22" s="2" t="s">
        <v>94</v>
      </c>
      <c r="F22" s="2" t="s">
        <v>99</v>
      </c>
      <c r="G22" s="2">
        <v>4</v>
      </c>
      <c r="H22" s="2" t="s">
        <v>101</v>
      </c>
      <c r="I22" s="7"/>
      <c r="J22" s="7"/>
    </row>
    <row r="23" spans="1:10" s="9" customFormat="1" ht="20.25" customHeight="1">
      <c r="A23" s="1" t="s">
        <v>43</v>
      </c>
      <c r="B23" s="1" t="s">
        <v>44</v>
      </c>
      <c r="C23" s="1" t="s">
        <v>238</v>
      </c>
      <c r="D23" s="2">
        <v>8</v>
      </c>
      <c r="E23" s="2" t="s">
        <v>236</v>
      </c>
      <c r="F23" s="2" t="s">
        <v>94</v>
      </c>
      <c r="G23" s="2">
        <v>5</v>
      </c>
      <c r="H23" s="2" t="s">
        <v>235</v>
      </c>
      <c r="I23" s="7"/>
      <c r="J23" s="13"/>
    </row>
    <row r="24" spans="1:10" s="9" customFormat="1" ht="20.25" customHeight="1">
      <c r="A24" s="1" t="s">
        <v>45</v>
      </c>
      <c r="B24" s="1" t="s">
        <v>40</v>
      </c>
      <c r="C24" s="1" t="s">
        <v>238</v>
      </c>
      <c r="D24" s="2">
        <v>12</v>
      </c>
      <c r="E24" s="2" t="s">
        <v>236</v>
      </c>
      <c r="F24" s="2" t="s">
        <v>94</v>
      </c>
      <c r="G24" s="2">
        <v>6</v>
      </c>
      <c r="H24" s="2" t="s">
        <v>235</v>
      </c>
      <c r="I24" s="7"/>
      <c r="J24" s="13"/>
    </row>
    <row r="25" spans="1:10" s="10" customFormat="1" ht="20.25" customHeight="1">
      <c r="A25" s="1" t="s">
        <v>18</v>
      </c>
      <c r="B25" s="1" t="s">
        <v>17</v>
      </c>
      <c r="C25" s="1" t="s">
        <v>89</v>
      </c>
      <c r="D25" s="2">
        <v>28</v>
      </c>
      <c r="E25" s="2"/>
      <c r="F25" s="2"/>
      <c r="G25" s="2"/>
      <c r="H25" s="2"/>
      <c r="I25" s="7"/>
      <c r="J25" s="7"/>
    </row>
    <row r="26" spans="1:10" s="10" customFormat="1" ht="20.25" customHeight="1">
      <c r="A26" s="1" t="s">
        <v>22</v>
      </c>
      <c r="B26" s="1" t="s">
        <v>17</v>
      </c>
      <c r="C26" s="1" t="s">
        <v>89</v>
      </c>
      <c r="D26" s="2">
        <v>28</v>
      </c>
      <c r="E26" s="2"/>
      <c r="F26" s="2"/>
      <c r="G26" s="2"/>
      <c r="H26" s="2"/>
      <c r="I26" s="7"/>
      <c r="J26" s="7"/>
    </row>
    <row r="27" spans="1:10" s="10" customFormat="1" ht="20.25" customHeight="1">
      <c r="A27" s="22" t="s">
        <v>23</v>
      </c>
      <c r="B27" s="22" t="s">
        <v>17</v>
      </c>
      <c r="C27" s="1" t="s">
        <v>89</v>
      </c>
      <c r="D27" s="23">
        <v>28</v>
      </c>
      <c r="E27" s="23"/>
      <c r="F27" s="23"/>
      <c r="G27" s="23"/>
      <c r="H27" s="23"/>
      <c r="I27" s="7"/>
      <c r="J27" s="7"/>
    </row>
    <row r="28" spans="1:10" s="10" customFormat="1" ht="20.25" customHeight="1">
      <c r="A28" s="22" t="s">
        <v>24</v>
      </c>
      <c r="B28" s="22" t="s">
        <v>17</v>
      </c>
      <c r="C28" s="1" t="s">
        <v>87</v>
      </c>
      <c r="D28" s="23">
        <v>28</v>
      </c>
      <c r="E28" s="23"/>
      <c r="F28" s="23"/>
      <c r="G28" s="23"/>
      <c r="H28" s="23"/>
      <c r="I28" s="7"/>
      <c r="J28" s="7"/>
    </row>
    <row r="29" spans="1:10" s="9" customFormat="1" ht="20.25" customHeight="1">
      <c r="A29" s="22" t="s">
        <v>29</v>
      </c>
      <c r="B29" s="22" t="s">
        <v>17</v>
      </c>
      <c r="C29" s="1" t="s">
        <v>87</v>
      </c>
      <c r="D29" s="23">
        <v>28</v>
      </c>
      <c r="E29" s="23"/>
      <c r="F29" s="23"/>
      <c r="G29" s="23"/>
      <c r="H29" s="23"/>
      <c r="I29" s="7"/>
      <c r="J29" s="7"/>
    </row>
    <row r="30" spans="1:10" s="9" customFormat="1" ht="20.25" customHeight="1">
      <c r="A30" s="24" t="s">
        <v>34</v>
      </c>
      <c r="B30" s="24" t="s">
        <v>35</v>
      </c>
      <c r="C30" s="22" t="s">
        <v>79</v>
      </c>
      <c r="D30" s="23">
        <v>21</v>
      </c>
      <c r="E30" s="23"/>
      <c r="F30" s="23"/>
      <c r="G30" s="23" t="s">
        <v>102</v>
      </c>
      <c r="H30" s="23"/>
      <c r="I30" s="7"/>
      <c r="J30" s="7"/>
    </row>
    <row r="31" spans="1:10" ht="20.25" customHeight="1">
      <c r="A31" s="25" t="s">
        <v>61</v>
      </c>
      <c r="B31" s="25" t="s">
        <v>51</v>
      </c>
      <c r="C31" s="25" t="s">
        <v>86</v>
      </c>
      <c r="D31" s="26">
        <v>16</v>
      </c>
      <c r="E31" s="26"/>
      <c r="F31" s="26"/>
      <c r="G31" s="26"/>
      <c r="H31" s="26"/>
      <c r="I31" s="7"/>
      <c r="J31" s="7"/>
    </row>
    <row r="32" spans="1:10" s="9" customFormat="1" ht="20.25" customHeight="1">
      <c r="A32" s="22" t="s">
        <v>54</v>
      </c>
      <c r="B32" s="22" t="s">
        <v>55</v>
      </c>
      <c r="C32" s="22" t="s">
        <v>86</v>
      </c>
      <c r="D32" s="23">
        <v>16</v>
      </c>
      <c r="E32" s="23"/>
      <c r="F32" s="23"/>
      <c r="G32" s="23"/>
      <c r="H32" s="23"/>
      <c r="I32" s="7"/>
      <c r="J32" s="7"/>
    </row>
    <row r="33" spans="1:10" s="9" customFormat="1" ht="20.25" customHeight="1">
      <c r="A33" s="22" t="s">
        <v>56</v>
      </c>
      <c r="B33" s="22" t="s">
        <v>57</v>
      </c>
      <c r="C33" s="22" t="s">
        <v>86</v>
      </c>
      <c r="D33" s="23">
        <v>16</v>
      </c>
      <c r="E33" s="23"/>
      <c r="F33" s="23"/>
      <c r="G33" s="23"/>
      <c r="H33" s="23"/>
      <c r="I33" s="7"/>
      <c r="J33" s="7"/>
    </row>
    <row r="34" spans="1:10" ht="20.25" customHeight="1">
      <c r="A34" s="25" t="s">
        <v>62</v>
      </c>
      <c r="B34" s="25" t="s">
        <v>51</v>
      </c>
      <c r="C34" s="25" t="s">
        <v>86</v>
      </c>
      <c r="D34" s="26">
        <v>16</v>
      </c>
      <c r="E34" s="26"/>
      <c r="F34" s="26"/>
      <c r="G34" s="26"/>
      <c r="H34" s="26"/>
      <c r="I34" s="7"/>
      <c r="J34" s="7"/>
    </row>
    <row r="35" spans="1:10" ht="20.25" customHeight="1">
      <c r="A35" s="25" t="s">
        <v>63</v>
      </c>
      <c r="B35" s="25" t="s">
        <v>60</v>
      </c>
      <c r="C35" s="25" t="s">
        <v>86</v>
      </c>
      <c r="D35" s="26">
        <v>16</v>
      </c>
      <c r="E35" s="26"/>
      <c r="F35" s="26"/>
      <c r="G35" s="26"/>
      <c r="H35" s="26"/>
      <c r="I35" s="7"/>
      <c r="J35" s="7"/>
    </row>
    <row r="36" spans="1:10" s="9" customFormat="1" ht="20.25" customHeight="1">
      <c r="A36" s="24" t="s">
        <v>46</v>
      </c>
      <c r="B36" s="24" t="s">
        <v>47</v>
      </c>
      <c r="C36" s="22" t="s">
        <v>83</v>
      </c>
      <c r="D36" s="23">
        <v>20</v>
      </c>
      <c r="E36" s="23"/>
      <c r="F36" s="23"/>
      <c r="G36" s="23"/>
      <c r="H36" s="23"/>
      <c r="I36" s="7"/>
      <c r="J36" s="7"/>
    </row>
    <row r="37" spans="1:10" s="9" customFormat="1" ht="20.25" customHeight="1">
      <c r="A37" s="1" t="s">
        <v>48</v>
      </c>
      <c r="B37" s="1" t="s">
        <v>49</v>
      </c>
      <c r="C37" s="22" t="s">
        <v>83</v>
      </c>
      <c r="D37" s="23">
        <v>30</v>
      </c>
      <c r="E37" s="23"/>
      <c r="F37" s="23"/>
      <c r="G37" s="23"/>
      <c r="H37" s="23"/>
      <c r="I37" s="7"/>
      <c r="J37" s="7"/>
    </row>
    <row r="38" spans="1:10" s="9" customFormat="1" ht="20.25" customHeight="1">
      <c r="A38" s="1" t="s">
        <v>50</v>
      </c>
      <c r="B38" s="1" t="s">
        <v>75</v>
      </c>
      <c r="C38" s="1" t="s">
        <v>84</v>
      </c>
      <c r="D38" s="23">
        <v>30</v>
      </c>
      <c r="E38" s="23"/>
      <c r="F38" s="23"/>
      <c r="G38" s="23"/>
      <c r="H38" s="23"/>
      <c r="I38" s="7"/>
      <c r="J38" s="7"/>
    </row>
    <row r="39" spans="1:10" s="10" customFormat="1" ht="20.25" customHeight="1">
      <c r="A39" s="1" t="s">
        <v>52</v>
      </c>
      <c r="B39" s="1" t="s">
        <v>76</v>
      </c>
      <c r="C39" s="1" t="s">
        <v>84</v>
      </c>
      <c r="D39" s="23">
        <v>24</v>
      </c>
      <c r="E39" s="23"/>
      <c r="F39" s="23"/>
      <c r="G39" s="23"/>
      <c r="H39" s="23"/>
      <c r="I39" s="7"/>
      <c r="J39" s="7"/>
    </row>
    <row r="40" spans="1:10" s="10" customFormat="1" ht="20.25" customHeight="1">
      <c r="A40" s="1" t="s">
        <v>53</v>
      </c>
      <c r="B40" s="1" t="s">
        <v>77</v>
      </c>
      <c r="C40" s="1" t="s">
        <v>85</v>
      </c>
      <c r="D40" s="23">
        <v>24</v>
      </c>
      <c r="E40" s="23"/>
      <c r="F40" s="23"/>
      <c r="G40" s="23"/>
      <c r="H40" s="23"/>
      <c r="I40" s="7"/>
      <c r="J40" s="7"/>
    </row>
    <row r="41" spans="1:10" ht="20.25" customHeight="1">
      <c r="A41" s="25" t="s">
        <v>74</v>
      </c>
      <c r="B41" s="25" t="s">
        <v>60</v>
      </c>
      <c r="C41" s="25" t="s">
        <v>88</v>
      </c>
      <c r="D41" s="26">
        <v>16</v>
      </c>
      <c r="E41" s="26"/>
      <c r="F41" s="26"/>
      <c r="G41" s="26" t="s">
        <v>240</v>
      </c>
      <c r="H41" s="26"/>
      <c r="I41" s="7"/>
    </row>
    <row r="42" spans="1:10" ht="20.25" customHeight="1">
      <c r="A42" s="25" t="s">
        <v>73</v>
      </c>
      <c r="B42" s="25" t="s">
        <v>51</v>
      </c>
      <c r="C42" s="25" t="s">
        <v>88</v>
      </c>
      <c r="D42" s="26">
        <v>16</v>
      </c>
      <c r="E42" s="26"/>
      <c r="F42" s="26"/>
      <c r="G42" s="26" t="s">
        <v>240</v>
      </c>
      <c r="H42" s="26"/>
      <c r="I42" s="7"/>
    </row>
    <row r="43" spans="1:10" s="9" customFormat="1" ht="20.25" customHeight="1">
      <c r="A43" s="22" t="s">
        <v>58</v>
      </c>
      <c r="B43" s="1" t="s">
        <v>51</v>
      </c>
      <c r="C43" s="1" t="s">
        <v>93</v>
      </c>
      <c r="D43" s="23">
        <v>16</v>
      </c>
      <c r="E43" s="23"/>
      <c r="F43" s="23"/>
      <c r="G43" s="26" t="s">
        <v>240</v>
      </c>
      <c r="H43" s="23"/>
      <c r="I43" s="7"/>
      <c r="J43" s="7"/>
    </row>
    <row r="44" spans="1:10" s="9" customFormat="1" ht="20.25" customHeight="1">
      <c r="A44" s="22" t="s">
        <v>59</v>
      </c>
      <c r="B44" s="1" t="s">
        <v>60</v>
      </c>
      <c r="C44" s="1" t="s">
        <v>93</v>
      </c>
      <c r="D44" s="23">
        <v>16</v>
      </c>
      <c r="E44" s="23"/>
      <c r="F44" s="23"/>
      <c r="G44" s="26" t="s">
        <v>240</v>
      </c>
      <c r="H44" s="23"/>
      <c r="I44" s="7"/>
      <c r="J44" s="7"/>
    </row>
    <row r="45" spans="1:10" ht="20.25" customHeight="1">
      <c r="A45" s="20" t="s">
        <v>64</v>
      </c>
      <c r="B45" s="20" t="s">
        <v>65</v>
      </c>
      <c r="C45" s="20" t="s">
        <v>87</v>
      </c>
      <c r="D45" s="26">
        <v>16</v>
      </c>
      <c r="E45" s="26"/>
      <c r="F45" s="26"/>
      <c r="G45" s="26" t="s">
        <v>240</v>
      </c>
      <c r="H45" s="26"/>
      <c r="I45" s="7"/>
      <c r="J45" s="7"/>
    </row>
    <row r="46" spans="1:10" ht="19.5" customHeight="1">
      <c r="A46" s="20" t="s">
        <v>66</v>
      </c>
      <c r="B46" s="20" t="s">
        <v>67</v>
      </c>
      <c r="C46" s="20" t="s">
        <v>87</v>
      </c>
      <c r="D46" s="26">
        <v>16</v>
      </c>
      <c r="E46" s="26"/>
      <c r="F46" s="26"/>
      <c r="G46" s="26" t="s">
        <v>240</v>
      </c>
      <c r="H46" s="26"/>
      <c r="I46" s="7"/>
      <c r="J46" s="7"/>
    </row>
    <row r="47" spans="1:10" ht="20.25" customHeight="1">
      <c r="A47" s="25" t="s">
        <v>70</v>
      </c>
      <c r="B47" s="25" t="s">
        <v>51</v>
      </c>
      <c r="C47" s="25" t="s">
        <v>87</v>
      </c>
      <c r="D47" s="26">
        <v>16</v>
      </c>
      <c r="E47" s="26"/>
      <c r="F47" s="26"/>
      <c r="G47" s="26" t="s">
        <v>240</v>
      </c>
      <c r="H47" s="26" t="s">
        <v>237</v>
      </c>
      <c r="I47" s="7"/>
    </row>
    <row r="48" spans="1:10" ht="20.25" customHeight="1">
      <c r="A48" s="25" t="s">
        <v>71</v>
      </c>
      <c r="B48" s="25" t="s">
        <v>60</v>
      </c>
      <c r="C48" s="25" t="s">
        <v>87</v>
      </c>
      <c r="D48" s="26">
        <v>16</v>
      </c>
      <c r="E48" s="26"/>
      <c r="F48" s="26"/>
      <c r="G48" s="26" t="s">
        <v>240</v>
      </c>
      <c r="H48" s="26" t="s">
        <v>237</v>
      </c>
      <c r="I48" s="7"/>
    </row>
    <row r="49" spans="1:10" ht="20.25" customHeight="1">
      <c r="A49" s="25" t="s">
        <v>72</v>
      </c>
      <c r="B49" s="25" t="s">
        <v>51</v>
      </c>
      <c r="C49" s="25" t="s">
        <v>87</v>
      </c>
      <c r="D49" s="26">
        <v>16</v>
      </c>
      <c r="E49" s="26"/>
      <c r="F49" s="26"/>
      <c r="G49" s="26" t="s">
        <v>240</v>
      </c>
      <c r="H49" s="26"/>
      <c r="I49" s="7"/>
    </row>
    <row r="50" spans="1:10" ht="20.25" customHeight="1">
      <c r="A50" s="25" t="s">
        <v>68</v>
      </c>
      <c r="B50" s="25" t="s">
        <v>51</v>
      </c>
      <c r="C50" s="25" t="s">
        <v>87</v>
      </c>
      <c r="D50" s="26">
        <v>16</v>
      </c>
      <c r="E50" s="26"/>
      <c r="F50" s="26"/>
      <c r="G50" s="26" t="s">
        <v>240</v>
      </c>
      <c r="H50" s="26"/>
      <c r="I50" s="7"/>
      <c r="J50" s="7"/>
    </row>
    <row r="51" spans="1:10" ht="20.25" customHeight="1">
      <c r="A51" s="25" t="s">
        <v>69</v>
      </c>
      <c r="B51" s="25" t="s">
        <v>60</v>
      </c>
      <c r="C51" s="25" t="s">
        <v>87</v>
      </c>
      <c r="D51" s="27">
        <v>16</v>
      </c>
      <c r="E51" s="27"/>
      <c r="F51" s="27"/>
      <c r="G51" s="26" t="s">
        <v>240</v>
      </c>
      <c r="H51" s="27"/>
      <c r="I51" s="7"/>
      <c r="J51" s="7"/>
    </row>
  </sheetData>
  <autoFilter ref="A7:I52" xr:uid="{00000000-0009-0000-0000-000000000000}"/>
  <pageMargins left="0.46" right="0.19" top="0.3" bottom="0.08" header="0.14000000000000001" footer="0.17"/>
  <pageSetup scale="50" orientation="landscape" r:id="rId1"/>
  <customProperties>
    <customPr name="_pios_id" r:id="rId2"/>
  </customPropertie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O5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53" sqref="D53"/>
    </sheetView>
  </sheetViews>
  <sheetFormatPr defaultColWidth="9.109375" defaultRowHeight="14.4"/>
  <cols>
    <col min="1" max="1" width="13" style="17" bestFit="1" customWidth="1"/>
    <col min="2" max="2" width="42" style="17" bestFit="1" customWidth="1"/>
    <col min="3" max="14" width="9.109375" style="17"/>
    <col min="15" max="15" width="9.109375" style="18"/>
    <col min="16" max="16384" width="9.109375" style="17"/>
  </cols>
  <sheetData>
    <row r="1" spans="1:15">
      <c r="A1" s="14" t="s">
        <v>103</v>
      </c>
      <c r="B1" s="14" t="s">
        <v>104</v>
      </c>
      <c r="C1" s="15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5" t="s">
        <v>14</v>
      </c>
      <c r="N1" s="15" t="s">
        <v>15</v>
      </c>
      <c r="O1" s="16" t="s">
        <v>3</v>
      </c>
    </row>
    <row r="2" spans="1:15" hidden="1">
      <c r="A2" s="17" t="s">
        <v>105</v>
      </c>
      <c r="B2" s="17" t="s">
        <v>106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8">
        <f>SUM(C2:N2)</f>
        <v>0</v>
      </c>
    </row>
    <row r="3" spans="1:15" hidden="1">
      <c r="A3" s="17" t="s">
        <v>107</v>
      </c>
      <c r="B3" s="17" t="s">
        <v>108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8">
        <f t="shared" ref="O3:O47" si="0">SUM(C3:N3)</f>
        <v>0</v>
      </c>
    </row>
    <row r="4" spans="1:15" hidden="1">
      <c r="A4" s="17" t="s">
        <v>109</v>
      </c>
      <c r="B4" s="17" t="s">
        <v>110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8">
        <f t="shared" si="0"/>
        <v>0</v>
      </c>
    </row>
    <row r="5" spans="1:15" hidden="1">
      <c r="A5" s="17" t="s">
        <v>111</v>
      </c>
      <c r="B5" s="17" t="s">
        <v>108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8">
        <f t="shared" si="0"/>
        <v>0</v>
      </c>
    </row>
    <row r="6" spans="1:15" hidden="1">
      <c r="A6" s="17" t="s">
        <v>112</v>
      </c>
      <c r="B6" s="17" t="s">
        <v>113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8">
        <f t="shared" si="0"/>
        <v>0</v>
      </c>
    </row>
    <row r="7" spans="1:15" hidden="1">
      <c r="A7" s="17" t="s">
        <v>114</v>
      </c>
      <c r="B7" s="17" t="s">
        <v>108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8">
        <f t="shared" si="0"/>
        <v>0</v>
      </c>
    </row>
    <row r="8" spans="1:15" hidden="1">
      <c r="A8" s="17" t="s">
        <v>115</v>
      </c>
      <c r="B8" s="17" t="s">
        <v>116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8">
        <f t="shared" si="0"/>
        <v>0</v>
      </c>
    </row>
    <row r="9" spans="1:15" hidden="1">
      <c r="A9" s="17" t="s">
        <v>117</v>
      </c>
      <c r="B9" s="17" t="s">
        <v>118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8">
        <f t="shared" si="0"/>
        <v>0</v>
      </c>
    </row>
    <row r="10" spans="1:15" hidden="1">
      <c r="A10" s="17" t="s">
        <v>119</v>
      </c>
      <c r="B10" s="17" t="s">
        <v>108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8">
        <f t="shared" si="0"/>
        <v>0</v>
      </c>
    </row>
    <row r="11" spans="1:15" hidden="1">
      <c r="A11" s="17" t="s">
        <v>120</v>
      </c>
      <c r="B11" s="17" t="s">
        <v>116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8">
        <f t="shared" si="0"/>
        <v>0</v>
      </c>
    </row>
    <row r="12" spans="1:15" hidden="1">
      <c r="A12" s="17" t="s">
        <v>121</v>
      </c>
      <c r="B12" s="17" t="s">
        <v>108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8">
        <f t="shared" si="0"/>
        <v>0</v>
      </c>
    </row>
    <row r="13" spans="1:15" hidden="1">
      <c r="A13" s="17" t="s">
        <v>122</v>
      </c>
      <c r="B13" s="17" t="s">
        <v>123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8">
        <f t="shared" si="0"/>
        <v>0</v>
      </c>
    </row>
    <row r="14" spans="1:15" hidden="1">
      <c r="A14" s="17" t="s">
        <v>124</v>
      </c>
      <c r="B14" s="17" t="s">
        <v>125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8">
        <f t="shared" si="0"/>
        <v>0</v>
      </c>
    </row>
    <row r="15" spans="1:15" hidden="1">
      <c r="A15" s="17" t="s">
        <v>126</v>
      </c>
      <c r="B15" s="17" t="s">
        <v>127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8">
        <f t="shared" si="0"/>
        <v>0</v>
      </c>
    </row>
    <row r="16" spans="1:15" hidden="1">
      <c r="A16" s="17" t="s">
        <v>128</v>
      </c>
      <c r="B16" s="17" t="s">
        <v>127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8">
        <f t="shared" si="0"/>
        <v>0</v>
      </c>
    </row>
    <row r="17" spans="1:15" hidden="1">
      <c r="A17" s="17" t="s">
        <v>129</v>
      </c>
      <c r="B17" s="17" t="s">
        <v>108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8">
        <f t="shared" si="0"/>
        <v>0</v>
      </c>
    </row>
    <row r="18" spans="1:15" hidden="1">
      <c r="A18" s="17" t="s">
        <v>130</v>
      </c>
      <c r="B18" s="17" t="s">
        <v>131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8">
        <f t="shared" si="0"/>
        <v>0</v>
      </c>
    </row>
    <row r="19" spans="1:15" hidden="1">
      <c r="A19" s="17" t="s">
        <v>132</v>
      </c>
      <c r="B19" s="17" t="s">
        <v>108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8">
        <f t="shared" si="0"/>
        <v>0</v>
      </c>
    </row>
    <row r="20" spans="1:15" hidden="1">
      <c r="A20" s="17" t="s">
        <v>133</v>
      </c>
      <c r="B20" s="17" t="s">
        <v>118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8">
        <f t="shared" si="0"/>
        <v>0</v>
      </c>
    </row>
    <row r="21" spans="1:15" hidden="1">
      <c r="A21" s="17" t="s">
        <v>134</v>
      </c>
      <c r="B21" s="17" t="s">
        <v>118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8">
        <f t="shared" si="0"/>
        <v>0</v>
      </c>
    </row>
    <row r="22" spans="1:15" hidden="1">
      <c r="A22" s="17" t="s">
        <v>135</v>
      </c>
      <c r="B22" s="17" t="s">
        <v>108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8">
        <f t="shared" si="0"/>
        <v>0</v>
      </c>
    </row>
    <row r="23" spans="1:15" hidden="1">
      <c r="A23" s="17" t="s">
        <v>136</v>
      </c>
      <c r="B23" s="17" t="s">
        <v>137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8">
        <f t="shared" si="0"/>
        <v>0</v>
      </c>
    </row>
    <row r="24" spans="1:15" hidden="1">
      <c r="A24" s="17" t="s">
        <v>138</v>
      </c>
      <c r="B24" s="17" t="s">
        <v>139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8">
        <f t="shared" si="0"/>
        <v>0</v>
      </c>
    </row>
    <row r="25" spans="1:15" hidden="1">
      <c r="A25" s="17" t="s">
        <v>140</v>
      </c>
      <c r="B25" s="17" t="s">
        <v>108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8">
        <f t="shared" si="0"/>
        <v>0</v>
      </c>
    </row>
    <row r="26" spans="1:15" hidden="1">
      <c r="A26" s="17" t="s">
        <v>141</v>
      </c>
      <c r="B26" s="17" t="s">
        <v>142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8">
        <f t="shared" si="0"/>
        <v>0</v>
      </c>
    </row>
    <row r="27" spans="1:15" hidden="1">
      <c r="A27" s="17" t="s">
        <v>143</v>
      </c>
      <c r="B27" s="17" t="s">
        <v>144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8">
        <f t="shared" si="0"/>
        <v>0</v>
      </c>
    </row>
    <row r="28" spans="1:15" hidden="1">
      <c r="A28" s="17" t="s">
        <v>145</v>
      </c>
      <c r="B28" s="17" t="s">
        <v>108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8">
        <f t="shared" si="0"/>
        <v>0</v>
      </c>
    </row>
    <row r="29" spans="1:15" hidden="1">
      <c r="A29" s="17" t="s">
        <v>146</v>
      </c>
      <c r="B29" s="17" t="s">
        <v>147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8">
        <f t="shared" si="0"/>
        <v>0</v>
      </c>
    </row>
    <row r="30" spans="1:15" hidden="1">
      <c r="A30" s="17" t="s">
        <v>148</v>
      </c>
      <c r="B30" s="17" t="s">
        <v>149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8">
        <f t="shared" si="0"/>
        <v>0</v>
      </c>
    </row>
    <row r="31" spans="1:15" hidden="1">
      <c r="A31" s="17" t="s">
        <v>150</v>
      </c>
      <c r="B31" s="17" t="s">
        <v>149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8">
        <f t="shared" si="0"/>
        <v>0</v>
      </c>
    </row>
    <row r="32" spans="1:15" hidden="1">
      <c r="A32" s="17" t="s">
        <v>151</v>
      </c>
      <c r="B32" s="17" t="s">
        <v>108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8">
        <f t="shared" si="0"/>
        <v>0</v>
      </c>
    </row>
    <row r="33" spans="1:15">
      <c r="A33" s="15" t="s">
        <v>152</v>
      </c>
      <c r="B33" s="15" t="s">
        <v>142</v>
      </c>
      <c r="C33" s="15">
        <v>400</v>
      </c>
      <c r="D33" s="15">
        <v>0</v>
      </c>
      <c r="E33" s="15">
        <v>0</v>
      </c>
      <c r="F33" s="15">
        <v>400</v>
      </c>
      <c r="G33" s="15">
        <v>200</v>
      </c>
      <c r="H33" s="15">
        <v>0</v>
      </c>
      <c r="I33" s="15">
        <v>0</v>
      </c>
      <c r="J33" s="15">
        <v>400</v>
      </c>
      <c r="K33" s="15">
        <v>0</v>
      </c>
      <c r="L33" s="15">
        <v>0</v>
      </c>
      <c r="M33" s="15">
        <v>0</v>
      </c>
      <c r="N33" s="15">
        <v>0</v>
      </c>
      <c r="O33" s="16">
        <f t="shared" si="0"/>
        <v>1400</v>
      </c>
    </row>
    <row r="34" spans="1:15" hidden="1">
      <c r="A34" s="17" t="s">
        <v>153</v>
      </c>
      <c r="B34" s="17" t="s">
        <v>108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8">
        <f t="shared" si="0"/>
        <v>0</v>
      </c>
    </row>
    <row r="35" spans="1:15">
      <c r="A35" s="15" t="s">
        <v>154</v>
      </c>
      <c r="B35" s="15" t="s">
        <v>139</v>
      </c>
      <c r="C35" s="15">
        <v>100</v>
      </c>
      <c r="D35" s="15">
        <v>0</v>
      </c>
      <c r="E35" s="15">
        <v>0</v>
      </c>
      <c r="F35" s="15">
        <v>0</v>
      </c>
      <c r="G35" s="15">
        <v>100</v>
      </c>
      <c r="H35" s="15">
        <v>100</v>
      </c>
      <c r="I35" s="15">
        <v>0</v>
      </c>
      <c r="J35" s="15">
        <v>0</v>
      </c>
      <c r="K35" s="15">
        <v>0</v>
      </c>
      <c r="L35" s="15">
        <v>100</v>
      </c>
      <c r="M35" s="15">
        <v>0</v>
      </c>
      <c r="N35" s="15">
        <v>0</v>
      </c>
      <c r="O35" s="16">
        <f t="shared" si="0"/>
        <v>400</v>
      </c>
    </row>
    <row r="36" spans="1:15" hidden="1">
      <c r="A36" s="17" t="s">
        <v>155</v>
      </c>
      <c r="B36" s="17" t="s">
        <v>108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8">
        <f t="shared" si="0"/>
        <v>0</v>
      </c>
    </row>
    <row r="37" spans="1:15" hidden="1">
      <c r="A37" s="17" t="s">
        <v>156</v>
      </c>
      <c r="B37" s="17" t="s">
        <v>157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8">
        <f t="shared" si="0"/>
        <v>0</v>
      </c>
    </row>
    <row r="38" spans="1:15" hidden="1">
      <c r="A38" s="17" t="s">
        <v>158</v>
      </c>
      <c r="B38" s="17" t="s">
        <v>108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8">
        <f t="shared" si="0"/>
        <v>0</v>
      </c>
    </row>
    <row r="39" spans="1:15">
      <c r="A39" s="15" t="s">
        <v>159</v>
      </c>
      <c r="B39" s="15" t="s">
        <v>127</v>
      </c>
      <c r="C39" s="15">
        <v>64</v>
      </c>
      <c r="D39" s="15">
        <v>64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6">
        <f t="shared" si="0"/>
        <v>128</v>
      </c>
    </row>
    <row r="40" spans="1:15">
      <c r="A40" s="15" t="s">
        <v>160</v>
      </c>
      <c r="B40" s="15" t="s">
        <v>161</v>
      </c>
      <c r="C40" s="15">
        <v>200</v>
      </c>
      <c r="D40" s="15">
        <v>0</v>
      </c>
      <c r="E40" s="15">
        <v>0</v>
      </c>
      <c r="F40" s="15">
        <v>0</v>
      </c>
      <c r="G40" s="15">
        <v>0</v>
      </c>
      <c r="H40" s="15">
        <v>80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6">
        <f t="shared" si="0"/>
        <v>280</v>
      </c>
    </row>
    <row r="41" spans="1:15">
      <c r="A41" s="15" t="s">
        <v>162</v>
      </c>
      <c r="B41" s="15" t="s">
        <v>163</v>
      </c>
      <c r="C41" s="15">
        <v>64</v>
      </c>
      <c r="D41" s="15">
        <v>0</v>
      </c>
      <c r="E41" s="15">
        <v>128</v>
      </c>
      <c r="F41" s="15">
        <v>64</v>
      </c>
      <c r="G41" s="15">
        <v>64</v>
      </c>
      <c r="H41" s="15">
        <v>64</v>
      </c>
      <c r="I41" s="15">
        <v>64</v>
      </c>
      <c r="J41" s="15">
        <v>0</v>
      </c>
      <c r="K41" s="15">
        <v>64</v>
      </c>
      <c r="L41" s="15">
        <v>0</v>
      </c>
      <c r="M41" s="15">
        <v>64</v>
      </c>
      <c r="N41" s="15">
        <v>64</v>
      </c>
      <c r="O41" s="16">
        <f t="shared" si="0"/>
        <v>640</v>
      </c>
    </row>
    <row r="42" spans="1:15">
      <c r="A42" s="15" t="s">
        <v>164</v>
      </c>
      <c r="B42" s="15" t="s">
        <v>161</v>
      </c>
      <c r="C42" s="15">
        <v>240</v>
      </c>
      <c r="D42" s="15">
        <v>0</v>
      </c>
      <c r="E42" s="15">
        <v>64</v>
      </c>
      <c r="F42" s="15">
        <v>0</v>
      </c>
      <c r="G42" s="15">
        <v>144</v>
      </c>
      <c r="H42" s="15">
        <v>120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6">
        <f t="shared" si="0"/>
        <v>568</v>
      </c>
    </row>
    <row r="43" spans="1:15" hidden="1">
      <c r="A43" s="17" t="s">
        <v>165</v>
      </c>
      <c r="B43" s="17" t="s">
        <v>108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8">
        <f t="shared" si="0"/>
        <v>0</v>
      </c>
    </row>
    <row r="44" spans="1:15" hidden="1">
      <c r="A44" s="17" t="s">
        <v>166</v>
      </c>
      <c r="B44" s="17" t="s">
        <v>167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8">
        <f t="shared" si="0"/>
        <v>0</v>
      </c>
    </row>
    <row r="45" spans="1:15" hidden="1">
      <c r="A45" s="17" t="s">
        <v>168</v>
      </c>
      <c r="B45" s="17" t="s">
        <v>169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8">
        <f t="shared" si="0"/>
        <v>0</v>
      </c>
    </row>
    <row r="46" spans="1:15">
      <c r="A46" s="15" t="s">
        <v>170</v>
      </c>
      <c r="B46" s="15" t="s">
        <v>171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64</v>
      </c>
      <c r="I46" s="15">
        <v>64</v>
      </c>
      <c r="J46" s="15">
        <v>0</v>
      </c>
      <c r="K46" s="15">
        <v>64</v>
      </c>
      <c r="L46" s="15">
        <v>64</v>
      </c>
      <c r="M46" s="15">
        <v>0</v>
      </c>
      <c r="N46" s="15">
        <v>64</v>
      </c>
      <c r="O46" s="16">
        <f t="shared" si="0"/>
        <v>320</v>
      </c>
    </row>
    <row r="47" spans="1:15">
      <c r="A47" s="15" t="s">
        <v>172</v>
      </c>
      <c r="B47" s="15" t="s">
        <v>169</v>
      </c>
      <c r="C47" s="15">
        <v>576</v>
      </c>
      <c r="D47" s="15">
        <v>0</v>
      </c>
      <c r="E47" s="15">
        <v>0</v>
      </c>
      <c r="F47" s="15">
        <v>0</v>
      </c>
      <c r="G47" s="15">
        <v>0</v>
      </c>
      <c r="H47" s="15">
        <v>128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6">
        <f t="shared" si="0"/>
        <v>704</v>
      </c>
    </row>
    <row r="48" spans="1:15" s="18" customFormat="1" ht="13.2">
      <c r="A48" s="16"/>
      <c r="B48" s="16"/>
      <c r="C48" s="16">
        <f>SUM(C2:C47)</f>
        <v>1644</v>
      </c>
      <c r="D48" s="16">
        <f t="shared" ref="D48:N48" si="1">SUM(D2:D47)</f>
        <v>64</v>
      </c>
      <c r="E48" s="16">
        <f t="shared" si="1"/>
        <v>192</v>
      </c>
      <c r="F48" s="16">
        <f t="shared" si="1"/>
        <v>464</v>
      </c>
      <c r="G48" s="16">
        <f t="shared" si="1"/>
        <v>508</v>
      </c>
      <c r="H48" s="16">
        <f t="shared" si="1"/>
        <v>556</v>
      </c>
      <c r="I48" s="16">
        <f t="shared" si="1"/>
        <v>128</v>
      </c>
      <c r="J48" s="16">
        <f t="shared" si="1"/>
        <v>400</v>
      </c>
      <c r="K48" s="16">
        <f t="shared" si="1"/>
        <v>128</v>
      </c>
      <c r="L48" s="16">
        <f t="shared" si="1"/>
        <v>164</v>
      </c>
      <c r="M48" s="16">
        <f t="shared" si="1"/>
        <v>64</v>
      </c>
      <c r="N48" s="16">
        <f t="shared" si="1"/>
        <v>128</v>
      </c>
      <c r="O48" s="16"/>
    </row>
    <row r="52" spans="1:1">
      <c r="A52" s="17" t="s">
        <v>234</v>
      </c>
    </row>
  </sheetData>
  <autoFilter ref="A1:P48" xr:uid="{00000000-0009-0000-0000-000001000000}">
    <filterColumn colId="14">
      <filters blank="1">
        <filter val="128"/>
        <filter val="1400"/>
        <filter val="280"/>
        <filter val="320"/>
        <filter val="400"/>
        <filter val="568"/>
        <filter val="640"/>
        <filter val="704"/>
      </filters>
    </filterColumn>
  </autoFilter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O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7" sqref="A47"/>
    </sheetView>
  </sheetViews>
  <sheetFormatPr defaultColWidth="9.109375" defaultRowHeight="14.4"/>
  <cols>
    <col min="1" max="1" width="13" style="17" bestFit="1" customWidth="1"/>
    <col min="2" max="2" width="40" style="17" bestFit="1" customWidth="1"/>
    <col min="3" max="14" width="9.109375" style="17"/>
    <col min="15" max="15" width="9.109375" style="18"/>
    <col min="16" max="16384" width="9.109375" style="17"/>
  </cols>
  <sheetData>
    <row r="1" spans="1:15">
      <c r="A1" s="14" t="s">
        <v>103</v>
      </c>
      <c r="B1" s="14" t="s">
        <v>104</v>
      </c>
      <c r="C1" s="15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5" t="s">
        <v>14</v>
      </c>
      <c r="N1" s="15" t="s">
        <v>15</v>
      </c>
      <c r="O1" s="16" t="s">
        <v>3</v>
      </c>
    </row>
    <row r="2" spans="1:15" hidden="1">
      <c r="A2" s="17" t="s">
        <v>173</v>
      </c>
      <c r="B2" s="17" t="s">
        <v>108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8">
        <f>SUM(C2:N2)</f>
        <v>0</v>
      </c>
    </row>
    <row r="3" spans="1:15" hidden="1">
      <c r="A3" s="17" t="s">
        <v>174</v>
      </c>
      <c r="B3" s="17" t="s">
        <v>175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8">
        <f t="shared" ref="O3:O42" si="0">SUM(C3:N3)</f>
        <v>0</v>
      </c>
    </row>
    <row r="4" spans="1:15" hidden="1">
      <c r="A4" s="17" t="s">
        <v>176</v>
      </c>
      <c r="B4" s="17" t="s">
        <v>177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8">
        <f t="shared" si="0"/>
        <v>0</v>
      </c>
    </row>
    <row r="5" spans="1:15" hidden="1">
      <c r="A5" s="17" t="s">
        <v>178</v>
      </c>
      <c r="B5" s="17" t="s">
        <v>179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8">
        <f t="shared" si="0"/>
        <v>0</v>
      </c>
    </row>
    <row r="6" spans="1:15" hidden="1">
      <c r="A6" s="17" t="s">
        <v>180</v>
      </c>
      <c r="B6" s="17" t="s">
        <v>181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8">
        <f t="shared" si="0"/>
        <v>0</v>
      </c>
    </row>
    <row r="7" spans="1:15" hidden="1">
      <c r="A7" s="17" t="s">
        <v>182</v>
      </c>
      <c r="B7" s="17" t="s">
        <v>181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8">
        <f t="shared" si="0"/>
        <v>0</v>
      </c>
    </row>
    <row r="8" spans="1:15" hidden="1">
      <c r="A8" s="17" t="s">
        <v>183</v>
      </c>
      <c r="B8" s="17" t="s">
        <v>184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8">
        <f t="shared" si="0"/>
        <v>0</v>
      </c>
    </row>
    <row r="9" spans="1:15" hidden="1">
      <c r="A9" s="17" t="s">
        <v>185</v>
      </c>
      <c r="B9" s="17" t="s">
        <v>184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8">
        <f t="shared" si="0"/>
        <v>0</v>
      </c>
    </row>
    <row r="10" spans="1:15" hidden="1">
      <c r="A10" s="17" t="s">
        <v>186</v>
      </c>
      <c r="B10" s="17" t="s">
        <v>187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8">
        <f t="shared" si="0"/>
        <v>0</v>
      </c>
    </row>
    <row r="11" spans="1:15" hidden="1">
      <c r="A11" s="17" t="s">
        <v>188</v>
      </c>
      <c r="B11" s="17" t="s">
        <v>187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8">
        <f t="shared" si="0"/>
        <v>0</v>
      </c>
    </row>
    <row r="12" spans="1:15" hidden="1">
      <c r="A12" s="17" t="s">
        <v>189</v>
      </c>
      <c r="B12" s="17" t="s">
        <v>190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8">
        <f t="shared" si="0"/>
        <v>0</v>
      </c>
    </row>
    <row r="13" spans="1:15" hidden="1">
      <c r="A13" s="17" t="s">
        <v>191</v>
      </c>
      <c r="B13" s="17" t="s">
        <v>192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8">
        <f t="shared" si="0"/>
        <v>0</v>
      </c>
    </row>
    <row r="14" spans="1:15" hidden="1">
      <c r="A14" s="17" t="s">
        <v>193</v>
      </c>
      <c r="B14" s="17" t="s">
        <v>108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8">
        <f t="shared" si="0"/>
        <v>0</v>
      </c>
    </row>
    <row r="15" spans="1:15" hidden="1">
      <c r="A15" s="17" t="s">
        <v>194</v>
      </c>
      <c r="B15" s="17" t="s">
        <v>195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8">
        <f t="shared" si="0"/>
        <v>0</v>
      </c>
    </row>
    <row r="16" spans="1:15" hidden="1">
      <c r="A16" s="17" t="s">
        <v>196</v>
      </c>
      <c r="B16" s="17" t="s">
        <v>195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8">
        <f t="shared" si="0"/>
        <v>0</v>
      </c>
    </row>
    <row r="17" spans="1:15" hidden="1">
      <c r="A17" s="17" t="s">
        <v>197</v>
      </c>
      <c r="B17" s="17" t="s">
        <v>198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8">
        <f t="shared" si="0"/>
        <v>0</v>
      </c>
    </row>
    <row r="18" spans="1:15" hidden="1">
      <c r="A18" s="17" t="s">
        <v>199</v>
      </c>
      <c r="B18" s="17" t="s">
        <v>198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8">
        <f t="shared" si="0"/>
        <v>0</v>
      </c>
    </row>
    <row r="19" spans="1:15" hidden="1">
      <c r="A19" s="17" t="s">
        <v>200</v>
      </c>
      <c r="B19" s="17" t="s">
        <v>201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8">
        <f t="shared" si="0"/>
        <v>0</v>
      </c>
    </row>
    <row r="20" spans="1:15" hidden="1">
      <c r="A20" s="17" t="s">
        <v>202</v>
      </c>
      <c r="B20" s="17" t="s">
        <v>201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8">
        <f t="shared" si="0"/>
        <v>0</v>
      </c>
    </row>
    <row r="21" spans="1:15" hidden="1">
      <c r="A21" s="17" t="s">
        <v>203</v>
      </c>
      <c r="B21" s="17" t="s">
        <v>201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8">
        <f t="shared" si="0"/>
        <v>0</v>
      </c>
    </row>
    <row r="22" spans="1:15" hidden="1">
      <c r="A22" s="17" t="s">
        <v>204</v>
      </c>
      <c r="B22" s="17" t="s">
        <v>201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8">
        <f t="shared" si="0"/>
        <v>0</v>
      </c>
    </row>
    <row r="23" spans="1:15" hidden="1">
      <c r="A23" s="17" t="s">
        <v>205</v>
      </c>
      <c r="B23" s="17" t="s">
        <v>206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8">
        <f t="shared" si="0"/>
        <v>0</v>
      </c>
    </row>
    <row r="24" spans="1:15" hidden="1">
      <c r="A24" s="17" t="s">
        <v>207</v>
      </c>
      <c r="B24" s="17" t="s">
        <v>208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8">
        <f t="shared" si="0"/>
        <v>0</v>
      </c>
    </row>
    <row r="25" spans="1:15" hidden="1">
      <c r="A25" s="17" t="s">
        <v>209</v>
      </c>
      <c r="B25" s="17" t="s">
        <v>108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8">
        <f t="shared" si="0"/>
        <v>0</v>
      </c>
    </row>
    <row r="26" spans="1:15" hidden="1">
      <c r="A26" s="17" t="s">
        <v>210</v>
      </c>
      <c r="B26" s="17" t="s">
        <v>181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8">
        <f t="shared" si="0"/>
        <v>0</v>
      </c>
    </row>
    <row r="27" spans="1:15" hidden="1">
      <c r="A27" s="17" t="s">
        <v>211</v>
      </c>
      <c r="B27" s="17" t="s">
        <v>187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8">
        <f t="shared" si="0"/>
        <v>0</v>
      </c>
    </row>
    <row r="28" spans="1:15" hidden="1">
      <c r="A28" s="17" t="s">
        <v>212</v>
      </c>
      <c r="B28" s="17" t="s">
        <v>108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8">
        <f t="shared" si="0"/>
        <v>0</v>
      </c>
    </row>
    <row r="29" spans="1:15" hidden="1">
      <c r="A29" s="17" t="s">
        <v>213</v>
      </c>
      <c r="B29" s="17" t="s">
        <v>181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8">
        <f t="shared" si="0"/>
        <v>0</v>
      </c>
    </row>
    <row r="30" spans="1:15" hidden="1">
      <c r="A30" s="17" t="s">
        <v>214</v>
      </c>
      <c r="B30" s="17" t="s">
        <v>181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8">
        <f t="shared" si="0"/>
        <v>0</v>
      </c>
    </row>
    <row r="31" spans="1:15" hidden="1">
      <c r="A31" s="17" t="s">
        <v>215</v>
      </c>
      <c r="B31" s="17" t="s">
        <v>187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8">
        <f t="shared" si="0"/>
        <v>0</v>
      </c>
    </row>
    <row r="32" spans="1:15">
      <c r="A32" s="15" t="s">
        <v>216</v>
      </c>
      <c r="B32" s="15" t="s">
        <v>190</v>
      </c>
      <c r="C32" s="15">
        <v>4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6">
        <f t="shared" si="0"/>
        <v>4</v>
      </c>
    </row>
    <row r="33" spans="1:15" hidden="1">
      <c r="A33" s="17" t="s">
        <v>217</v>
      </c>
      <c r="B33" s="17" t="s">
        <v>218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8">
        <f t="shared" si="0"/>
        <v>0</v>
      </c>
    </row>
    <row r="34" spans="1:15" hidden="1">
      <c r="A34" s="17" t="s">
        <v>219</v>
      </c>
      <c r="B34" s="17" t="s">
        <v>220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8">
        <f t="shared" si="0"/>
        <v>0</v>
      </c>
    </row>
    <row r="35" spans="1:15" hidden="1">
      <c r="A35" s="17" t="s">
        <v>221</v>
      </c>
      <c r="B35" s="17" t="s">
        <v>108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8">
        <f t="shared" si="0"/>
        <v>0</v>
      </c>
    </row>
    <row r="36" spans="1:15">
      <c r="A36" s="15" t="s">
        <v>222</v>
      </c>
      <c r="B36" s="15" t="s">
        <v>223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100</v>
      </c>
      <c r="I36" s="15">
        <v>0</v>
      </c>
      <c r="J36" s="15">
        <v>400</v>
      </c>
      <c r="K36" s="15">
        <v>0</v>
      </c>
      <c r="L36" s="15">
        <v>100</v>
      </c>
      <c r="M36" s="15">
        <v>0</v>
      </c>
      <c r="N36" s="15">
        <v>0</v>
      </c>
      <c r="O36" s="16">
        <f t="shared" si="0"/>
        <v>600</v>
      </c>
    </row>
    <row r="37" spans="1:15" hidden="1">
      <c r="A37" s="17" t="s">
        <v>224</v>
      </c>
      <c r="B37" s="17" t="s">
        <v>225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8">
        <f t="shared" si="0"/>
        <v>0</v>
      </c>
    </row>
    <row r="38" spans="1:15" hidden="1">
      <c r="A38" s="17" t="s">
        <v>226</v>
      </c>
      <c r="B38" s="17" t="s">
        <v>108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8">
        <f t="shared" si="0"/>
        <v>0</v>
      </c>
    </row>
    <row r="39" spans="1:15" hidden="1">
      <c r="A39" s="17" t="s">
        <v>227</v>
      </c>
      <c r="B39" s="17" t="s">
        <v>228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8">
        <f t="shared" si="0"/>
        <v>0</v>
      </c>
    </row>
    <row r="40" spans="1:15" hidden="1">
      <c r="A40" s="17" t="s">
        <v>229</v>
      </c>
      <c r="B40" s="17" t="s">
        <v>108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8">
        <f t="shared" si="0"/>
        <v>0</v>
      </c>
    </row>
    <row r="41" spans="1:15">
      <c r="A41" s="15" t="s">
        <v>230</v>
      </c>
      <c r="B41" s="15" t="s">
        <v>231</v>
      </c>
      <c r="C41" s="15">
        <v>0</v>
      </c>
      <c r="D41" s="15">
        <v>0</v>
      </c>
      <c r="E41" s="15">
        <v>0</v>
      </c>
      <c r="F41" s="15">
        <v>0</v>
      </c>
      <c r="G41" s="15">
        <v>64</v>
      </c>
      <c r="H41" s="15">
        <v>0</v>
      </c>
      <c r="I41" s="15">
        <v>64</v>
      </c>
      <c r="J41" s="15">
        <v>0</v>
      </c>
      <c r="K41" s="15">
        <v>64</v>
      </c>
      <c r="L41" s="15">
        <v>0</v>
      </c>
      <c r="M41" s="15">
        <v>64</v>
      </c>
      <c r="N41" s="15">
        <v>64</v>
      </c>
      <c r="O41" s="16">
        <f t="shared" si="0"/>
        <v>320</v>
      </c>
    </row>
    <row r="42" spans="1:15" hidden="1">
      <c r="A42" s="17" t="s">
        <v>232</v>
      </c>
      <c r="B42" s="17" t="s">
        <v>233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8">
        <f t="shared" si="0"/>
        <v>0</v>
      </c>
    </row>
    <row r="43" spans="1:15" s="18" customFormat="1" ht="13.2">
      <c r="A43" s="16"/>
      <c r="B43" s="16" t="s">
        <v>3</v>
      </c>
      <c r="C43" s="16">
        <f>SUM(C2:C42)</f>
        <v>4</v>
      </c>
      <c r="D43" s="16">
        <f t="shared" ref="D43:O43" si="1">SUM(D2:D42)</f>
        <v>0</v>
      </c>
      <c r="E43" s="16">
        <f t="shared" si="1"/>
        <v>0</v>
      </c>
      <c r="F43" s="16">
        <f t="shared" si="1"/>
        <v>0</v>
      </c>
      <c r="G43" s="16">
        <f t="shared" si="1"/>
        <v>64</v>
      </c>
      <c r="H43" s="16">
        <f t="shared" si="1"/>
        <v>100</v>
      </c>
      <c r="I43" s="16">
        <f t="shared" si="1"/>
        <v>64</v>
      </c>
      <c r="J43" s="16">
        <f t="shared" si="1"/>
        <v>400</v>
      </c>
      <c r="K43" s="16">
        <f t="shared" si="1"/>
        <v>64</v>
      </c>
      <c r="L43" s="16">
        <f t="shared" si="1"/>
        <v>100</v>
      </c>
      <c r="M43" s="16">
        <f t="shared" si="1"/>
        <v>64</v>
      </c>
      <c r="N43" s="16">
        <f t="shared" si="1"/>
        <v>64</v>
      </c>
      <c r="O43" s="16">
        <f t="shared" si="1"/>
        <v>924</v>
      </c>
    </row>
    <row r="47" spans="1:15">
      <c r="A47" s="17" t="s">
        <v>234</v>
      </c>
    </row>
  </sheetData>
  <autoFilter ref="A1:O43" xr:uid="{00000000-0009-0000-0000-000002000000}">
    <filterColumn colId="14">
      <filters>
        <filter val="320"/>
        <filter val="4"/>
        <filter val="600"/>
        <filter val="924"/>
      </filters>
    </filterColumn>
  </autoFilter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CC6A-F2E2-4D48-9BF3-30F769DAF6D1}">
  <sheetPr>
    <tabColor rgb="FFFFFF00"/>
  </sheetPr>
  <dimension ref="A1:EE186"/>
  <sheetViews>
    <sheetView zoomScale="60" zoomScaleNormal="60" workbookViewId="0">
      <pane xSplit="6" ySplit="8" topLeftCell="BN92" activePane="bottomRight" state="frozen"/>
      <selection pane="topRight" activeCell="G1" sqref="G1"/>
      <selection pane="bottomLeft" activeCell="A9" sqref="A9"/>
      <selection pane="bottomRight" activeCell="CA103" sqref="CA103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3.10937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4" width="12" style="34" customWidth="1"/>
    <col min="135" max="16384" width="9.109375" style="34"/>
  </cols>
  <sheetData>
    <row r="1" spans="1:134">
      <c r="CF1" s="32"/>
    </row>
    <row r="2" spans="1:134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4">
      <c r="B3" s="1727"/>
      <c r="C3" s="1727"/>
      <c r="D3" s="1727"/>
      <c r="E3" s="1727"/>
      <c r="F3" s="1727"/>
    </row>
    <row r="4" spans="1:134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4" ht="30" thickBot="1">
      <c r="A5" s="506" t="s">
        <v>578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4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4"/>
      <c r="DQ6" s="494" t="s">
        <v>380</v>
      </c>
      <c r="DR6" s="494"/>
      <c r="DS6" s="494"/>
      <c r="DT6" s="495"/>
      <c r="DU6" s="495"/>
      <c r="DV6" s="495" t="s">
        <v>381</v>
      </c>
      <c r="DW6" s="495"/>
      <c r="DX6" s="503"/>
      <c r="DY6" s="503"/>
      <c r="DZ6" s="503" t="s">
        <v>385</v>
      </c>
      <c r="EA6" s="503"/>
      <c r="EB6" s="873"/>
      <c r="EC6" s="873" t="s">
        <v>396</v>
      </c>
      <c r="ED6" s="873"/>
    </row>
    <row r="7" spans="1:134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45291</v>
      </c>
      <c r="CH7" s="1686"/>
      <c r="CI7" s="1687"/>
      <c r="CJ7" s="1685">
        <v>45292</v>
      </c>
      <c r="CK7" s="1686"/>
      <c r="CL7" s="1686"/>
      <c r="CM7" s="1687"/>
      <c r="CN7" s="1688">
        <v>45293</v>
      </c>
      <c r="CO7" s="1689"/>
      <c r="CP7" s="1689"/>
      <c r="CQ7" s="1690"/>
      <c r="CR7" s="1688">
        <v>45294</v>
      </c>
      <c r="CS7" s="1689"/>
      <c r="CT7" s="1689"/>
      <c r="CU7" s="1690"/>
      <c r="CV7" s="1688">
        <v>45295</v>
      </c>
      <c r="CW7" s="1689"/>
      <c r="CX7" s="1689"/>
      <c r="CY7" s="1690"/>
      <c r="CZ7" s="1688">
        <v>45296</v>
      </c>
      <c r="DA7" s="1689"/>
      <c r="DB7" s="1689"/>
      <c r="DC7" s="1690"/>
      <c r="DD7" s="1688">
        <v>45297</v>
      </c>
      <c r="DE7" s="1689"/>
      <c r="DF7" s="1689"/>
      <c r="DG7" s="1690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45299</v>
      </c>
      <c r="DQ7" s="875">
        <v>45306</v>
      </c>
      <c r="DR7" s="875">
        <v>45313</v>
      </c>
      <c r="DS7" s="875">
        <v>45320</v>
      </c>
      <c r="DT7" s="875">
        <v>45327</v>
      </c>
      <c r="DU7" s="875">
        <v>45334</v>
      </c>
      <c r="DV7" s="875">
        <v>45341</v>
      </c>
      <c r="DW7" s="875">
        <v>45348</v>
      </c>
      <c r="DX7" s="875">
        <v>45355</v>
      </c>
      <c r="DY7" s="875">
        <v>45362</v>
      </c>
      <c r="DZ7" s="875">
        <v>45369</v>
      </c>
      <c r="EA7" s="875">
        <v>45376</v>
      </c>
      <c r="EB7" s="875">
        <v>45383</v>
      </c>
      <c r="EC7" s="875">
        <v>45390</v>
      </c>
      <c r="ED7" s="875">
        <v>45397</v>
      </c>
    </row>
    <row r="8" spans="1:134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45291</v>
      </c>
      <c r="O8" s="400">
        <v>45292</v>
      </c>
      <c r="P8" s="1320">
        <v>45293</v>
      </c>
      <c r="Q8" s="1320">
        <v>45294</v>
      </c>
      <c r="R8" s="1320">
        <v>45295</v>
      </c>
      <c r="S8" s="1320">
        <v>45296</v>
      </c>
      <c r="T8" s="1320">
        <v>45297</v>
      </c>
      <c r="U8" s="402" t="s">
        <v>3</v>
      </c>
      <c r="V8" s="403" t="s">
        <v>259</v>
      </c>
      <c r="W8" s="400">
        <v>45291</v>
      </c>
      <c r="X8" s="400">
        <v>45292</v>
      </c>
      <c r="Y8" s="1320">
        <v>45293</v>
      </c>
      <c r="Z8" s="1320">
        <v>45294</v>
      </c>
      <c r="AA8" s="1320">
        <v>45295</v>
      </c>
      <c r="AB8" s="1320">
        <v>45296</v>
      </c>
      <c r="AC8" s="1320">
        <v>45297</v>
      </c>
      <c r="AD8" s="405" t="s">
        <v>462</v>
      </c>
      <c r="AE8" s="720" t="s">
        <v>259</v>
      </c>
      <c r="AF8" s="400">
        <v>45291</v>
      </c>
      <c r="AG8" s="400">
        <v>45292</v>
      </c>
      <c r="AH8" s="1320">
        <v>45293</v>
      </c>
      <c r="AI8" s="1320">
        <v>45294</v>
      </c>
      <c r="AJ8" s="1320">
        <v>45295</v>
      </c>
      <c r="AK8" s="1320">
        <v>45296</v>
      </c>
      <c r="AL8" s="1320">
        <v>45297</v>
      </c>
      <c r="AM8" s="729" t="s">
        <v>463</v>
      </c>
      <c r="AN8" s="1637"/>
      <c r="AO8" s="599" t="s">
        <v>259</v>
      </c>
      <c r="AP8" s="400">
        <v>45291</v>
      </c>
      <c r="AQ8" s="400">
        <v>45292</v>
      </c>
      <c r="AR8" s="1320">
        <v>45293</v>
      </c>
      <c r="AS8" s="1320">
        <v>45294</v>
      </c>
      <c r="AT8" s="1320">
        <v>45295</v>
      </c>
      <c r="AU8" s="1320">
        <v>45296</v>
      </c>
      <c r="AV8" s="1320">
        <v>45297</v>
      </c>
      <c r="AW8" s="592" t="s">
        <v>3</v>
      </c>
      <c r="AX8" s="924" t="s">
        <v>259</v>
      </c>
      <c r="AY8" s="400">
        <v>45291</v>
      </c>
      <c r="AZ8" s="400">
        <v>45292</v>
      </c>
      <c r="BA8" s="1320">
        <v>45293</v>
      </c>
      <c r="BB8" s="1320">
        <v>45294</v>
      </c>
      <c r="BC8" s="1320">
        <v>45295</v>
      </c>
      <c r="BD8" s="1320">
        <v>45296</v>
      </c>
      <c r="BE8" s="1320">
        <v>45297</v>
      </c>
      <c r="BF8" s="926" t="s">
        <v>3</v>
      </c>
      <c r="BG8" s="406" t="s">
        <v>259</v>
      </c>
      <c r="BH8" s="400">
        <v>45291</v>
      </c>
      <c r="BI8" s="400">
        <v>45292</v>
      </c>
      <c r="BJ8" s="1320">
        <v>45293</v>
      </c>
      <c r="BK8" s="1320">
        <v>45294</v>
      </c>
      <c r="BL8" s="1320">
        <v>45295</v>
      </c>
      <c r="BM8" s="1320">
        <v>45296</v>
      </c>
      <c r="BN8" s="1320">
        <v>45297</v>
      </c>
      <c r="BO8" s="408" t="s">
        <v>3</v>
      </c>
      <c r="BP8" s="409" t="s">
        <v>259</v>
      </c>
      <c r="BQ8" s="400">
        <v>45291</v>
      </c>
      <c r="BR8" s="400">
        <v>45292</v>
      </c>
      <c r="BS8" s="1320">
        <v>45293</v>
      </c>
      <c r="BT8" s="1320">
        <v>45294</v>
      </c>
      <c r="BU8" s="1320">
        <v>45295</v>
      </c>
      <c r="BV8" s="1320">
        <v>45296</v>
      </c>
      <c r="BW8" s="1320">
        <v>45297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401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6" t="s">
        <v>410</v>
      </c>
      <c r="DQ8" s="515" t="s">
        <v>411</v>
      </c>
      <c r="DR8" s="516" t="s">
        <v>412</v>
      </c>
      <c r="DS8" s="515" t="s">
        <v>421</v>
      </c>
      <c r="DT8" s="516" t="s">
        <v>422</v>
      </c>
      <c r="DU8" s="515" t="s">
        <v>423</v>
      </c>
      <c r="DV8" s="516" t="s">
        <v>424</v>
      </c>
      <c r="DW8" s="515" t="s">
        <v>531</v>
      </c>
      <c r="DX8" s="516" t="s">
        <v>382</v>
      </c>
      <c r="DY8" s="515" t="s">
        <v>383</v>
      </c>
      <c r="DZ8" s="516" t="s">
        <v>384</v>
      </c>
      <c r="EA8" s="515" t="s">
        <v>386</v>
      </c>
      <c r="EB8" s="516" t="s">
        <v>387</v>
      </c>
      <c r="EC8" s="515" t="s">
        <v>391</v>
      </c>
      <c r="ED8" s="515" t="s">
        <v>398</v>
      </c>
    </row>
    <row r="9" spans="1:134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208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208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0</v>
      </c>
      <c r="BY9" s="341">
        <f>U9-(W9+X9+Y9+Z9+AA9+AB9+AC9+AF9+AG9+AH9+AI9+AJ9+AK9+AL9)</f>
        <v>0</v>
      </c>
      <c r="BZ9" s="1173">
        <f t="shared" ref="BZ9:BZ40" si="0">AN9-(AP9+AQ9+AR9+AS9+AT9+AU9+AV9)</f>
        <v>0</v>
      </c>
      <c r="CA9" s="1174">
        <f>AW9-(BQ9+BR9+BS9+BT9+BU9+BV9+BW9)</f>
        <v>208</v>
      </c>
      <c r="CB9" s="988">
        <v>0</v>
      </c>
      <c r="CC9" s="988">
        <v>0</v>
      </c>
      <c r="CD9" s="1175">
        <f t="shared" ref="CD9:CD40" si="1">BX9</f>
        <v>0</v>
      </c>
      <c r="CE9" s="1167">
        <f t="shared" ref="CE9:CE40" si="2">SUM(BY9:CD9)</f>
        <v>208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0</v>
      </c>
      <c r="DO9" s="206">
        <f t="shared" ref="DO9:DO40" si="3">CE9-DJ9</f>
        <v>208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</row>
    <row r="10" spans="1:134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4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5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6">SUM(AE10:AL10)</f>
        <v>0</v>
      </c>
      <c r="AN10" s="1005">
        <f t="shared" ref="AN10:AN78" si="7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8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22" si="9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10">SUM(BG10:BN10)</f>
        <v>0</v>
      </c>
      <c r="BP10" s="145">
        <v>56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56</v>
      </c>
      <c r="BY10" s="1010">
        <f t="shared" ref="BY10:BY37" si="11">U10-(W10+X10+Y10+Z10+AA10+AB10+AC10+AF10+AG10+AH10+AI10+AJ10+AK10+AL10)</f>
        <v>0</v>
      </c>
      <c r="BZ10" s="1176">
        <f t="shared" si="0"/>
        <v>0</v>
      </c>
      <c r="CA10" s="1177">
        <f t="shared" ref="CA10:CA22" si="12">AW10-(BH10+BI10+BJ10+BK10+BL10+BM10+BN10)</f>
        <v>0</v>
      </c>
      <c r="CB10" s="1178">
        <v>0</v>
      </c>
      <c r="CC10" s="646">
        <f t="shared" ref="CC10:CC37" si="13">BO10-(BQ10+BR10+BS10+BT10+BU10+BV10+BW10)</f>
        <v>0</v>
      </c>
      <c r="CD10" s="1179">
        <f t="shared" si="1"/>
        <v>56</v>
      </c>
      <c r="CE10" s="1168">
        <f t="shared" si="2"/>
        <v>56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4">CG10+CJ10+CN10+CR10+CV10+CZ10+DD10</f>
        <v>0</v>
      </c>
      <c r="DI10" s="1023">
        <f t="shared" si="14"/>
        <v>0</v>
      </c>
      <c r="DJ10" s="1014">
        <f t="shared" si="14"/>
        <v>0</v>
      </c>
      <c r="DK10" s="1024">
        <f t="shared" ref="DK10:DK78" si="15">DH10-CF10</f>
        <v>0</v>
      </c>
      <c r="DL10" s="1025">
        <f t="shared" ref="DL10:DL78" si="16">DI10-CF10</f>
        <v>0</v>
      </c>
      <c r="DM10" s="1014">
        <f t="shared" ref="DM10:DM78" si="17">DJ10-DI10</f>
        <v>0</v>
      </c>
      <c r="DN10" s="1026">
        <f>CD10-(CI10+CL10+CP10+CT10+CX10+DB10+DF10)</f>
        <v>56</v>
      </c>
      <c r="DO10" s="1027">
        <f t="shared" si="3"/>
        <v>56</v>
      </c>
      <c r="DP10" s="1028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</row>
    <row r="11" spans="1:134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4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5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6"/>
        <v>0</v>
      </c>
      <c r="AN11" s="717">
        <f t="shared" si="7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8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9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10"/>
        <v>0</v>
      </c>
      <c r="BP11" s="129">
        <v>300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8">SUM(BP11:BW11)</f>
        <v>300</v>
      </c>
      <c r="BY11" s="393">
        <f>U11-(W11+X11+Y11+Z11+AA11+AB11+AC11+AF11+AG11+AH11+AI11+AJ11+AK11+AL11)</f>
        <v>0</v>
      </c>
      <c r="BZ11" s="1180">
        <f t="shared" si="0"/>
        <v>0</v>
      </c>
      <c r="CA11" s="1181">
        <f t="shared" si="12"/>
        <v>0</v>
      </c>
      <c r="CB11" s="130">
        <v>0</v>
      </c>
      <c r="CC11" s="646">
        <f t="shared" si="13"/>
        <v>0</v>
      </c>
      <c r="CD11" s="1182">
        <f t="shared" si="1"/>
        <v>300</v>
      </c>
      <c r="CE11" s="1169">
        <f t="shared" si="2"/>
        <v>300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4"/>
        <v>0</v>
      </c>
      <c r="DI11" s="479">
        <f t="shared" si="14"/>
        <v>0</v>
      </c>
      <c r="DJ11" s="230">
        <f t="shared" si="14"/>
        <v>0</v>
      </c>
      <c r="DK11" s="994">
        <f t="shared" si="15"/>
        <v>0</v>
      </c>
      <c r="DL11" s="995">
        <f t="shared" si="16"/>
        <v>0</v>
      </c>
      <c r="DM11" s="237">
        <f t="shared" si="17"/>
        <v>0</v>
      </c>
      <c r="DN11" s="338">
        <f>CD11-(CI11+CL11+CP11+CT11+CX11+DB11+DF11)</f>
        <v>300</v>
      </c>
      <c r="DO11" s="246">
        <f t="shared" si="3"/>
        <v>300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</row>
    <row r="12" spans="1:134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4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5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6"/>
        <v>0</v>
      </c>
      <c r="AN12" s="714">
        <f t="shared" si="7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8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9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10"/>
        <v>0</v>
      </c>
      <c r="BP12" s="129">
        <v>444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8"/>
        <v>444</v>
      </c>
      <c r="BY12" s="393">
        <f>U12-(W12+X12+Y12+Z12+AA12+AB12+AC12+AF12+AG12+AH12+AI12+AJ12+AK12+AL12)</f>
        <v>0</v>
      </c>
      <c r="BZ12" s="1180">
        <f t="shared" si="0"/>
        <v>0</v>
      </c>
      <c r="CA12" s="1181">
        <f t="shared" si="12"/>
        <v>0</v>
      </c>
      <c r="CB12" s="130">
        <v>0</v>
      </c>
      <c r="CC12" s="646">
        <f t="shared" si="13"/>
        <v>0</v>
      </c>
      <c r="CD12" s="1182">
        <f t="shared" si="1"/>
        <v>444</v>
      </c>
      <c r="CE12" s="1169">
        <f t="shared" si="2"/>
        <v>444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4"/>
        <v>0</v>
      </c>
      <c r="DI12" s="218">
        <f t="shared" si="14"/>
        <v>0</v>
      </c>
      <c r="DJ12" s="219">
        <f t="shared" si="14"/>
        <v>0</v>
      </c>
      <c r="DK12" s="471">
        <f t="shared" si="15"/>
        <v>0</v>
      </c>
      <c r="DL12" s="215">
        <f t="shared" si="16"/>
        <v>0</v>
      </c>
      <c r="DM12" s="208">
        <f t="shared" si="17"/>
        <v>0</v>
      </c>
      <c r="DN12" s="251">
        <f t="shared" ref="DN12:DN78" si="19">CD12-(CI12+CL12+CP12+CT12+CX12+DB12+DF12)</f>
        <v>444</v>
      </c>
      <c r="DO12" s="220">
        <f t="shared" si="3"/>
        <v>444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</row>
    <row r="13" spans="1:134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4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5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6"/>
        <v>0</v>
      </c>
      <c r="AN13" s="714">
        <f t="shared" si="7"/>
        <v>0</v>
      </c>
      <c r="AO13" s="600">
        <v>60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8"/>
        <v>60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9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10"/>
        <v>0</v>
      </c>
      <c r="BP13" s="129">
        <v>385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8"/>
        <v>385</v>
      </c>
      <c r="BY13" s="393">
        <f t="shared" ref="BY13:BY24" si="20">U13-(W13+X13+Y13+Z13+AA13+AB13+AC13+AF13+AG13+AH13+AI13+AJ13+AK13+AL13)</f>
        <v>0</v>
      </c>
      <c r="BZ13" s="1180">
        <f t="shared" si="0"/>
        <v>0</v>
      </c>
      <c r="CA13" s="1181">
        <f t="shared" si="12"/>
        <v>60</v>
      </c>
      <c r="CB13" s="130">
        <v>0</v>
      </c>
      <c r="CC13" s="646">
        <f t="shared" si="13"/>
        <v>0</v>
      </c>
      <c r="CD13" s="1182">
        <f t="shared" si="1"/>
        <v>385</v>
      </c>
      <c r="CE13" s="1169">
        <f t="shared" si="2"/>
        <v>445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4"/>
        <v>0</v>
      </c>
      <c r="DI13" s="218">
        <f t="shared" si="14"/>
        <v>0</v>
      </c>
      <c r="DJ13" s="219">
        <f t="shared" si="14"/>
        <v>0</v>
      </c>
      <c r="DK13" s="471">
        <f t="shared" si="15"/>
        <v>0</v>
      </c>
      <c r="DL13" s="215">
        <f t="shared" si="16"/>
        <v>0</v>
      </c>
      <c r="DM13" s="208">
        <f t="shared" si="17"/>
        <v>0</v>
      </c>
      <c r="DN13" s="251">
        <f t="shared" si="19"/>
        <v>385</v>
      </c>
      <c r="DO13" s="220">
        <f t="shared" si="3"/>
        <v>445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0</v>
      </c>
      <c r="EC13" s="1030">
        <v>0</v>
      </c>
      <c r="ED13" s="1030">
        <v>0</v>
      </c>
    </row>
    <row r="14" spans="1:134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4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5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6"/>
        <v>0</v>
      </c>
      <c r="AN14" s="714">
        <f t="shared" si="7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8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9"/>
        <v>0</v>
      </c>
      <c r="BG14" s="142">
        <v>954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10"/>
        <v>954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8"/>
        <v>0</v>
      </c>
      <c r="BY14" s="393">
        <f t="shared" si="20"/>
        <v>0</v>
      </c>
      <c r="BZ14" s="1180">
        <f t="shared" si="0"/>
        <v>0</v>
      </c>
      <c r="CA14" s="1181">
        <f t="shared" si="12"/>
        <v>0</v>
      </c>
      <c r="CB14" s="130">
        <v>0</v>
      </c>
      <c r="CC14" s="646">
        <f t="shared" si="13"/>
        <v>954</v>
      </c>
      <c r="CD14" s="1182">
        <f t="shared" si="1"/>
        <v>0</v>
      </c>
      <c r="CE14" s="1169">
        <f t="shared" si="2"/>
        <v>954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4"/>
        <v>0</v>
      </c>
      <c r="DI14" s="218">
        <f t="shared" si="14"/>
        <v>0</v>
      </c>
      <c r="DJ14" s="219">
        <f t="shared" si="14"/>
        <v>0</v>
      </c>
      <c r="DK14" s="471">
        <f t="shared" si="15"/>
        <v>0</v>
      </c>
      <c r="DL14" s="215">
        <f t="shared" si="16"/>
        <v>0</v>
      </c>
      <c r="DM14" s="208">
        <f t="shared" si="17"/>
        <v>0</v>
      </c>
      <c r="DN14" s="251">
        <f t="shared" si="19"/>
        <v>0</v>
      </c>
      <c r="DO14" s="220">
        <f t="shared" si="3"/>
        <v>954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</row>
    <row r="15" spans="1:134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4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5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6"/>
        <v>0</v>
      </c>
      <c r="AN15" s="714">
        <f t="shared" si="7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8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9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10"/>
        <v>0</v>
      </c>
      <c r="BP15" s="129">
        <v>290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8"/>
        <v>290</v>
      </c>
      <c r="BY15" s="393">
        <f t="shared" si="20"/>
        <v>0</v>
      </c>
      <c r="BZ15" s="1180">
        <f t="shared" si="0"/>
        <v>0</v>
      </c>
      <c r="CA15" s="1181">
        <f t="shared" si="12"/>
        <v>0</v>
      </c>
      <c r="CB15" s="130">
        <v>0</v>
      </c>
      <c r="CC15" s="646">
        <f t="shared" si="13"/>
        <v>0</v>
      </c>
      <c r="CD15" s="1182">
        <f t="shared" si="1"/>
        <v>290</v>
      </c>
      <c r="CE15" s="1169">
        <f t="shared" si="2"/>
        <v>290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4"/>
        <v>0</v>
      </c>
      <c r="DI15" s="218">
        <f t="shared" si="14"/>
        <v>0</v>
      </c>
      <c r="DJ15" s="219">
        <f t="shared" si="14"/>
        <v>0</v>
      </c>
      <c r="DK15" s="471">
        <f t="shared" si="15"/>
        <v>0</v>
      </c>
      <c r="DL15" s="215">
        <f t="shared" si="16"/>
        <v>0</v>
      </c>
      <c r="DM15" s="208">
        <f t="shared" si="17"/>
        <v>0</v>
      </c>
      <c r="DN15" s="251">
        <f t="shared" si="19"/>
        <v>290</v>
      </c>
      <c r="DO15" s="220">
        <f t="shared" si="3"/>
        <v>290</v>
      </c>
      <c r="DP15" s="1030">
        <v>0</v>
      </c>
      <c r="DQ15" s="1030">
        <v>0</v>
      </c>
      <c r="DR15" s="1030">
        <v>0</v>
      </c>
      <c r="DS15" s="1030">
        <v>0</v>
      </c>
      <c r="DT15" s="1030">
        <v>112</v>
      </c>
      <c r="DU15" s="1030">
        <v>0</v>
      </c>
      <c r="DV15" s="1030">
        <v>28</v>
      </c>
      <c r="DW15" s="1030">
        <v>0</v>
      </c>
      <c r="DX15" s="1030">
        <v>28</v>
      </c>
      <c r="DY15" s="1030">
        <v>0</v>
      </c>
      <c r="DZ15" s="1030">
        <v>28</v>
      </c>
      <c r="EA15" s="1030">
        <v>0</v>
      </c>
      <c r="EB15" s="1030">
        <v>28</v>
      </c>
      <c r="EC15" s="1030">
        <v>0</v>
      </c>
      <c r="ED15" s="1030">
        <v>0</v>
      </c>
    </row>
    <row r="16" spans="1:134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4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5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6"/>
        <v>0</v>
      </c>
      <c r="AN16" s="714">
        <f t="shared" si="7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8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9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10"/>
        <v>0</v>
      </c>
      <c r="BP16" s="129">
        <v>167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8"/>
        <v>167</v>
      </c>
      <c r="BY16" s="393">
        <f t="shared" si="20"/>
        <v>0</v>
      </c>
      <c r="BZ16" s="1180">
        <f t="shared" si="0"/>
        <v>0</v>
      </c>
      <c r="CA16" s="1181">
        <f t="shared" si="12"/>
        <v>0</v>
      </c>
      <c r="CB16" s="130">
        <v>0</v>
      </c>
      <c r="CC16" s="646">
        <f t="shared" si="13"/>
        <v>0</v>
      </c>
      <c r="CD16" s="1182">
        <f t="shared" si="1"/>
        <v>167</v>
      </c>
      <c r="CE16" s="1169">
        <f t="shared" si="2"/>
        <v>167</v>
      </c>
      <c r="CF16" s="263">
        <v>96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120</v>
      </c>
      <c r="CS16" s="240">
        <v>120</v>
      </c>
      <c r="CT16" s="247">
        <v>120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4"/>
        <v>120</v>
      </c>
      <c r="DI16" s="218">
        <f t="shared" si="14"/>
        <v>120</v>
      </c>
      <c r="DJ16" s="219">
        <f t="shared" si="14"/>
        <v>120</v>
      </c>
      <c r="DK16" s="471">
        <f t="shared" si="15"/>
        <v>24</v>
      </c>
      <c r="DL16" s="215">
        <f t="shared" si="16"/>
        <v>24</v>
      </c>
      <c r="DM16" s="208">
        <f t="shared" si="17"/>
        <v>0</v>
      </c>
      <c r="DN16" s="251">
        <f t="shared" si="19"/>
        <v>47</v>
      </c>
      <c r="DO16" s="220">
        <f t="shared" si="3"/>
        <v>47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48</v>
      </c>
      <c r="EA16" s="1030">
        <v>0</v>
      </c>
      <c r="EB16" s="1030">
        <v>0</v>
      </c>
      <c r="EC16" s="1030">
        <v>0</v>
      </c>
      <c r="ED16" s="1030">
        <v>0</v>
      </c>
    </row>
    <row r="17" spans="1:134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4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5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6"/>
        <v>0</v>
      </c>
      <c r="AN17" s="714">
        <f t="shared" si="7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8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9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10"/>
        <v>0</v>
      </c>
      <c r="BP17" s="129">
        <v>545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8"/>
        <v>545</v>
      </c>
      <c r="BY17" s="393">
        <f t="shared" si="20"/>
        <v>0</v>
      </c>
      <c r="BZ17" s="1180">
        <f t="shared" si="0"/>
        <v>0</v>
      </c>
      <c r="CA17" s="1181">
        <f t="shared" si="12"/>
        <v>0</v>
      </c>
      <c r="CB17" s="130">
        <v>0</v>
      </c>
      <c r="CC17" s="646">
        <f t="shared" si="13"/>
        <v>0</v>
      </c>
      <c r="CD17" s="1182">
        <f t="shared" si="1"/>
        <v>545</v>
      </c>
      <c r="CE17" s="1169">
        <f t="shared" si="2"/>
        <v>545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4"/>
        <v>0</v>
      </c>
      <c r="DI17" s="218">
        <f t="shared" si="14"/>
        <v>0</v>
      </c>
      <c r="DJ17" s="219">
        <f t="shared" si="14"/>
        <v>0</v>
      </c>
      <c r="DK17" s="471">
        <f t="shared" si="15"/>
        <v>0</v>
      </c>
      <c r="DL17" s="215">
        <f t="shared" si="16"/>
        <v>0</v>
      </c>
      <c r="DM17" s="208">
        <f t="shared" si="17"/>
        <v>0</v>
      </c>
      <c r="DN17" s="251">
        <f t="shared" si="19"/>
        <v>545</v>
      </c>
      <c r="DO17" s="220">
        <f t="shared" si="3"/>
        <v>545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</row>
    <row r="18" spans="1:134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4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5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6"/>
        <v>0</v>
      </c>
      <c r="AN18" s="714">
        <f t="shared" si="7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8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9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10"/>
        <v>0</v>
      </c>
      <c r="BP18" s="129">
        <v>1030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8"/>
        <v>1030</v>
      </c>
      <c r="BY18" s="393">
        <f t="shared" si="20"/>
        <v>0</v>
      </c>
      <c r="BZ18" s="1180">
        <f t="shared" si="0"/>
        <v>0</v>
      </c>
      <c r="CA18" s="1181">
        <f t="shared" si="12"/>
        <v>0</v>
      </c>
      <c r="CB18" s="130">
        <v>0</v>
      </c>
      <c r="CC18" s="646">
        <f t="shared" si="13"/>
        <v>0</v>
      </c>
      <c r="CD18" s="1182">
        <f t="shared" si="1"/>
        <v>1030</v>
      </c>
      <c r="CE18" s="1169">
        <f t="shared" si="2"/>
        <v>1030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4"/>
        <v>0</v>
      </c>
      <c r="DI18" s="218">
        <f t="shared" si="14"/>
        <v>0</v>
      </c>
      <c r="DJ18" s="219">
        <f t="shared" si="14"/>
        <v>0</v>
      </c>
      <c r="DK18" s="471">
        <f t="shared" si="15"/>
        <v>0</v>
      </c>
      <c r="DL18" s="215">
        <f t="shared" si="16"/>
        <v>0</v>
      </c>
      <c r="DM18" s="208">
        <f t="shared" si="17"/>
        <v>0</v>
      </c>
      <c r="DN18" s="251">
        <f t="shared" si="19"/>
        <v>1030</v>
      </c>
      <c r="DO18" s="220">
        <f t="shared" si="3"/>
        <v>1030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</row>
    <row r="19" spans="1:134" ht="30.6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315">
        <f>539</f>
        <v>539</v>
      </c>
      <c r="R19" s="1315">
        <f>490+410</f>
        <v>900</v>
      </c>
      <c r="S19" s="124">
        <v>0</v>
      </c>
      <c r="T19" s="124">
        <v>0</v>
      </c>
      <c r="U19" s="125">
        <f t="shared" si="4"/>
        <v>1439</v>
      </c>
      <c r="V19" s="176">
        <v>0</v>
      </c>
      <c r="W19" s="124">
        <v>0</v>
      </c>
      <c r="X19" s="124">
        <v>0</v>
      </c>
      <c r="Y19" s="124">
        <v>0</v>
      </c>
      <c r="Z19" s="124">
        <f>260</f>
        <v>260</v>
      </c>
      <c r="AA19" s="124">
        <f>420+400</f>
        <v>820</v>
      </c>
      <c r="AB19" s="124">
        <f>359</f>
        <v>359</v>
      </c>
      <c r="AC19" s="127">
        <v>0</v>
      </c>
      <c r="AD19" s="128">
        <f t="shared" si="5"/>
        <v>1439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6"/>
        <v>0</v>
      </c>
      <c r="AN19" s="714">
        <f t="shared" si="7"/>
        <v>1439</v>
      </c>
      <c r="AO19" s="1363">
        <v>2</v>
      </c>
      <c r="AP19" s="134">
        <v>0</v>
      </c>
      <c r="AQ19" s="134">
        <v>0</v>
      </c>
      <c r="AR19" s="134">
        <v>0</v>
      </c>
      <c r="AS19" s="134">
        <f>260</f>
        <v>260</v>
      </c>
      <c r="AT19" s="134">
        <f>420+400</f>
        <v>820</v>
      </c>
      <c r="AU19" s="134">
        <f>359</f>
        <v>359</v>
      </c>
      <c r="AV19" s="139">
        <v>0</v>
      </c>
      <c r="AW19" s="593">
        <f t="shared" si="8"/>
        <v>1441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9"/>
        <v>0</v>
      </c>
      <c r="BG19" s="142">
        <v>235</v>
      </c>
      <c r="BH19" s="134">
        <v>0</v>
      </c>
      <c r="BI19" s="134">
        <v>0</v>
      </c>
      <c r="BJ19" s="134">
        <v>0</v>
      </c>
      <c r="BK19" s="134">
        <v>0</v>
      </c>
      <c r="BL19" s="162">
        <v>256</v>
      </c>
      <c r="BM19" s="162">
        <v>630</v>
      </c>
      <c r="BN19" s="163">
        <v>0</v>
      </c>
      <c r="BO19" s="143">
        <f t="shared" si="10"/>
        <v>1121</v>
      </c>
      <c r="BP19" s="129">
        <v>0</v>
      </c>
      <c r="BQ19" s="159">
        <v>0</v>
      </c>
      <c r="BR19" s="159">
        <v>0</v>
      </c>
      <c r="BS19" s="159">
        <v>0</v>
      </c>
      <c r="BT19" s="1321">
        <v>100</v>
      </c>
      <c r="BU19" s="159">
        <v>0</v>
      </c>
      <c r="BV19" s="159">
        <v>0</v>
      </c>
      <c r="BW19" s="159">
        <v>0</v>
      </c>
      <c r="BX19" s="311">
        <f t="shared" si="18"/>
        <v>100</v>
      </c>
      <c r="BY19" s="393">
        <f t="shared" si="20"/>
        <v>0</v>
      </c>
      <c r="BZ19" s="1180">
        <f t="shared" si="0"/>
        <v>0</v>
      </c>
      <c r="CA19" s="1351">
        <f t="shared" si="12"/>
        <v>555</v>
      </c>
      <c r="CB19" s="130">
        <v>0</v>
      </c>
      <c r="CC19" s="646">
        <f t="shared" si="13"/>
        <v>1021</v>
      </c>
      <c r="CD19" s="1182">
        <f t="shared" si="1"/>
        <v>100</v>
      </c>
      <c r="CE19" s="1169">
        <f t="shared" si="2"/>
        <v>1676</v>
      </c>
      <c r="CF19" s="263">
        <v>300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100</v>
      </c>
      <c r="CS19" s="240">
        <v>300</v>
      </c>
      <c r="CT19" s="247">
        <v>100</v>
      </c>
      <c r="CU19" s="442" t="s">
        <v>641</v>
      </c>
      <c r="CV19" s="383">
        <v>0</v>
      </c>
      <c r="CW19" s="240">
        <v>200</v>
      </c>
      <c r="CX19" s="250">
        <v>0</v>
      </c>
      <c r="CY19" s="442" t="s">
        <v>642</v>
      </c>
      <c r="CZ19" s="383">
        <v>0</v>
      </c>
      <c r="DA19" s="240">
        <v>200</v>
      </c>
      <c r="DB19" s="247">
        <v>0</v>
      </c>
      <c r="DC19" s="442" t="s">
        <v>642</v>
      </c>
      <c r="DD19" s="383">
        <v>0</v>
      </c>
      <c r="DE19" s="240">
        <v>0</v>
      </c>
      <c r="DF19" s="219"/>
      <c r="DG19" s="442"/>
      <c r="DH19" s="469">
        <f t="shared" si="14"/>
        <v>100</v>
      </c>
      <c r="DI19" s="218">
        <f t="shared" si="14"/>
        <v>700</v>
      </c>
      <c r="DJ19" s="219">
        <f t="shared" si="14"/>
        <v>100</v>
      </c>
      <c r="DK19" s="471">
        <f t="shared" si="15"/>
        <v>-200</v>
      </c>
      <c r="DL19" s="215">
        <f t="shared" si="16"/>
        <v>400</v>
      </c>
      <c r="DM19" s="208">
        <f t="shared" si="17"/>
        <v>-600</v>
      </c>
      <c r="DN19" s="251">
        <f t="shared" si="19"/>
        <v>0</v>
      </c>
      <c r="DO19" s="220">
        <f t="shared" si="3"/>
        <v>1576</v>
      </c>
      <c r="DP19" s="1030">
        <v>0</v>
      </c>
      <c r="DQ19" s="1030">
        <v>0</v>
      </c>
      <c r="DR19" s="1030">
        <v>300</v>
      </c>
      <c r="DS19" s="1030">
        <v>380</v>
      </c>
      <c r="DT19" s="1030">
        <v>580</v>
      </c>
      <c r="DU19" s="1030">
        <v>0</v>
      </c>
      <c r="DV19" s="1030">
        <v>0</v>
      </c>
      <c r="DW19" s="1030">
        <v>0</v>
      </c>
      <c r="DX19" s="1030">
        <v>380</v>
      </c>
      <c r="DY19" s="1030">
        <v>0</v>
      </c>
      <c r="DZ19" s="1030">
        <v>0</v>
      </c>
      <c r="EA19" s="1030">
        <v>0</v>
      </c>
      <c r="EB19" s="1030">
        <v>460</v>
      </c>
      <c r="EC19" s="1030">
        <v>0</v>
      </c>
      <c r="ED19" s="1030">
        <v>0</v>
      </c>
    </row>
    <row r="20" spans="1:134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4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5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6"/>
        <v>0</v>
      </c>
      <c r="AN20" s="714">
        <f t="shared" si="7"/>
        <v>0</v>
      </c>
      <c r="AO20" s="600">
        <v>267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8"/>
        <v>267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9"/>
        <v>0</v>
      </c>
      <c r="BG20" s="142">
        <v>1118</v>
      </c>
      <c r="BH20" s="134">
        <v>0</v>
      </c>
      <c r="BI20" s="134">
        <v>0</v>
      </c>
      <c r="BJ20" s="134">
        <v>0</v>
      </c>
      <c r="BK20" s="162">
        <v>267</v>
      </c>
      <c r="BL20" s="162">
        <v>0</v>
      </c>
      <c r="BM20" s="162">
        <v>0</v>
      </c>
      <c r="BN20" s="163">
        <v>0</v>
      </c>
      <c r="BO20" s="143">
        <f t="shared" si="10"/>
        <v>1385</v>
      </c>
      <c r="BP20" s="129">
        <v>0</v>
      </c>
      <c r="BQ20" s="159">
        <v>0</v>
      </c>
      <c r="BR20" s="159">
        <v>0</v>
      </c>
      <c r="BS20" s="159">
        <v>0</v>
      </c>
      <c r="BT20" s="1321">
        <v>308</v>
      </c>
      <c r="BU20" s="159">
        <v>0</v>
      </c>
      <c r="BV20" s="159">
        <v>0</v>
      </c>
      <c r="BW20" s="159">
        <v>0</v>
      </c>
      <c r="BX20" s="311">
        <f t="shared" si="18"/>
        <v>308</v>
      </c>
      <c r="BY20" s="393">
        <f t="shared" si="20"/>
        <v>0</v>
      </c>
      <c r="BZ20" s="1180">
        <f t="shared" si="0"/>
        <v>0</v>
      </c>
      <c r="CA20" s="1181">
        <f t="shared" si="12"/>
        <v>0</v>
      </c>
      <c r="CB20" s="130">
        <v>0</v>
      </c>
      <c r="CC20" s="646">
        <f t="shared" si="13"/>
        <v>1077</v>
      </c>
      <c r="CD20" s="1182">
        <f t="shared" si="1"/>
        <v>308</v>
      </c>
      <c r="CE20" s="1169">
        <f t="shared" si="2"/>
        <v>1385</v>
      </c>
      <c r="CF20" s="263">
        <v>308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308</v>
      </c>
      <c r="CS20" s="240">
        <v>308</v>
      </c>
      <c r="CT20" s="247">
        <v>308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4"/>
        <v>308</v>
      </c>
      <c r="DI20" s="218">
        <f t="shared" si="14"/>
        <v>308</v>
      </c>
      <c r="DJ20" s="219">
        <f t="shared" si="14"/>
        <v>308</v>
      </c>
      <c r="DK20" s="471">
        <f t="shared" si="15"/>
        <v>0</v>
      </c>
      <c r="DL20" s="215">
        <f t="shared" si="16"/>
        <v>0</v>
      </c>
      <c r="DM20" s="208">
        <f t="shared" si="17"/>
        <v>0</v>
      </c>
      <c r="DN20" s="251">
        <f t="shared" si="19"/>
        <v>0</v>
      </c>
      <c r="DO20" s="220">
        <f t="shared" si="3"/>
        <v>1077</v>
      </c>
      <c r="DP20" s="1030">
        <v>0</v>
      </c>
      <c r="DQ20" s="1030">
        <v>0</v>
      </c>
      <c r="DR20" s="1030">
        <v>308</v>
      </c>
      <c r="DS20" s="1030">
        <v>392</v>
      </c>
      <c r="DT20" s="1030">
        <v>588</v>
      </c>
      <c r="DU20" s="1030">
        <v>0</v>
      </c>
      <c r="DV20" s="1030">
        <v>0</v>
      </c>
      <c r="DW20" s="1030">
        <v>0</v>
      </c>
      <c r="DX20" s="1030">
        <v>392</v>
      </c>
      <c r="DY20" s="1030">
        <v>0</v>
      </c>
      <c r="DZ20" s="1030">
        <v>0</v>
      </c>
      <c r="EA20" s="1030">
        <v>0</v>
      </c>
      <c r="EB20" s="1030">
        <v>448</v>
      </c>
      <c r="EC20" s="1030">
        <v>0</v>
      </c>
      <c r="ED20" s="1030">
        <v>0</v>
      </c>
    </row>
    <row r="21" spans="1:134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4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5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6"/>
        <v>0</v>
      </c>
      <c r="AN21" s="714">
        <f t="shared" si="7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8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9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10"/>
        <v>0</v>
      </c>
      <c r="BP21" s="129">
        <v>874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8"/>
        <v>874</v>
      </c>
      <c r="BY21" s="393">
        <f t="shared" si="20"/>
        <v>0</v>
      </c>
      <c r="BZ21" s="1180">
        <f t="shared" si="0"/>
        <v>0</v>
      </c>
      <c r="CA21" s="1181">
        <f t="shared" si="12"/>
        <v>0</v>
      </c>
      <c r="CB21" s="130">
        <v>0</v>
      </c>
      <c r="CC21" s="646">
        <f t="shared" si="13"/>
        <v>0</v>
      </c>
      <c r="CD21" s="1182">
        <f t="shared" si="1"/>
        <v>874</v>
      </c>
      <c r="CE21" s="1169">
        <f t="shared" si="2"/>
        <v>874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4"/>
        <v>0</v>
      </c>
      <c r="DI21" s="218">
        <f t="shared" si="14"/>
        <v>0</v>
      </c>
      <c r="DJ21" s="219">
        <f t="shared" si="14"/>
        <v>0</v>
      </c>
      <c r="DK21" s="471">
        <f t="shared" si="15"/>
        <v>0</v>
      </c>
      <c r="DL21" s="215">
        <f t="shared" si="16"/>
        <v>0</v>
      </c>
      <c r="DM21" s="208">
        <f t="shared" si="17"/>
        <v>0</v>
      </c>
      <c r="DN21" s="251">
        <f t="shared" si="19"/>
        <v>874</v>
      </c>
      <c r="DO21" s="220">
        <f t="shared" si="3"/>
        <v>874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</row>
    <row r="22" spans="1:134" ht="21.6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4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5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6"/>
        <v>0</v>
      </c>
      <c r="AN22" s="714">
        <f t="shared" si="7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8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9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10"/>
        <v>0</v>
      </c>
      <c r="BP22" s="129">
        <v>549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8"/>
        <v>549</v>
      </c>
      <c r="BY22" s="393">
        <f t="shared" si="20"/>
        <v>0</v>
      </c>
      <c r="BZ22" s="1180">
        <f t="shared" si="0"/>
        <v>0</v>
      </c>
      <c r="CA22" s="1181">
        <f t="shared" si="12"/>
        <v>0</v>
      </c>
      <c r="CB22" s="130">
        <v>0</v>
      </c>
      <c r="CC22" s="646">
        <f t="shared" si="13"/>
        <v>0</v>
      </c>
      <c r="CD22" s="1182">
        <f t="shared" si="1"/>
        <v>549</v>
      </c>
      <c r="CE22" s="1169">
        <f t="shared" si="2"/>
        <v>549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4"/>
        <v>0</v>
      </c>
      <c r="DI22" s="218">
        <f t="shared" si="14"/>
        <v>0</v>
      </c>
      <c r="DJ22" s="219">
        <f t="shared" si="14"/>
        <v>0</v>
      </c>
      <c r="DK22" s="471">
        <f t="shared" si="15"/>
        <v>0</v>
      </c>
      <c r="DL22" s="215">
        <f t="shared" si="16"/>
        <v>0</v>
      </c>
      <c r="DM22" s="208">
        <f t="shared" si="17"/>
        <v>0</v>
      </c>
      <c r="DN22" s="251">
        <f t="shared" si="19"/>
        <v>549</v>
      </c>
      <c r="DO22" s="220">
        <f t="shared" si="3"/>
        <v>549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</row>
    <row r="23" spans="1:134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4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5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6"/>
        <v>0</v>
      </c>
      <c r="AN23" s="714">
        <f t="shared" si="7"/>
        <v>0</v>
      </c>
      <c r="AO23" s="600">
        <v>28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8"/>
        <v>28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ref="BF23:BF25" si="21">SUM(AX23:BE23)</f>
        <v>0</v>
      </c>
      <c r="BG23" s="142">
        <v>1989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10"/>
        <v>1989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8"/>
        <v>0</v>
      </c>
      <c r="BY23" s="393">
        <f t="shared" si="20"/>
        <v>0</v>
      </c>
      <c r="BZ23" s="1180">
        <f t="shared" si="0"/>
        <v>0</v>
      </c>
      <c r="CA23" s="1181">
        <f>AW23-(AY23+AZ23+BA23+BB23+BC23+BD23+BE23)</f>
        <v>28</v>
      </c>
      <c r="CB23" s="646">
        <f>BF23-(BH23+BI23+BJ23+BK23+BL23+BM23+BN23)</f>
        <v>0</v>
      </c>
      <c r="CC23" s="646">
        <f t="shared" si="13"/>
        <v>1989</v>
      </c>
      <c r="CD23" s="1182">
        <f t="shared" si="1"/>
        <v>0</v>
      </c>
      <c r="CE23" s="1169">
        <f t="shared" si="2"/>
        <v>2017</v>
      </c>
      <c r="CF23" s="263">
        <v>0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4"/>
        <v>0</v>
      </c>
      <c r="DI23" s="218">
        <f t="shared" si="14"/>
        <v>0</v>
      </c>
      <c r="DJ23" s="219">
        <f t="shared" si="14"/>
        <v>0</v>
      </c>
      <c r="DK23" s="471">
        <f t="shared" si="15"/>
        <v>0</v>
      </c>
      <c r="DL23" s="215">
        <f t="shared" si="16"/>
        <v>0</v>
      </c>
      <c r="DM23" s="208">
        <f t="shared" si="17"/>
        <v>0</v>
      </c>
      <c r="DN23" s="251">
        <f t="shared" si="19"/>
        <v>0</v>
      </c>
      <c r="DO23" s="220">
        <f t="shared" si="3"/>
        <v>2017</v>
      </c>
      <c r="DP23" s="1030">
        <v>360</v>
      </c>
      <c r="DQ23" s="1030">
        <v>1344</v>
      </c>
      <c r="DR23" s="1030">
        <v>0</v>
      </c>
      <c r="DS23" s="1030">
        <v>0</v>
      </c>
      <c r="DT23" s="1030">
        <v>0</v>
      </c>
      <c r="DU23" s="1030">
        <v>504</v>
      </c>
      <c r="DV23" s="1030">
        <v>552</v>
      </c>
      <c r="DW23" s="1030">
        <v>324</v>
      </c>
      <c r="DX23" s="1030">
        <v>324</v>
      </c>
      <c r="DY23" s="1030">
        <v>324</v>
      </c>
      <c r="DZ23" s="1030">
        <v>324</v>
      </c>
      <c r="EA23" s="1030">
        <v>120</v>
      </c>
      <c r="EB23" s="1030">
        <v>120</v>
      </c>
      <c r="EC23" s="1030">
        <v>120</v>
      </c>
      <c r="ED23" s="1030">
        <v>0</v>
      </c>
    </row>
    <row r="24" spans="1:134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4"/>
        <v>0</v>
      </c>
      <c r="V24" s="176">
        <v>0</v>
      </c>
      <c r="W24" s="124">
        <v>0</v>
      </c>
      <c r="X24" s="124">
        <v>0</v>
      </c>
      <c r="Y24" s="124">
        <v>0</v>
      </c>
      <c r="Z24" s="124">
        <v>0</v>
      </c>
      <c r="AA24" s="124">
        <v>0</v>
      </c>
      <c r="AB24" s="124">
        <v>0</v>
      </c>
      <c r="AC24" s="127">
        <v>0</v>
      </c>
      <c r="AD24" s="128">
        <f t="shared" ref="AD24:AD25" si="22">SUM(V24:AC24)</f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0">
        <f t="shared" ref="AM24:AM25" si="23">SUM(AE24:AL24)</f>
        <v>0</v>
      </c>
      <c r="AN24" s="711">
        <f t="shared" si="7"/>
        <v>0</v>
      </c>
      <c r="AO24" s="600">
        <v>6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8"/>
        <v>6</v>
      </c>
      <c r="AX24" s="1158">
        <v>172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21"/>
        <v>172</v>
      </c>
      <c r="BG24" s="142">
        <v>78</v>
      </c>
      <c r="BH24" s="134">
        <v>0</v>
      </c>
      <c r="BI24" s="134">
        <v>0</v>
      </c>
      <c r="BJ24" s="134">
        <v>0</v>
      </c>
      <c r="BK24" s="162">
        <v>172</v>
      </c>
      <c r="BL24" s="134">
        <v>0</v>
      </c>
      <c r="BM24" s="134">
        <v>0</v>
      </c>
      <c r="BN24" s="139">
        <v>0</v>
      </c>
      <c r="BO24" s="143">
        <f t="shared" si="10"/>
        <v>250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8"/>
        <v>0</v>
      </c>
      <c r="BY24" s="393">
        <f t="shared" si="20"/>
        <v>0</v>
      </c>
      <c r="BZ24" s="1180">
        <f t="shared" si="0"/>
        <v>0</v>
      </c>
      <c r="CA24" s="1181">
        <f>AW24-(AY24+AZ24+BA24+BB24+BC24+BD24+BE24)</f>
        <v>6</v>
      </c>
      <c r="CB24" s="646">
        <f>BF24-(BH24+BI24+BJ24+BK24+BL24+BM24+BN24)</f>
        <v>0</v>
      </c>
      <c r="CC24" s="646">
        <f t="shared" si="13"/>
        <v>250</v>
      </c>
      <c r="CD24" s="1182">
        <f t="shared" si="1"/>
        <v>0</v>
      </c>
      <c r="CE24" s="1169">
        <f t="shared" si="2"/>
        <v>256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4"/>
        <v>0</v>
      </c>
      <c r="DI24" s="218">
        <f t="shared" si="14"/>
        <v>0</v>
      </c>
      <c r="DJ24" s="219">
        <f t="shared" si="14"/>
        <v>0</v>
      </c>
      <c r="DK24" s="500">
        <f t="shared" si="15"/>
        <v>0</v>
      </c>
      <c r="DL24" s="501">
        <f t="shared" si="16"/>
        <v>0</v>
      </c>
      <c r="DM24" s="219">
        <f t="shared" si="17"/>
        <v>0</v>
      </c>
      <c r="DN24" s="251">
        <f t="shared" si="19"/>
        <v>0</v>
      </c>
      <c r="DO24" s="220">
        <f t="shared" si="3"/>
        <v>256</v>
      </c>
      <c r="DP24" s="1030">
        <v>0</v>
      </c>
      <c r="DQ24" s="1030">
        <v>204</v>
      </c>
      <c r="DR24" s="1030">
        <v>0</v>
      </c>
      <c r="DS24" s="1030">
        <v>0</v>
      </c>
      <c r="DT24" s="1030">
        <v>0</v>
      </c>
      <c r="DU24" s="1030">
        <v>0</v>
      </c>
      <c r="DV24" s="1030">
        <v>0</v>
      </c>
      <c r="DW24" s="1030">
        <v>0</v>
      </c>
      <c r="DX24" s="1030">
        <v>0</v>
      </c>
      <c r="DY24" s="1030">
        <v>0</v>
      </c>
      <c r="DZ24" s="1030">
        <v>0</v>
      </c>
      <c r="EA24" s="1030">
        <v>0</v>
      </c>
      <c r="EB24" s="1030">
        <v>0</v>
      </c>
      <c r="EC24" s="1030">
        <v>0</v>
      </c>
      <c r="ED24" s="1030">
        <v>0</v>
      </c>
    </row>
    <row r="25" spans="1:134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4"/>
        <v>0</v>
      </c>
      <c r="V25" s="182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</v>
      </c>
      <c r="AC25" s="127">
        <v>0</v>
      </c>
      <c r="AD25" s="128">
        <f t="shared" si="22"/>
        <v>0</v>
      </c>
      <c r="AE25" s="723">
        <v>0</v>
      </c>
      <c r="AF25" s="134">
        <v>0</v>
      </c>
      <c r="AG25" s="134">
        <v>0</v>
      </c>
      <c r="AH25" s="134">
        <v>0</v>
      </c>
      <c r="AI25" s="134">
        <v>0</v>
      </c>
      <c r="AJ25" s="134">
        <v>0</v>
      </c>
      <c r="AK25" s="134">
        <v>0</v>
      </c>
      <c r="AL25" s="139">
        <v>0</v>
      </c>
      <c r="AM25" s="730">
        <f t="shared" si="23"/>
        <v>0</v>
      </c>
      <c r="AN25" s="717">
        <f t="shared" si="7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8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21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10"/>
        <v>0</v>
      </c>
      <c r="BP25" s="179">
        <v>167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8"/>
        <v>167</v>
      </c>
      <c r="BY25" s="393">
        <f>U25-(W25+X25+Y25+Z25+AA25+AB25+AC25+AF25+AG25+AH25+AI25+AJ25+AK25+AL25)</f>
        <v>0</v>
      </c>
      <c r="BZ25" s="1180">
        <f t="shared" si="0"/>
        <v>0</v>
      </c>
      <c r="CA25" s="1181">
        <f t="shared" ref="CA25:CA37" si="24">AW25-(BH25+BI25+BJ25+BK25+BL25+BM25+BN25)</f>
        <v>0</v>
      </c>
      <c r="CB25" s="1183">
        <v>0</v>
      </c>
      <c r="CC25" s="646">
        <f t="shared" si="13"/>
        <v>0</v>
      </c>
      <c r="CD25" s="1182">
        <f t="shared" si="1"/>
        <v>167</v>
      </c>
      <c r="CE25" s="1167">
        <f t="shared" si="2"/>
        <v>167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4"/>
        <v>0</v>
      </c>
      <c r="DI25" s="479">
        <f t="shared" si="14"/>
        <v>0</v>
      </c>
      <c r="DJ25" s="230">
        <f t="shared" si="14"/>
        <v>0</v>
      </c>
      <c r="DK25" s="608">
        <f t="shared" si="15"/>
        <v>0</v>
      </c>
      <c r="DL25" s="609">
        <f t="shared" si="16"/>
        <v>0</v>
      </c>
      <c r="DM25" s="230">
        <f t="shared" si="17"/>
        <v>0</v>
      </c>
      <c r="DN25" s="338">
        <f t="shared" si="19"/>
        <v>167</v>
      </c>
      <c r="DO25" s="246">
        <f t="shared" si="3"/>
        <v>167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</row>
    <row r="26" spans="1:134" ht="21.9" customHeight="1">
      <c r="A26" s="1312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1313">
        <f>64+560</f>
        <v>624</v>
      </c>
      <c r="Q26" s="1313">
        <f>550+520</f>
        <v>1070</v>
      </c>
      <c r="R26" s="1313">
        <f>288</f>
        <v>288</v>
      </c>
      <c r="S26" s="367">
        <v>0</v>
      </c>
      <c r="T26" s="367">
        <v>0</v>
      </c>
      <c r="U26" s="430">
        <f t="shared" si="4"/>
        <v>1982</v>
      </c>
      <c r="V26" s="156">
        <v>0</v>
      </c>
      <c r="W26" s="367">
        <v>0</v>
      </c>
      <c r="X26" s="367">
        <v>0</v>
      </c>
      <c r="Y26" s="367">
        <f>360</f>
        <v>360</v>
      </c>
      <c r="Z26" s="367">
        <f>420+405</f>
        <v>825</v>
      </c>
      <c r="AA26" s="367">
        <f>420+200</f>
        <v>620</v>
      </c>
      <c r="AB26" s="367">
        <f>41+130</f>
        <v>171</v>
      </c>
      <c r="AC26" s="431">
        <v>0</v>
      </c>
      <c r="AD26" s="432">
        <f t="shared" si="5"/>
        <v>1976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6"/>
        <v>0</v>
      </c>
      <c r="AN26" s="716">
        <f t="shared" si="7"/>
        <v>1976</v>
      </c>
      <c r="AO26" s="602">
        <v>0</v>
      </c>
      <c r="AP26" s="155">
        <v>0</v>
      </c>
      <c r="AQ26" s="155">
        <v>0</v>
      </c>
      <c r="AR26" s="155">
        <f>360</f>
        <v>360</v>
      </c>
      <c r="AS26" s="155">
        <f>420+405</f>
        <v>825</v>
      </c>
      <c r="AT26" s="155">
        <f>420+200</f>
        <v>620</v>
      </c>
      <c r="AU26" s="155">
        <f>41+130</f>
        <v>171</v>
      </c>
      <c r="AV26" s="590">
        <v>0</v>
      </c>
      <c r="AW26" s="594">
        <f t="shared" si="8"/>
        <v>1976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ref="BF26:BF77" si="25">SUM(AX26:BE26)</f>
        <v>0</v>
      </c>
      <c r="BG26" s="969">
        <v>0</v>
      </c>
      <c r="BH26" s="155">
        <v>0</v>
      </c>
      <c r="BI26" s="155">
        <v>0</v>
      </c>
      <c r="BJ26" s="155">
        <v>0</v>
      </c>
      <c r="BK26" s="155">
        <f>75</f>
        <v>75</v>
      </c>
      <c r="BL26" s="155">
        <f>420</f>
        <v>420</v>
      </c>
      <c r="BM26" s="155">
        <f>446</f>
        <v>446</v>
      </c>
      <c r="BN26" s="155">
        <f>249</f>
        <v>249</v>
      </c>
      <c r="BO26" s="974">
        <f t="shared" si="10"/>
        <v>1190</v>
      </c>
      <c r="BP26" s="433">
        <v>3069</v>
      </c>
      <c r="BQ26" s="155">
        <v>0</v>
      </c>
      <c r="BR26" s="434">
        <v>0</v>
      </c>
      <c r="BS26" s="157">
        <v>0</v>
      </c>
      <c r="BT26" s="155">
        <v>0</v>
      </c>
      <c r="BU26" s="155">
        <v>222</v>
      </c>
      <c r="BV26" s="155">
        <v>490</v>
      </c>
      <c r="BW26" s="155">
        <v>395</v>
      </c>
      <c r="BX26" s="435">
        <f t="shared" si="18"/>
        <v>4176</v>
      </c>
      <c r="BY26" s="312">
        <f>U26-(W26+X26+Y26+Z26+AA26+AB26+AC26+AF26+AG26+AH26+AI26+AJ26+AK26+AL26)</f>
        <v>6</v>
      </c>
      <c r="BZ26" s="1184">
        <f t="shared" si="0"/>
        <v>0</v>
      </c>
      <c r="CA26" s="1177">
        <f t="shared" si="24"/>
        <v>786</v>
      </c>
      <c r="CB26" s="180">
        <v>0</v>
      </c>
      <c r="CC26" s="1185">
        <f t="shared" si="13"/>
        <v>83</v>
      </c>
      <c r="CD26" s="1186">
        <f t="shared" si="1"/>
        <v>4176</v>
      </c>
      <c r="CE26" s="1170">
        <f t="shared" si="2"/>
        <v>5051</v>
      </c>
      <c r="CF26" s="377">
        <v>0</v>
      </c>
      <c r="CG26" s="464">
        <v>0</v>
      </c>
      <c r="CH26" s="243"/>
      <c r="CI26" s="238"/>
      <c r="CJ26" s="385">
        <v>0</v>
      </c>
      <c r="CK26" s="243">
        <v>0</v>
      </c>
      <c r="CL26" s="244">
        <v>0</v>
      </c>
      <c r="CM26" s="444"/>
      <c r="CN26" s="385">
        <v>0</v>
      </c>
      <c r="CO26" s="325">
        <v>0</v>
      </c>
      <c r="CP26" s="326">
        <v>0</v>
      </c>
      <c r="CQ26" s="444"/>
      <c r="CR26" s="327">
        <v>800</v>
      </c>
      <c r="CS26" s="243">
        <v>800</v>
      </c>
      <c r="CT26" s="244">
        <v>800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4"/>
        <v>800</v>
      </c>
      <c r="DI26" s="477">
        <f t="shared" si="14"/>
        <v>800</v>
      </c>
      <c r="DJ26" s="238">
        <f t="shared" si="14"/>
        <v>800</v>
      </c>
      <c r="DK26" s="472">
        <f t="shared" si="15"/>
        <v>800</v>
      </c>
      <c r="DL26" s="205">
        <f t="shared" si="16"/>
        <v>800</v>
      </c>
      <c r="DM26" s="204">
        <f t="shared" si="17"/>
        <v>0</v>
      </c>
      <c r="DN26" s="456">
        <f t="shared" si="19"/>
        <v>3376</v>
      </c>
      <c r="DO26" s="239">
        <f t="shared" si="3"/>
        <v>4251</v>
      </c>
      <c r="DP26" s="1031">
        <v>1152</v>
      </c>
      <c r="DQ26" s="1031">
        <v>1480</v>
      </c>
      <c r="DR26" s="1031">
        <v>1168</v>
      </c>
      <c r="DS26" s="1031">
        <v>2840</v>
      </c>
      <c r="DT26" s="1031">
        <v>2368</v>
      </c>
      <c r="DU26" s="1031">
        <v>1832</v>
      </c>
      <c r="DV26" s="1031">
        <v>2104</v>
      </c>
      <c r="DW26" s="1031">
        <v>1288</v>
      </c>
      <c r="DX26" s="1031">
        <v>1376</v>
      </c>
      <c r="DY26" s="1031">
        <v>1064</v>
      </c>
      <c r="DZ26" s="1031">
        <v>2384</v>
      </c>
      <c r="EA26" s="1031">
        <v>1064</v>
      </c>
      <c r="EB26" s="1031">
        <v>1064</v>
      </c>
      <c r="EC26" s="1031">
        <v>1064</v>
      </c>
      <c r="ED26" s="1031">
        <v>0</v>
      </c>
    </row>
    <row r="27" spans="1:134" ht="21.9" customHeight="1">
      <c r="A27" s="1314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315">
        <f>335</f>
        <v>335</v>
      </c>
      <c r="T27" s="1315">
        <f>410+523</f>
        <v>933</v>
      </c>
      <c r="U27" s="125">
        <f t="shared" si="4"/>
        <v>1268</v>
      </c>
      <c r="V27" s="176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f>205</f>
        <v>205</v>
      </c>
      <c r="AC27" s="127">
        <f>420+420</f>
        <v>840</v>
      </c>
      <c r="AD27" s="128">
        <f t="shared" si="5"/>
        <v>1045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6"/>
        <v>0</v>
      </c>
      <c r="AN27" s="714">
        <f t="shared" si="7"/>
        <v>1045</v>
      </c>
      <c r="AO27" s="600">
        <v>644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f>205</f>
        <v>205</v>
      </c>
      <c r="AV27" s="139">
        <f>420+420</f>
        <v>840</v>
      </c>
      <c r="AW27" s="593">
        <f t="shared" si="8"/>
        <v>1689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25"/>
        <v>0</v>
      </c>
      <c r="BG27" s="970">
        <v>0</v>
      </c>
      <c r="BH27" s="134">
        <v>0</v>
      </c>
      <c r="BI27" s="134">
        <v>0</v>
      </c>
      <c r="BJ27" s="134">
        <v>241</v>
      </c>
      <c r="BK27" s="134">
        <f>352</f>
        <v>352</v>
      </c>
      <c r="BL27" s="134">
        <v>0</v>
      </c>
      <c r="BM27" s="134">
        <f>15</f>
        <v>15</v>
      </c>
      <c r="BN27" s="134">
        <f>411</f>
        <v>411</v>
      </c>
      <c r="BO27" s="975">
        <f t="shared" si="10"/>
        <v>1019</v>
      </c>
      <c r="BP27" s="173">
        <v>1818</v>
      </c>
      <c r="BQ27" s="174">
        <v>0</v>
      </c>
      <c r="BR27" s="376">
        <v>0</v>
      </c>
      <c r="BS27" s="375">
        <v>0</v>
      </c>
      <c r="BT27" s="174">
        <v>457</v>
      </c>
      <c r="BU27" s="174">
        <v>94</v>
      </c>
      <c r="BV27" s="174">
        <v>0</v>
      </c>
      <c r="BW27" s="174">
        <v>0</v>
      </c>
      <c r="BX27" s="136">
        <f t="shared" si="18"/>
        <v>2369</v>
      </c>
      <c r="BY27" s="137">
        <f t="shared" si="11"/>
        <v>223</v>
      </c>
      <c r="BZ27" s="1187">
        <f t="shared" si="0"/>
        <v>0</v>
      </c>
      <c r="CA27" s="1188">
        <f t="shared" si="24"/>
        <v>670</v>
      </c>
      <c r="CB27" s="130">
        <v>0</v>
      </c>
      <c r="CC27" s="646">
        <f t="shared" si="13"/>
        <v>468</v>
      </c>
      <c r="CD27" s="1182">
        <f t="shared" si="1"/>
        <v>2369</v>
      </c>
      <c r="CE27" s="1169">
        <f t="shared" si="2"/>
        <v>3730</v>
      </c>
      <c r="CF27" s="263">
        <v>0</v>
      </c>
      <c r="CG27" s="462">
        <v>0</v>
      </c>
      <c r="CH27" s="240"/>
      <c r="CI27" s="219"/>
      <c r="CJ27" s="383">
        <v>0</v>
      </c>
      <c r="CK27" s="240">
        <v>0</v>
      </c>
      <c r="CL27" s="247">
        <v>0</v>
      </c>
      <c r="CM27" s="442"/>
      <c r="CN27" s="383">
        <v>0</v>
      </c>
      <c r="CO27" s="248">
        <v>0</v>
      </c>
      <c r="CP27" s="249">
        <v>0</v>
      </c>
      <c r="CQ27" s="442"/>
      <c r="CR27" s="265">
        <v>792</v>
      </c>
      <c r="CS27" s="240">
        <v>792</v>
      </c>
      <c r="CT27" s="247">
        <v>792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4"/>
        <v>792</v>
      </c>
      <c r="DI27" s="218">
        <f t="shared" si="14"/>
        <v>792</v>
      </c>
      <c r="DJ27" s="219">
        <f t="shared" si="14"/>
        <v>792</v>
      </c>
      <c r="DK27" s="471">
        <f t="shared" si="15"/>
        <v>792</v>
      </c>
      <c r="DL27" s="215">
        <f t="shared" si="16"/>
        <v>792</v>
      </c>
      <c r="DM27" s="208">
        <f t="shared" si="17"/>
        <v>0</v>
      </c>
      <c r="DN27" s="251">
        <f t="shared" si="19"/>
        <v>1577</v>
      </c>
      <c r="DO27" s="220">
        <f t="shared" si="3"/>
        <v>2938</v>
      </c>
      <c r="DP27" s="1032">
        <v>1152</v>
      </c>
      <c r="DQ27" s="1032">
        <v>1476</v>
      </c>
      <c r="DR27" s="1032">
        <v>1176</v>
      </c>
      <c r="DS27" s="1032">
        <v>2844</v>
      </c>
      <c r="DT27" s="1032">
        <v>2376</v>
      </c>
      <c r="DU27" s="1032">
        <v>1836</v>
      </c>
      <c r="DV27" s="1032">
        <v>2100</v>
      </c>
      <c r="DW27" s="1032">
        <v>1296</v>
      </c>
      <c r="DX27" s="1032">
        <v>1380</v>
      </c>
      <c r="DY27" s="1032">
        <v>1068</v>
      </c>
      <c r="DZ27" s="1032">
        <v>2388</v>
      </c>
      <c r="EA27" s="1032">
        <v>1068</v>
      </c>
      <c r="EB27" s="1032">
        <v>1068</v>
      </c>
      <c r="EC27" s="1032">
        <v>1068</v>
      </c>
      <c r="ED27" s="1032">
        <v>0</v>
      </c>
    </row>
    <row r="28" spans="1:134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4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5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6"/>
        <v>0</v>
      </c>
      <c r="AN28" s="714">
        <f t="shared" si="7"/>
        <v>0</v>
      </c>
      <c r="AO28" s="600">
        <v>377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8"/>
        <v>377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25"/>
        <v>0</v>
      </c>
      <c r="BG28" s="970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10"/>
        <v>0</v>
      </c>
      <c r="BP28" s="173">
        <v>153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8"/>
        <v>153</v>
      </c>
      <c r="BY28" s="137">
        <f t="shared" si="11"/>
        <v>0</v>
      </c>
      <c r="BZ28" s="1187">
        <f t="shared" si="0"/>
        <v>0</v>
      </c>
      <c r="CA28" s="1188">
        <f t="shared" si="24"/>
        <v>377</v>
      </c>
      <c r="CB28" s="130">
        <v>0</v>
      </c>
      <c r="CC28" s="646">
        <f t="shared" si="13"/>
        <v>0</v>
      </c>
      <c r="CD28" s="1182">
        <f t="shared" si="1"/>
        <v>153</v>
      </c>
      <c r="CE28" s="1169">
        <f t="shared" si="2"/>
        <v>530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96</v>
      </c>
      <c r="CW28" s="240">
        <v>96</v>
      </c>
      <c r="CX28" s="250">
        <v>96</v>
      </c>
      <c r="CY28" s="442"/>
      <c r="CZ28" s="383">
        <v>48</v>
      </c>
      <c r="DA28" s="240">
        <v>208</v>
      </c>
      <c r="DB28" s="247">
        <v>48</v>
      </c>
      <c r="DC28" s="442"/>
      <c r="DD28" s="383">
        <v>0</v>
      </c>
      <c r="DE28" s="240">
        <v>0</v>
      </c>
      <c r="DF28" s="219"/>
      <c r="DG28" s="442"/>
      <c r="DH28" s="469">
        <f t="shared" si="14"/>
        <v>144</v>
      </c>
      <c r="DI28" s="218">
        <f t="shared" si="14"/>
        <v>304</v>
      </c>
      <c r="DJ28" s="219">
        <f t="shared" si="14"/>
        <v>144</v>
      </c>
      <c r="DK28" s="471">
        <f t="shared" si="15"/>
        <v>144</v>
      </c>
      <c r="DL28" s="215">
        <f t="shared" si="16"/>
        <v>304</v>
      </c>
      <c r="DM28" s="208">
        <f t="shared" si="17"/>
        <v>-160</v>
      </c>
      <c r="DN28" s="251">
        <f t="shared" si="19"/>
        <v>9</v>
      </c>
      <c r="DO28" s="220">
        <f t="shared" si="3"/>
        <v>386</v>
      </c>
      <c r="DP28" s="1032">
        <v>304</v>
      </c>
      <c r="DQ28" s="1032">
        <v>0</v>
      </c>
      <c r="DR28" s="1032">
        <v>0</v>
      </c>
      <c r="DS28" s="1032">
        <v>0</v>
      </c>
      <c r="DT28" s="1032">
        <v>112</v>
      </c>
      <c r="DU28" s="1032">
        <v>0</v>
      </c>
      <c r="DV28" s="1032">
        <v>0</v>
      </c>
      <c r="DW28" s="1032">
        <v>0</v>
      </c>
      <c r="DX28" s="1032">
        <v>112</v>
      </c>
      <c r="DY28" s="1032">
        <v>0</v>
      </c>
      <c r="DZ28" s="1032">
        <v>0</v>
      </c>
      <c r="EA28" s="1032">
        <v>112</v>
      </c>
      <c r="EB28" s="1032">
        <v>0</v>
      </c>
      <c r="EC28" s="1032">
        <v>0</v>
      </c>
      <c r="ED28" s="1032">
        <v>0</v>
      </c>
    </row>
    <row r="29" spans="1:134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4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5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6"/>
        <v>0</v>
      </c>
      <c r="AN29" s="714">
        <f t="shared" si="7"/>
        <v>0</v>
      </c>
      <c r="AO29" s="600">
        <v>363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8"/>
        <v>363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25"/>
        <v>0</v>
      </c>
      <c r="BG29" s="970">
        <v>0</v>
      </c>
      <c r="BH29" s="134">
        <v>0</v>
      </c>
      <c r="BI29" s="134">
        <v>0</v>
      </c>
      <c r="BJ29" s="134">
        <f>37</f>
        <v>37</v>
      </c>
      <c r="BK29" s="134">
        <f>228</f>
        <v>228</v>
      </c>
      <c r="BL29" s="134">
        <v>0</v>
      </c>
      <c r="BM29" s="134">
        <v>0</v>
      </c>
      <c r="BN29" s="134">
        <v>0</v>
      </c>
      <c r="BO29" s="975">
        <f t="shared" si="10"/>
        <v>265</v>
      </c>
      <c r="BP29" s="173">
        <v>54</v>
      </c>
      <c r="BQ29" s="153">
        <v>0</v>
      </c>
      <c r="BR29" s="153">
        <v>0</v>
      </c>
      <c r="BS29" s="153">
        <v>0</v>
      </c>
      <c r="BT29" s="153">
        <v>56</v>
      </c>
      <c r="BU29" s="153">
        <v>187</v>
      </c>
      <c r="BV29" s="153">
        <v>3</v>
      </c>
      <c r="BW29" s="153">
        <v>0</v>
      </c>
      <c r="BX29" s="140">
        <f t="shared" si="18"/>
        <v>300</v>
      </c>
      <c r="BY29" s="137">
        <f t="shared" si="11"/>
        <v>0</v>
      </c>
      <c r="BZ29" s="1187">
        <f t="shared" si="0"/>
        <v>0</v>
      </c>
      <c r="CA29" s="1188">
        <f t="shared" si="24"/>
        <v>98</v>
      </c>
      <c r="CB29" s="130">
        <v>0</v>
      </c>
      <c r="CC29" s="646">
        <f t="shared" si="13"/>
        <v>19</v>
      </c>
      <c r="CD29" s="1182">
        <f t="shared" si="1"/>
        <v>300</v>
      </c>
      <c r="CE29" s="1169">
        <f t="shared" si="2"/>
        <v>417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100</v>
      </c>
      <c r="CW29" s="240">
        <v>100</v>
      </c>
      <c r="CX29" s="250">
        <v>100</v>
      </c>
      <c r="CY29" s="442"/>
      <c r="CZ29" s="383">
        <v>200</v>
      </c>
      <c r="DA29" s="240">
        <v>200</v>
      </c>
      <c r="DB29" s="247">
        <v>200</v>
      </c>
      <c r="DC29" s="442"/>
      <c r="DD29" s="383">
        <v>0</v>
      </c>
      <c r="DE29" s="240">
        <v>0</v>
      </c>
      <c r="DF29" s="219"/>
      <c r="DG29" s="442"/>
      <c r="DH29" s="469">
        <f t="shared" si="14"/>
        <v>300</v>
      </c>
      <c r="DI29" s="218">
        <f t="shared" si="14"/>
        <v>300</v>
      </c>
      <c r="DJ29" s="219">
        <f t="shared" si="14"/>
        <v>300</v>
      </c>
      <c r="DK29" s="471">
        <f t="shared" si="15"/>
        <v>300</v>
      </c>
      <c r="DL29" s="215">
        <f t="shared" si="16"/>
        <v>300</v>
      </c>
      <c r="DM29" s="208">
        <f t="shared" si="17"/>
        <v>0</v>
      </c>
      <c r="DN29" s="251">
        <f t="shared" si="19"/>
        <v>0</v>
      </c>
      <c r="DO29" s="220">
        <f t="shared" si="3"/>
        <v>117</v>
      </c>
      <c r="DP29" s="1032">
        <v>300</v>
      </c>
      <c r="DQ29" s="1032">
        <v>0</v>
      </c>
      <c r="DR29" s="1032">
        <v>0</v>
      </c>
      <c r="DS29" s="1032">
        <v>0</v>
      </c>
      <c r="DT29" s="1032">
        <v>100</v>
      </c>
      <c r="DU29" s="1032">
        <v>0</v>
      </c>
      <c r="DV29" s="1032">
        <v>0</v>
      </c>
      <c r="DW29" s="1032">
        <v>0</v>
      </c>
      <c r="DX29" s="1032">
        <v>100</v>
      </c>
      <c r="DY29" s="1032">
        <v>0</v>
      </c>
      <c r="DZ29" s="1032">
        <v>0</v>
      </c>
      <c r="EA29" s="1032">
        <v>100</v>
      </c>
      <c r="EB29" s="1032">
        <v>0</v>
      </c>
      <c r="EC29" s="1032">
        <v>0</v>
      </c>
      <c r="ED29" s="1032">
        <v>0</v>
      </c>
    </row>
    <row r="30" spans="1:134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4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5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6"/>
        <v>0</v>
      </c>
      <c r="AN30" s="714">
        <f t="shared" si="7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8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25"/>
        <v>0</v>
      </c>
      <c r="BG30" s="971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10"/>
        <v>0</v>
      </c>
      <c r="BP30" s="624">
        <v>1018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8"/>
        <v>1018</v>
      </c>
      <c r="BY30" s="341">
        <f t="shared" si="11"/>
        <v>0</v>
      </c>
      <c r="BZ30" s="1189">
        <f t="shared" si="0"/>
        <v>0</v>
      </c>
      <c r="CA30" s="1190">
        <f t="shared" si="24"/>
        <v>0</v>
      </c>
      <c r="CB30" s="130">
        <v>0</v>
      </c>
      <c r="CC30" s="645">
        <f t="shared" si="13"/>
        <v>0</v>
      </c>
      <c r="CD30" s="1191">
        <f t="shared" si="1"/>
        <v>1018</v>
      </c>
      <c r="CE30" s="1169">
        <f t="shared" si="2"/>
        <v>1018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4"/>
        <v>0</v>
      </c>
      <c r="DI30" s="214">
        <f t="shared" si="14"/>
        <v>0</v>
      </c>
      <c r="DJ30" s="208">
        <f t="shared" si="14"/>
        <v>0</v>
      </c>
      <c r="DK30" s="471">
        <f t="shared" si="15"/>
        <v>0</v>
      </c>
      <c r="DL30" s="215">
        <f t="shared" si="16"/>
        <v>0</v>
      </c>
      <c r="DM30" s="208">
        <f t="shared" si="17"/>
        <v>0</v>
      </c>
      <c r="DN30" s="216">
        <f t="shared" si="19"/>
        <v>1018</v>
      </c>
      <c r="DO30" s="217">
        <f t="shared" si="3"/>
        <v>1018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</row>
    <row r="31" spans="1:134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4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5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6"/>
        <v>0</v>
      </c>
      <c r="AN31" s="714">
        <f t="shared" si="7"/>
        <v>0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8"/>
        <v>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25"/>
        <v>0</v>
      </c>
      <c r="BG31" s="972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950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950</v>
      </c>
      <c r="BY31" s="137">
        <f t="shared" si="11"/>
        <v>0</v>
      </c>
      <c r="BZ31" s="1187">
        <f t="shared" si="0"/>
        <v>0</v>
      </c>
      <c r="CA31" s="1188">
        <f t="shared" si="24"/>
        <v>0</v>
      </c>
      <c r="CB31" s="130">
        <v>0</v>
      </c>
      <c r="CC31" s="646">
        <f t="shared" si="13"/>
        <v>0</v>
      </c>
      <c r="CD31" s="1182">
        <f t="shared" si="1"/>
        <v>950</v>
      </c>
      <c r="CE31" s="1169">
        <f t="shared" si="2"/>
        <v>950</v>
      </c>
      <c r="CF31" s="262">
        <v>120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4"/>
        <v>0</v>
      </c>
      <c r="DI31" s="218">
        <f t="shared" si="14"/>
        <v>0</v>
      </c>
      <c r="DJ31" s="219">
        <f t="shared" si="14"/>
        <v>0</v>
      </c>
      <c r="DK31" s="471">
        <f t="shared" si="15"/>
        <v>-120</v>
      </c>
      <c r="DL31" s="215">
        <f t="shared" si="16"/>
        <v>-120</v>
      </c>
      <c r="DM31" s="208">
        <f t="shared" si="17"/>
        <v>0</v>
      </c>
      <c r="DN31" s="251">
        <f t="shared" si="19"/>
        <v>950</v>
      </c>
      <c r="DO31" s="220">
        <f t="shared" si="3"/>
        <v>950</v>
      </c>
      <c r="DP31" s="1032">
        <v>120</v>
      </c>
      <c r="DQ31" s="1032">
        <v>360</v>
      </c>
      <c r="DR31" s="1032">
        <v>300</v>
      </c>
      <c r="DS31" s="1032">
        <v>240</v>
      </c>
      <c r="DT31" s="1032">
        <v>300</v>
      </c>
      <c r="DU31" s="1032">
        <v>300</v>
      </c>
      <c r="DV31" s="1032">
        <v>300</v>
      </c>
      <c r="DW31" s="1032">
        <v>300</v>
      </c>
      <c r="DX31" s="1032">
        <v>300</v>
      </c>
      <c r="DY31" s="1032">
        <v>300</v>
      </c>
      <c r="DZ31" s="1032">
        <v>300</v>
      </c>
      <c r="EA31" s="1032">
        <v>0</v>
      </c>
      <c r="EB31" s="1032">
        <v>0</v>
      </c>
      <c r="EC31" s="1032">
        <v>0</v>
      </c>
      <c r="ED31" s="1032">
        <v>0</v>
      </c>
    </row>
    <row r="32" spans="1:134" ht="21.6" customHeight="1">
      <c r="A32" s="1316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315">
        <v>30</v>
      </c>
      <c r="T32" s="124">
        <v>0</v>
      </c>
      <c r="U32" s="125">
        <f t="shared" si="4"/>
        <v>30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5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6"/>
        <v>0</v>
      </c>
      <c r="AN32" s="714">
        <f t="shared" si="7"/>
        <v>0</v>
      </c>
      <c r="AO32" s="600">
        <v>776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8"/>
        <v>776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25"/>
        <v>0</v>
      </c>
      <c r="BG32" s="972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6">SUM(BG32:BN32)</f>
        <v>0</v>
      </c>
      <c r="BP32" s="133">
        <v>353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7">SUM(BP32:BW32)</f>
        <v>353</v>
      </c>
      <c r="BY32" s="137">
        <f t="shared" si="11"/>
        <v>30</v>
      </c>
      <c r="BZ32" s="1187">
        <f t="shared" si="0"/>
        <v>0</v>
      </c>
      <c r="CA32" s="1188">
        <f t="shared" si="24"/>
        <v>776</v>
      </c>
      <c r="CB32" s="130">
        <v>0</v>
      </c>
      <c r="CC32" s="646">
        <f t="shared" si="13"/>
        <v>0</v>
      </c>
      <c r="CD32" s="1182">
        <f t="shared" si="1"/>
        <v>353</v>
      </c>
      <c r="CE32" s="1169">
        <f t="shared" si="2"/>
        <v>1159</v>
      </c>
      <c r="CF32" s="262">
        <v>300</v>
      </c>
      <c r="CG32" s="462">
        <v>0</v>
      </c>
      <c r="CH32" s="240"/>
      <c r="CI32" s="219"/>
      <c r="CJ32" s="383">
        <v>0</v>
      </c>
      <c r="CK32" s="240">
        <v>0</v>
      </c>
      <c r="CL32" s="247">
        <v>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4"/>
        <v>0</v>
      </c>
      <c r="DI32" s="218">
        <f t="shared" si="14"/>
        <v>0</v>
      </c>
      <c r="DJ32" s="219">
        <f t="shared" si="14"/>
        <v>0</v>
      </c>
      <c r="DK32" s="471">
        <f t="shared" si="15"/>
        <v>-300</v>
      </c>
      <c r="DL32" s="215">
        <f t="shared" si="16"/>
        <v>-300</v>
      </c>
      <c r="DM32" s="208">
        <f t="shared" si="17"/>
        <v>0</v>
      </c>
      <c r="DN32" s="251">
        <f t="shared" si="19"/>
        <v>353</v>
      </c>
      <c r="DO32" s="220">
        <f t="shared" si="3"/>
        <v>1159</v>
      </c>
      <c r="DP32" s="1032">
        <v>300</v>
      </c>
      <c r="DQ32" s="1032">
        <v>300</v>
      </c>
      <c r="DR32" s="1032">
        <v>480</v>
      </c>
      <c r="DS32" s="1032">
        <v>300</v>
      </c>
      <c r="DT32" s="1032">
        <v>300</v>
      </c>
      <c r="DU32" s="1032">
        <v>300</v>
      </c>
      <c r="DV32" s="1032">
        <v>480</v>
      </c>
      <c r="DW32" s="1032">
        <v>300</v>
      </c>
      <c r="DX32" s="1032">
        <v>300</v>
      </c>
      <c r="DY32" s="1032">
        <v>300</v>
      </c>
      <c r="DZ32" s="1032">
        <v>300</v>
      </c>
      <c r="EA32" s="1032">
        <v>300</v>
      </c>
      <c r="EB32" s="1032">
        <v>120</v>
      </c>
      <c r="EC32" s="1032">
        <v>120</v>
      </c>
      <c r="ED32" s="1032">
        <v>0</v>
      </c>
    </row>
    <row r="33" spans="1:134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4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5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6"/>
        <v>0</v>
      </c>
      <c r="AN33" s="711">
        <f t="shared" si="7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8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25"/>
        <v>0</v>
      </c>
      <c r="BG33" s="970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10"/>
        <v>0</v>
      </c>
      <c r="BP33" s="184">
        <v>30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8"/>
        <v>30</v>
      </c>
      <c r="BY33" s="137">
        <f t="shared" si="11"/>
        <v>0</v>
      </c>
      <c r="BZ33" s="1187">
        <f t="shared" si="0"/>
        <v>0</v>
      </c>
      <c r="CA33" s="1188">
        <f t="shared" si="24"/>
        <v>0</v>
      </c>
      <c r="CB33" s="130">
        <v>0</v>
      </c>
      <c r="CC33" s="646">
        <f t="shared" si="13"/>
        <v>0</v>
      </c>
      <c r="CD33" s="1192">
        <f t="shared" si="1"/>
        <v>30</v>
      </c>
      <c r="CE33" s="1169">
        <f t="shared" si="2"/>
        <v>30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4"/>
        <v>0</v>
      </c>
      <c r="DI33" s="218">
        <f t="shared" si="14"/>
        <v>0</v>
      </c>
      <c r="DJ33" s="219">
        <f t="shared" si="14"/>
        <v>0</v>
      </c>
      <c r="DK33" s="500">
        <f t="shared" si="15"/>
        <v>0</v>
      </c>
      <c r="DL33" s="501">
        <f t="shared" si="16"/>
        <v>0</v>
      </c>
      <c r="DM33" s="219">
        <f t="shared" si="17"/>
        <v>0</v>
      </c>
      <c r="DN33" s="251">
        <f t="shared" si="19"/>
        <v>30</v>
      </c>
      <c r="DO33" s="220">
        <f t="shared" si="3"/>
        <v>30</v>
      </c>
      <c r="DP33" s="1034">
        <v>0</v>
      </c>
      <c r="DQ33" s="1034">
        <v>90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</row>
    <row r="34" spans="1:134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4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5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6"/>
        <v>0</v>
      </c>
      <c r="AN34" s="711">
        <f t="shared" si="7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8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25"/>
        <v>0</v>
      </c>
      <c r="BG34" s="970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10"/>
        <v>0</v>
      </c>
      <c r="BP34" s="184">
        <v>232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8"/>
        <v>232</v>
      </c>
      <c r="BY34" s="137">
        <f t="shared" si="11"/>
        <v>0</v>
      </c>
      <c r="BZ34" s="1187">
        <f t="shared" si="0"/>
        <v>0</v>
      </c>
      <c r="CA34" s="1188">
        <f t="shared" si="24"/>
        <v>0</v>
      </c>
      <c r="CB34" s="130">
        <v>0</v>
      </c>
      <c r="CC34" s="646">
        <f t="shared" si="13"/>
        <v>0</v>
      </c>
      <c r="CD34" s="1192">
        <f t="shared" si="1"/>
        <v>232</v>
      </c>
      <c r="CE34" s="1169">
        <f t="shared" si="2"/>
        <v>232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4"/>
        <v>0</v>
      </c>
      <c r="DI34" s="218">
        <f t="shared" si="14"/>
        <v>0</v>
      </c>
      <c r="DJ34" s="219">
        <f t="shared" si="14"/>
        <v>0</v>
      </c>
      <c r="DK34" s="500">
        <f t="shared" si="15"/>
        <v>0</v>
      </c>
      <c r="DL34" s="501">
        <f t="shared" si="16"/>
        <v>0</v>
      </c>
      <c r="DM34" s="219">
        <f t="shared" si="17"/>
        <v>0</v>
      </c>
      <c r="DN34" s="251">
        <f t="shared" si="19"/>
        <v>232</v>
      </c>
      <c r="DO34" s="220">
        <f t="shared" si="3"/>
        <v>232</v>
      </c>
      <c r="DP34" s="1034">
        <v>0</v>
      </c>
      <c r="DQ34" s="1034">
        <v>100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</row>
    <row r="35" spans="1:134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4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5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6"/>
        <v>0</v>
      </c>
      <c r="AN35" s="714">
        <f t="shared" si="7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8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25"/>
        <v>0</v>
      </c>
      <c r="BG35" s="971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10"/>
        <v>0</v>
      </c>
      <c r="BP35" s="133">
        <v>223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8"/>
        <v>223</v>
      </c>
      <c r="BY35" s="341">
        <f t="shared" si="11"/>
        <v>0</v>
      </c>
      <c r="BZ35" s="1189">
        <f t="shared" si="0"/>
        <v>0</v>
      </c>
      <c r="CA35" s="1190">
        <f t="shared" si="24"/>
        <v>0</v>
      </c>
      <c r="CB35" s="130">
        <v>0</v>
      </c>
      <c r="CC35" s="645">
        <f t="shared" si="13"/>
        <v>0</v>
      </c>
      <c r="CD35" s="1193">
        <f t="shared" si="1"/>
        <v>223</v>
      </c>
      <c r="CE35" s="1169">
        <f t="shared" si="2"/>
        <v>223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4"/>
        <v>0</v>
      </c>
      <c r="DI35" s="214">
        <f t="shared" si="14"/>
        <v>0</v>
      </c>
      <c r="DJ35" s="208">
        <f t="shared" si="14"/>
        <v>0</v>
      </c>
      <c r="DK35" s="471">
        <f t="shared" si="15"/>
        <v>0</v>
      </c>
      <c r="DL35" s="215">
        <f t="shared" si="16"/>
        <v>0</v>
      </c>
      <c r="DM35" s="208">
        <f t="shared" si="17"/>
        <v>0</v>
      </c>
      <c r="DN35" s="216">
        <f t="shared" si="19"/>
        <v>223</v>
      </c>
      <c r="DO35" s="217">
        <f t="shared" si="3"/>
        <v>223</v>
      </c>
      <c r="DP35" s="1035">
        <v>0</v>
      </c>
      <c r="DQ35" s="1035">
        <v>0</v>
      </c>
      <c r="DR35" s="1035">
        <v>1008</v>
      </c>
      <c r="DS35" s="1035">
        <v>1008</v>
      </c>
      <c r="DT35" s="1035">
        <v>1008</v>
      </c>
      <c r="DU35" s="1035">
        <v>1008</v>
      </c>
      <c r="DV35" s="1035">
        <v>1008</v>
      </c>
      <c r="DW35" s="1035">
        <v>1008</v>
      </c>
      <c r="DX35" s="1035">
        <v>1008</v>
      </c>
      <c r="DY35" s="1035">
        <v>1008</v>
      </c>
      <c r="DZ35" s="1035">
        <v>1008</v>
      </c>
      <c r="EA35" s="1035">
        <v>1008</v>
      </c>
      <c r="EB35" s="1035">
        <v>0</v>
      </c>
      <c r="EC35" s="1035">
        <v>0</v>
      </c>
      <c r="ED35" s="1035">
        <v>0</v>
      </c>
    </row>
    <row r="36" spans="1:134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4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5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6"/>
        <v>0</v>
      </c>
      <c r="AN36" s="711">
        <f t="shared" si="7"/>
        <v>0</v>
      </c>
      <c r="AO36" s="600">
        <v>9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8"/>
        <v>9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25"/>
        <v>0</v>
      </c>
      <c r="BG36" s="970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10"/>
        <v>0</v>
      </c>
      <c r="BP36" s="458">
        <v>316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8"/>
        <v>316</v>
      </c>
      <c r="BY36" s="137">
        <f t="shared" si="11"/>
        <v>0</v>
      </c>
      <c r="BZ36" s="1187">
        <f t="shared" si="0"/>
        <v>0</v>
      </c>
      <c r="CA36" s="1188">
        <f t="shared" si="24"/>
        <v>9</v>
      </c>
      <c r="CB36" s="130">
        <v>0</v>
      </c>
      <c r="CC36" s="646">
        <f t="shared" si="13"/>
        <v>0</v>
      </c>
      <c r="CD36" s="1192">
        <f t="shared" si="1"/>
        <v>316</v>
      </c>
      <c r="CE36" s="1169">
        <f t="shared" si="2"/>
        <v>325</v>
      </c>
      <c r="CF36" s="263">
        <v>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4"/>
        <v>0</v>
      </c>
      <c r="DI36" s="218">
        <f t="shared" si="14"/>
        <v>0</v>
      </c>
      <c r="DJ36" s="219">
        <f t="shared" si="14"/>
        <v>0</v>
      </c>
      <c r="DK36" s="500">
        <f t="shared" si="15"/>
        <v>0</v>
      </c>
      <c r="DL36" s="501">
        <f t="shared" si="16"/>
        <v>0</v>
      </c>
      <c r="DM36" s="219">
        <f t="shared" si="17"/>
        <v>0</v>
      </c>
      <c r="DN36" s="251">
        <f t="shared" si="19"/>
        <v>316</v>
      </c>
      <c r="DO36" s="220">
        <f t="shared" si="3"/>
        <v>325</v>
      </c>
      <c r="DP36" s="1034">
        <v>128</v>
      </c>
      <c r="DQ36" s="1034">
        <v>0</v>
      </c>
      <c r="DR36" s="1034">
        <v>0</v>
      </c>
      <c r="DS36" s="1034">
        <v>128</v>
      </c>
      <c r="DT36" s="1034">
        <v>0</v>
      </c>
      <c r="DU36" s="1034">
        <v>0</v>
      </c>
      <c r="DV36" s="1034">
        <v>0</v>
      </c>
      <c r="DW36" s="1034">
        <v>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</row>
    <row r="37" spans="1:134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4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5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6"/>
        <v>0</v>
      </c>
      <c r="AN37" s="715">
        <f t="shared" si="7"/>
        <v>0</v>
      </c>
      <c r="AO37" s="603">
        <v>175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8"/>
        <v>175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25"/>
        <v>0</v>
      </c>
      <c r="BG37" s="973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10"/>
        <v>0</v>
      </c>
      <c r="BP37" s="334">
        <v>143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8"/>
        <v>143</v>
      </c>
      <c r="BY37" s="336">
        <f t="shared" si="11"/>
        <v>0</v>
      </c>
      <c r="BZ37" s="1194">
        <f t="shared" si="0"/>
        <v>0</v>
      </c>
      <c r="CA37" s="1195">
        <f t="shared" si="24"/>
        <v>175</v>
      </c>
      <c r="CB37" s="130">
        <v>0</v>
      </c>
      <c r="CC37" s="1196">
        <f t="shared" si="13"/>
        <v>0</v>
      </c>
      <c r="CD37" s="1197">
        <f t="shared" si="1"/>
        <v>143</v>
      </c>
      <c r="CE37" s="1171">
        <f t="shared" si="2"/>
        <v>318</v>
      </c>
      <c r="CF37" s="379">
        <v>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4"/>
        <v>0</v>
      </c>
      <c r="DI37" s="228">
        <f t="shared" si="14"/>
        <v>0</v>
      </c>
      <c r="DJ37" s="222">
        <f t="shared" si="14"/>
        <v>0</v>
      </c>
      <c r="DK37" s="473">
        <f t="shared" si="15"/>
        <v>0</v>
      </c>
      <c r="DL37" s="339">
        <f t="shared" si="16"/>
        <v>0</v>
      </c>
      <c r="DM37" s="222">
        <f t="shared" si="17"/>
        <v>0</v>
      </c>
      <c r="DN37" s="241">
        <f t="shared" si="19"/>
        <v>143</v>
      </c>
      <c r="DO37" s="242">
        <f t="shared" si="3"/>
        <v>318</v>
      </c>
      <c r="DP37" s="1036">
        <v>132</v>
      </c>
      <c r="DQ37" s="1036">
        <v>0</v>
      </c>
      <c r="DR37" s="1036">
        <v>0</v>
      </c>
      <c r="DS37" s="1036">
        <v>132</v>
      </c>
      <c r="DT37" s="1036">
        <v>0</v>
      </c>
      <c r="DU37" s="1036">
        <v>0</v>
      </c>
      <c r="DV37" s="1036">
        <v>0</v>
      </c>
      <c r="DW37" s="1036">
        <v>0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</row>
    <row r="38" spans="1:134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4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5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6"/>
        <v>0</v>
      </c>
      <c r="AN38" s="717">
        <f t="shared" si="7"/>
        <v>0</v>
      </c>
      <c r="AO38" s="604">
        <v>301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8"/>
        <v>301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2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10"/>
        <v>0</v>
      </c>
      <c r="BP38" s="173">
        <v>274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8"/>
        <v>274</v>
      </c>
      <c r="BY38" s="393">
        <f>U38-(W38+X38+Y38+Z38+AA38+AB38+AC38+AF38+AG38+AH38+AI38+AJ38+AK38+AL38)</f>
        <v>0</v>
      </c>
      <c r="BZ38" s="1180">
        <f t="shared" si="0"/>
        <v>0</v>
      </c>
      <c r="CA38" s="1181">
        <f t="shared" ref="CA38:CA82" si="28">AW38-(BQ38+BR38+BS38+BT38+BU38+BV38+BW38)</f>
        <v>301</v>
      </c>
      <c r="CB38" s="130">
        <v>0</v>
      </c>
      <c r="CC38" s="130">
        <v>0</v>
      </c>
      <c r="CD38" s="1182">
        <f t="shared" si="1"/>
        <v>274</v>
      </c>
      <c r="CE38" s="1169">
        <f t="shared" si="2"/>
        <v>575</v>
      </c>
      <c r="CF38" s="264">
        <v>312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240</v>
      </c>
      <c r="CW38" s="229">
        <v>240</v>
      </c>
      <c r="CX38" s="372">
        <v>240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4"/>
        <v>240</v>
      </c>
      <c r="DI38" s="479">
        <f t="shared" si="14"/>
        <v>240</v>
      </c>
      <c r="DJ38" s="230">
        <f t="shared" si="14"/>
        <v>240</v>
      </c>
      <c r="DK38" s="608">
        <f t="shared" si="15"/>
        <v>-72</v>
      </c>
      <c r="DL38" s="609">
        <f t="shared" si="16"/>
        <v>-72</v>
      </c>
      <c r="DM38" s="230">
        <f t="shared" si="17"/>
        <v>0</v>
      </c>
      <c r="DN38" s="338">
        <f t="shared" si="19"/>
        <v>34</v>
      </c>
      <c r="DO38" s="246">
        <f t="shared" si="3"/>
        <v>335</v>
      </c>
      <c r="DP38" s="449">
        <v>0</v>
      </c>
      <c r="DQ38" s="449">
        <v>0</v>
      </c>
      <c r="DR38" s="449">
        <v>0</v>
      </c>
      <c r="DS38" s="449">
        <v>0</v>
      </c>
      <c r="DT38" s="449">
        <v>120</v>
      </c>
      <c r="DU38" s="449">
        <v>0</v>
      </c>
      <c r="DV38" s="449">
        <v>0</v>
      </c>
      <c r="DW38" s="449">
        <v>0</v>
      </c>
      <c r="DX38" s="449">
        <v>120</v>
      </c>
      <c r="DY38" s="449">
        <v>0</v>
      </c>
      <c r="DZ38" s="449">
        <v>0</v>
      </c>
      <c r="EA38" s="449">
        <v>120</v>
      </c>
      <c r="EB38" s="449">
        <v>0</v>
      </c>
      <c r="EC38" s="449">
        <v>0</v>
      </c>
      <c r="ED38" s="449">
        <v>0</v>
      </c>
    </row>
    <row r="39" spans="1:134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4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5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6"/>
        <v>0</v>
      </c>
      <c r="AN39" s="714">
        <f t="shared" si="7"/>
        <v>0</v>
      </c>
      <c r="AO39" s="600">
        <v>830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8"/>
        <v>830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2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10"/>
        <v>0</v>
      </c>
      <c r="BP39" s="173">
        <v>8</v>
      </c>
      <c r="BQ39" s="134">
        <v>0</v>
      </c>
      <c r="BR39" s="134">
        <v>0</v>
      </c>
      <c r="BS39" s="134">
        <v>0</v>
      </c>
      <c r="BT39" s="134">
        <v>663</v>
      </c>
      <c r="BU39" s="134">
        <v>0</v>
      </c>
      <c r="BV39" s="134">
        <v>0</v>
      </c>
      <c r="BW39" s="135">
        <v>0</v>
      </c>
      <c r="BX39" s="136">
        <f t="shared" si="18"/>
        <v>671</v>
      </c>
      <c r="BY39" s="393">
        <f t="shared" ref="BY39:BY82" si="29">U39-(W39+X39+Y39+Z39+AA39+AB39+AC39+AF39+AG39+AH39+AI39+AJ39+AK39+AL39)</f>
        <v>0</v>
      </c>
      <c r="BZ39" s="1180">
        <f t="shared" si="0"/>
        <v>0</v>
      </c>
      <c r="CA39" s="1181">
        <f t="shared" si="28"/>
        <v>167</v>
      </c>
      <c r="CB39" s="130">
        <v>0</v>
      </c>
      <c r="CC39" s="130">
        <v>0</v>
      </c>
      <c r="CD39" s="1182">
        <f t="shared" si="1"/>
        <v>671</v>
      </c>
      <c r="CE39" s="1169">
        <f t="shared" si="2"/>
        <v>838</v>
      </c>
      <c r="CF39" s="263">
        <v>312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384</v>
      </c>
      <c r="CW39" s="240">
        <v>384</v>
      </c>
      <c r="CX39" s="250">
        <v>384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4"/>
        <v>384</v>
      </c>
      <c r="DI39" s="218">
        <f t="shared" si="14"/>
        <v>384</v>
      </c>
      <c r="DJ39" s="219">
        <f t="shared" si="14"/>
        <v>384</v>
      </c>
      <c r="DK39" s="471">
        <f t="shared" si="15"/>
        <v>72</v>
      </c>
      <c r="DL39" s="215">
        <f t="shared" si="16"/>
        <v>72</v>
      </c>
      <c r="DM39" s="208">
        <f t="shared" si="17"/>
        <v>0</v>
      </c>
      <c r="DN39" s="251">
        <f t="shared" si="19"/>
        <v>287</v>
      </c>
      <c r="DO39" s="220">
        <f t="shared" si="3"/>
        <v>454</v>
      </c>
      <c r="DP39" s="449">
        <v>0</v>
      </c>
      <c r="DQ39" s="449">
        <v>0</v>
      </c>
      <c r="DR39" s="449">
        <v>0</v>
      </c>
      <c r="DS39" s="449">
        <v>0</v>
      </c>
      <c r="DT39" s="449">
        <v>120</v>
      </c>
      <c r="DU39" s="449">
        <v>0</v>
      </c>
      <c r="DV39" s="449">
        <v>0</v>
      </c>
      <c r="DW39" s="449">
        <v>0</v>
      </c>
      <c r="DX39" s="449">
        <v>120</v>
      </c>
      <c r="DY39" s="449">
        <v>0</v>
      </c>
      <c r="DZ39" s="449">
        <v>0</v>
      </c>
      <c r="EA39" s="449">
        <v>120</v>
      </c>
      <c r="EB39" s="449">
        <v>0</v>
      </c>
      <c r="EC39" s="449">
        <v>0</v>
      </c>
      <c r="ED39" s="449">
        <v>0</v>
      </c>
    </row>
    <row r="40" spans="1:134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4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5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6"/>
        <v>0</v>
      </c>
      <c r="AN40" s="714">
        <f t="shared" si="7"/>
        <v>0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8"/>
        <v>0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2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10"/>
        <v>0</v>
      </c>
      <c r="BP40" s="173">
        <v>2237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8"/>
        <v>2237</v>
      </c>
      <c r="BY40" s="393">
        <f t="shared" si="29"/>
        <v>0</v>
      </c>
      <c r="BZ40" s="1180">
        <f t="shared" si="0"/>
        <v>0</v>
      </c>
      <c r="CA40" s="1181">
        <f t="shared" si="28"/>
        <v>0</v>
      </c>
      <c r="CB40" s="130">
        <v>0</v>
      </c>
      <c r="CC40" s="130">
        <v>0</v>
      </c>
      <c r="CD40" s="1182">
        <f t="shared" si="1"/>
        <v>2237</v>
      </c>
      <c r="CE40" s="1169">
        <f t="shared" si="2"/>
        <v>2237</v>
      </c>
      <c r="CF40" s="263">
        <v>984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0</v>
      </c>
      <c r="CO40" s="248">
        <v>0</v>
      </c>
      <c r="CP40" s="249">
        <v>0</v>
      </c>
      <c r="CQ40" s="442"/>
      <c r="CR40" s="265">
        <v>600</v>
      </c>
      <c r="CS40" s="240">
        <v>600</v>
      </c>
      <c r="CT40" s="247">
        <v>600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4"/>
        <v>600</v>
      </c>
      <c r="DI40" s="218">
        <f t="shared" si="14"/>
        <v>600</v>
      </c>
      <c r="DJ40" s="219">
        <f t="shared" si="14"/>
        <v>600</v>
      </c>
      <c r="DK40" s="471">
        <f t="shared" si="15"/>
        <v>-384</v>
      </c>
      <c r="DL40" s="215">
        <f t="shared" si="16"/>
        <v>-384</v>
      </c>
      <c r="DM40" s="208">
        <f t="shared" si="17"/>
        <v>0</v>
      </c>
      <c r="DN40" s="251">
        <f t="shared" si="19"/>
        <v>1637</v>
      </c>
      <c r="DO40" s="220">
        <f t="shared" si="3"/>
        <v>1637</v>
      </c>
      <c r="DP40" s="449">
        <v>1080</v>
      </c>
      <c r="DQ40" s="449">
        <v>1032</v>
      </c>
      <c r="DR40" s="449">
        <v>1128</v>
      </c>
      <c r="DS40" s="449">
        <v>888</v>
      </c>
      <c r="DT40" s="449">
        <v>1248</v>
      </c>
      <c r="DU40" s="449">
        <v>1320</v>
      </c>
      <c r="DV40" s="449">
        <v>1224</v>
      </c>
      <c r="DW40" s="449">
        <v>1104</v>
      </c>
      <c r="DX40" s="449">
        <v>1104</v>
      </c>
      <c r="DY40" s="449">
        <v>1104</v>
      </c>
      <c r="DZ40" s="449">
        <v>1104</v>
      </c>
      <c r="EA40" s="449">
        <v>1104</v>
      </c>
      <c r="EB40" s="449">
        <v>1128</v>
      </c>
      <c r="EC40" s="449">
        <v>1056</v>
      </c>
      <c r="ED40" s="449">
        <v>0</v>
      </c>
    </row>
    <row r="41" spans="1:134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4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5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6"/>
        <v>0</v>
      </c>
      <c r="AN41" s="714">
        <f t="shared" si="7"/>
        <v>0</v>
      </c>
      <c r="AO41" s="600">
        <v>4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8"/>
        <v>4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2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10"/>
        <v>0</v>
      </c>
      <c r="BP41" s="173">
        <v>2572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8"/>
        <v>2572</v>
      </c>
      <c r="BY41" s="393">
        <f t="shared" si="29"/>
        <v>0</v>
      </c>
      <c r="BZ41" s="1180">
        <f t="shared" ref="BZ41:BZ72" si="30">AN41-(AP41+AQ41+AR41+AS41+AT41+AU41+AV41)</f>
        <v>0</v>
      </c>
      <c r="CA41" s="1181">
        <f t="shared" si="28"/>
        <v>4</v>
      </c>
      <c r="CB41" s="130">
        <v>0</v>
      </c>
      <c r="CC41" s="130">
        <v>0</v>
      </c>
      <c r="CD41" s="1182">
        <f t="shared" ref="CD41:CD72" si="31">BX41</f>
        <v>2572</v>
      </c>
      <c r="CE41" s="1169">
        <f t="shared" ref="CE41:CE72" si="32">SUM(BY41:CD41)</f>
        <v>2576</v>
      </c>
      <c r="CF41" s="263">
        <v>980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0</v>
      </c>
      <c r="CO41" s="248">
        <v>0</v>
      </c>
      <c r="CP41" s="249">
        <v>0</v>
      </c>
      <c r="CQ41" s="442"/>
      <c r="CR41" s="265">
        <v>600</v>
      </c>
      <c r="CS41" s="240">
        <v>600</v>
      </c>
      <c r="CT41" s="247">
        <v>600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4"/>
        <v>600</v>
      </c>
      <c r="DI41" s="218">
        <f t="shared" si="14"/>
        <v>600</v>
      </c>
      <c r="DJ41" s="219">
        <f t="shared" si="14"/>
        <v>600</v>
      </c>
      <c r="DK41" s="471">
        <f t="shared" si="15"/>
        <v>-380</v>
      </c>
      <c r="DL41" s="215">
        <f t="shared" si="16"/>
        <v>-380</v>
      </c>
      <c r="DM41" s="208">
        <f t="shared" si="17"/>
        <v>0</v>
      </c>
      <c r="DN41" s="251">
        <f t="shared" si="19"/>
        <v>1972</v>
      </c>
      <c r="DO41" s="220">
        <f t="shared" ref="DO41:DO72" si="33">CE41-DJ41</f>
        <v>1976</v>
      </c>
      <c r="DP41" s="449">
        <v>1080</v>
      </c>
      <c r="DQ41" s="449">
        <v>1020</v>
      </c>
      <c r="DR41" s="449">
        <v>1120</v>
      </c>
      <c r="DS41" s="449">
        <v>880</v>
      </c>
      <c r="DT41" s="449">
        <v>1240</v>
      </c>
      <c r="DU41" s="449">
        <v>1320</v>
      </c>
      <c r="DV41" s="449">
        <v>1220</v>
      </c>
      <c r="DW41" s="449">
        <v>1100</v>
      </c>
      <c r="DX41" s="449">
        <v>1100</v>
      </c>
      <c r="DY41" s="449">
        <v>1100</v>
      </c>
      <c r="DZ41" s="449">
        <v>1100</v>
      </c>
      <c r="EA41" s="449">
        <v>1100</v>
      </c>
      <c r="EB41" s="449">
        <v>1140</v>
      </c>
      <c r="EC41" s="449">
        <v>1060</v>
      </c>
      <c r="ED41" s="449">
        <v>0</v>
      </c>
    </row>
    <row r="42" spans="1:134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4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5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6"/>
        <v>0</v>
      </c>
      <c r="AN42" s="714">
        <f t="shared" si="7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8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2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10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8"/>
        <v>0</v>
      </c>
      <c r="BY42" s="393">
        <f t="shared" si="29"/>
        <v>0</v>
      </c>
      <c r="BZ42" s="1180">
        <f t="shared" si="30"/>
        <v>0</v>
      </c>
      <c r="CA42" s="1181">
        <f t="shared" si="28"/>
        <v>0</v>
      </c>
      <c r="CB42" s="130">
        <v>0</v>
      </c>
      <c r="CC42" s="130">
        <v>0</v>
      </c>
      <c r="CD42" s="1182">
        <f t="shared" si="31"/>
        <v>0</v>
      </c>
      <c r="CE42" s="1169">
        <f t="shared" si="32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4"/>
        <v>0</v>
      </c>
      <c r="DI42" s="218">
        <f t="shared" si="14"/>
        <v>0</v>
      </c>
      <c r="DJ42" s="219">
        <f t="shared" si="14"/>
        <v>0</v>
      </c>
      <c r="DK42" s="471">
        <f t="shared" si="15"/>
        <v>0</v>
      </c>
      <c r="DL42" s="215">
        <f t="shared" si="16"/>
        <v>0</v>
      </c>
      <c r="DM42" s="208">
        <f t="shared" si="17"/>
        <v>0</v>
      </c>
      <c r="DN42" s="251">
        <f t="shared" si="19"/>
        <v>0</v>
      </c>
      <c r="DO42" s="220">
        <f t="shared" si="33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</row>
    <row r="43" spans="1:134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310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4"/>
        <v>310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5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6"/>
        <v>0</v>
      </c>
      <c r="AN43" s="714">
        <f t="shared" si="7"/>
        <v>0</v>
      </c>
      <c r="AO43" s="600">
        <v>207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8"/>
        <v>207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2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10"/>
        <v>0</v>
      </c>
      <c r="BP43" s="173">
        <v>11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8"/>
        <v>11</v>
      </c>
      <c r="BY43" s="393">
        <f t="shared" si="29"/>
        <v>310</v>
      </c>
      <c r="BZ43" s="1180">
        <f t="shared" si="30"/>
        <v>0</v>
      </c>
      <c r="CA43" s="1181">
        <f t="shared" si="28"/>
        <v>207</v>
      </c>
      <c r="CB43" s="130">
        <v>0</v>
      </c>
      <c r="CC43" s="130">
        <v>0</v>
      </c>
      <c r="CD43" s="1182">
        <f t="shared" si="31"/>
        <v>11</v>
      </c>
      <c r="CE43" s="1169">
        <f t="shared" si="32"/>
        <v>528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4"/>
        <v>0</v>
      </c>
      <c r="DI43" s="218">
        <f t="shared" si="14"/>
        <v>0</v>
      </c>
      <c r="DJ43" s="219">
        <f t="shared" si="14"/>
        <v>0</v>
      </c>
      <c r="DK43" s="471">
        <f t="shared" si="15"/>
        <v>0</v>
      </c>
      <c r="DL43" s="215">
        <f t="shared" si="16"/>
        <v>0</v>
      </c>
      <c r="DM43" s="208">
        <f t="shared" si="17"/>
        <v>0</v>
      </c>
      <c r="DN43" s="251">
        <f t="shared" si="19"/>
        <v>11</v>
      </c>
      <c r="DO43" s="220">
        <f t="shared" si="33"/>
        <v>528</v>
      </c>
      <c r="DP43" s="449">
        <v>0</v>
      </c>
      <c r="DQ43" s="449">
        <v>0</v>
      </c>
      <c r="DR43" s="449">
        <v>0</v>
      </c>
      <c r="DS43" s="449">
        <v>160</v>
      </c>
      <c r="DT43" s="449">
        <v>160</v>
      </c>
      <c r="DU43" s="449">
        <v>100</v>
      </c>
      <c r="DV43" s="449">
        <v>0</v>
      </c>
      <c r="DW43" s="449">
        <v>0</v>
      </c>
      <c r="DX43" s="449">
        <v>160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</row>
    <row r="44" spans="1:134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520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4"/>
        <v>520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5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6"/>
        <v>0</v>
      </c>
      <c r="AN44" s="714">
        <f t="shared" si="7"/>
        <v>0</v>
      </c>
      <c r="AO44" s="600">
        <v>2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8"/>
        <v>2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2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10"/>
        <v>0</v>
      </c>
      <c r="BP44" s="173">
        <v>7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8"/>
        <v>7</v>
      </c>
      <c r="BY44" s="393">
        <f t="shared" si="29"/>
        <v>520</v>
      </c>
      <c r="BZ44" s="1180">
        <f t="shared" si="30"/>
        <v>0</v>
      </c>
      <c r="CA44" s="1181">
        <f t="shared" si="28"/>
        <v>2</v>
      </c>
      <c r="CB44" s="130">
        <v>0</v>
      </c>
      <c r="CC44" s="130">
        <v>0</v>
      </c>
      <c r="CD44" s="1182">
        <f t="shared" si="31"/>
        <v>7</v>
      </c>
      <c r="CE44" s="1169">
        <f t="shared" si="32"/>
        <v>529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4"/>
        <v>0</v>
      </c>
      <c r="DI44" s="218">
        <f t="shared" si="14"/>
        <v>0</v>
      </c>
      <c r="DJ44" s="219">
        <f t="shared" si="14"/>
        <v>0</v>
      </c>
      <c r="DK44" s="471">
        <f t="shared" si="15"/>
        <v>0</v>
      </c>
      <c r="DL44" s="215">
        <f t="shared" si="16"/>
        <v>0</v>
      </c>
      <c r="DM44" s="208">
        <f t="shared" si="17"/>
        <v>0</v>
      </c>
      <c r="DN44" s="251">
        <f t="shared" si="19"/>
        <v>7</v>
      </c>
      <c r="DO44" s="220">
        <f t="shared" si="33"/>
        <v>529</v>
      </c>
      <c r="DP44" s="449">
        <v>0</v>
      </c>
      <c r="DQ44" s="449">
        <v>0</v>
      </c>
      <c r="DR44" s="449">
        <v>0</v>
      </c>
      <c r="DS44" s="449">
        <v>180</v>
      </c>
      <c r="DT44" s="449">
        <v>180</v>
      </c>
      <c r="DU44" s="449">
        <v>120</v>
      </c>
      <c r="DV44" s="449">
        <v>0</v>
      </c>
      <c r="DW44" s="449">
        <v>0</v>
      </c>
      <c r="DX44" s="449">
        <v>180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</row>
    <row r="45" spans="1:134" ht="21.6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318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4"/>
        <v>318</v>
      </c>
      <c r="V45" s="126">
        <v>0</v>
      </c>
      <c r="W45" s="124">
        <v>0</v>
      </c>
      <c r="X45" s="124">
        <v>0</v>
      </c>
      <c r="Y45" s="124">
        <f>150+165</f>
        <v>315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5"/>
        <v>315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6"/>
        <v>0</v>
      </c>
      <c r="AN45" s="714">
        <f t="shared" si="7"/>
        <v>315</v>
      </c>
      <c r="AO45" s="600">
        <v>147</v>
      </c>
      <c r="AP45" s="134">
        <v>0</v>
      </c>
      <c r="AQ45" s="134">
        <v>0</v>
      </c>
      <c r="AR45" s="134">
        <f>150+165</f>
        <v>315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8"/>
        <v>462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2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10"/>
        <v>0</v>
      </c>
      <c r="BP45" s="173">
        <v>435</v>
      </c>
      <c r="BQ45" s="134">
        <v>0</v>
      </c>
      <c r="BR45" s="134">
        <v>0</v>
      </c>
      <c r="BS45" s="134">
        <v>266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8"/>
        <v>701</v>
      </c>
      <c r="BY45" s="393">
        <f t="shared" si="29"/>
        <v>3</v>
      </c>
      <c r="BZ45" s="1180">
        <f t="shared" si="30"/>
        <v>0</v>
      </c>
      <c r="CA45" s="1181">
        <f t="shared" si="28"/>
        <v>196</v>
      </c>
      <c r="CB45" s="130">
        <v>0</v>
      </c>
      <c r="CC45" s="130">
        <v>0</v>
      </c>
      <c r="CD45" s="1182">
        <f t="shared" si="31"/>
        <v>701</v>
      </c>
      <c r="CE45" s="1169">
        <f t="shared" si="32"/>
        <v>900</v>
      </c>
      <c r="CF45" s="263">
        <v>600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300</v>
      </c>
      <c r="CS45" s="240">
        <v>300</v>
      </c>
      <c r="CT45" s="247">
        <v>300</v>
      </c>
      <c r="CU45" s="442"/>
      <c r="CV45" s="383">
        <v>0</v>
      </c>
      <c r="CW45" s="240">
        <v>0</v>
      </c>
      <c r="CX45" s="250">
        <v>0</v>
      </c>
      <c r="CY45" s="442"/>
      <c r="CZ45" s="383">
        <v>300</v>
      </c>
      <c r="DA45" s="240">
        <v>300</v>
      </c>
      <c r="DB45" s="247">
        <v>300</v>
      </c>
      <c r="DC45" s="442"/>
      <c r="DD45" s="383">
        <v>0</v>
      </c>
      <c r="DE45" s="240">
        <v>0</v>
      </c>
      <c r="DF45" s="219"/>
      <c r="DG45" s="442"/>
      <c r="DH45" s="469">
        <f t="shared" si="14"/>
        <v>600</v>
      </c>
      <c r="DI45" s="218">
        <f t="shared" si="14"/>
        <v>600</v>
      </c>
      <c r="DJ45" s="219">
        <f t="shared" si="14"/>
        <v>600</v>
      </c>
      <c r="DK45" s="471">
        <f t="shared" si="15"/>
        <v>0</v>
      </c>
      <c r="DL45" s="215">
        <f t="shared" si="16"/>
        <v>0</v>
      </c>
      <c r="DM45" s="208">
        <f t="shared" si="17"/>
        <v>0</v>
      </c>
      <c r="DN45" s="251">
        <f t="shared" si="19"/>
        <v>101</v>
      </c>
      <c r="DO45" s="220">
        <f t="shared" si="33"/>
        <v>300</v>
      </c>
      <c r="DP45" s="449">
        <v>0</v>
      </c>
      <c r="DQ45" s="449">
        <v>600</v>
      </c>
      <c r="DR45" s="449">
        <v>600</v>
      </c>
      <c r="DS45" s="449">
        <v>750</v>
      </c>
      <c r="DT45" s="449">
        <v>1170</v>
      </c>
      <c r="DU45" s="449">
        <v>0</v>
      </c>
      <c r="DV45" s="449">
        <v>0</v>
      </c>
      <c r="DW45" s="449">
        <v>0</v>
      </c>
      <c r="DX45" s="449">
        <v>750</v>
      </c>
      <c r="DY45" s="449">
        <v>0</v>
      </c>
      <c r="DZ45" s="449">
        <v>0</v>
      </c>
      <c r="EA45" s="449">
        <v>0</v>
      </c>
      <c r="EB45" s="449">
        <v>900</v>
      </c>
      <c r="EC45" s="449">
        <v>0</v>
      </c>
      <c r="ED45" s="449">
        <v>0</v>
      </c>
    </row>
    <row r="46" spans="1:134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4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5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6"/>
        <v>0</v>
      </c>
      <c r="AN46" s="714">
        <f t="shared" si="7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8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2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10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8"/>
        <v>0</v>
      </c>
      <c r="BY46" s="393">
        <f t="shared" si="29"/>
        <v>0</v>
      </c>
      <c r="BZ46" s="1180">
        <f t="shared" si="30"/>
        <v>0</v>
      </c>
      <c r="CA46" s="1181">
        <f t="shared" si="28"/>
        <v>0</v>
      </c>
      <c r="CB46" s="130">
        <v>0</v>
      </c>
      <c r="CC46" s="130">
        <v>0</v>
      </c>
      <c r="CD46" s="1182">
        <f t="shared" si="31"/>
        <v>0</v>
      </c>
      <c r="CE46" s="1169">
        <f t="shared" si="32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4"/>
        <v>0</v>
      </c>
      <c r="DI46" s="218">
        <f t="shared" si="14"/>
        <v>0</v>
      </c>
      <c r="DJ46" s="219">
        <f t="shared" si="14"/>
        <v>0</v>
      </c>
      <c r="DK46" s="471">
        <f t="shared" si="15"/>
        <v>0</v>
      </c>
      <c r="DL46" s="215">
        <f t="shared" si="16"/>
        <v>0</v>
      </c>
      <c r="DM46" s="208">
        <f t="shared" si="17"/>
        <v>0</v>
      </c>
      <c r="DN46" s="251">
        <f t="shared" si="19"/>
        <v>0</v>
      </c>
      <c r="DO46" s="220">
        <f t="shared" si="33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</row>
    <row r="47" spans="1:134" s="44" customFormat="1" ht="21.9" customHeight="1">
      <c r="A47" s="1314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0</v>
      </c>
      <c r="N47" s="124">
        <v>0</v>
      </c>
      <c r="O47" s="124">
        <v>0</v>
      </c>
      <c r="P47" s="1315">
        <f>238+430</f>
        <v>668</v>
      </c>
      <c r="Q47" s="1315">
        <f>242</f>
        <v>242</v>
      </c>
      <c r="R47" s="124">
        <v>0</v>
      </c>
      <c r="S47" s="124">
        <v>0</v>
      </c>
      <c r="T47" s="124">
        <v>0</v>
      </c>
      <c r="U47" s="125">
        <f t="shared" si="4"/>
        <v>910</v>
      </c>
      <c r="V47" s="126">
        <v>0</v>
      </c>
      <c r="W47" s="124">
        <v>0</v>
      </c>
      <c r="X47" s="124">
        <v>0</v>
      </c>
      <c r="Y47" s="124">
        <f>116+290</f>
        <v>406</v>
      </c>
      <c r="Z47" s="124">
        <f>365+98</f>
        <v>463</v>
      </c>
      <c r="AA47" s="124">
        <v>0</v>
      </c>
      <c r="AB47" s="124">
        <v>0</v>
      </c>
      <c r="AC47" s="127">
        <v>0</v>
      </c>
      <c r="AD47" s="128">
        <f t="shared" si="5"/>
        <v>869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6"/>
        <v>0</v>
      </c>
      <c r="AN47" s="714">
        <f t="shared" si="7"/>
        <v>869</v>
      </c>
      <c r="AO47" s="600">
        <v>0</v>
      </c>
      <c r="AP47" s="134">
        <v>0</v>
      </c>
      <c r="AQ47" s="134">
        <v>0</v>
      </c>
      <c r="AR47" s="134">
        <f>116+290</f>
        <v>406</v>
      </c>
      <c r="AS47" s="134">
        <f>365+98</f>
        <v>463</v>
      </c>
      <c r="AT47" s="134">
        <v>0</v>
      </c>
      <c r="AU47" s="134">
        <v>0</v>
      </c>
      <c r="AV47" s="139">
        <v>0</v>
      </c>
      <c r="AW47" s="593">
        <f t="shared" si="8"/>
        <v>869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2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10"/>
        <v>0</v>
      </c>
      <c r="BP47" s="173">
        <v>6</v>
      </c>
      <c r="BQ47" s="134">
        <v>0</v>
      </c>
      <c r="BR47" s="134">
        <v>0</v>
      </c>
      <c r="BS47" s="134">
        <v>240</v>
      </c>
      <c r="BT47" s="134">
        <v>72</v>
      </c>
      <c r="BU47" s="134">
        <v>263</v>
      </c>
      <c r="BV47" s="134">
        <v>25</v>
      </c>
      <c r="BW47" s="135">
        <v>0</v>
      </c>
      <c r="BX47" s="136">
        <f t="shared" si="18"/>
        <v>606</v>
      </c>
      <c r="BY47" s="393">
        <f t="shared" si="29"/>
        <v>41</v>
      </c>
      <c r="BZ47" s="1180">
        <f t="shared" si="30"/>
        <v>0</v>
      </c>
      <c r="CA47" s="1181">
        <f t="shared" si="28"/>
        <v>269</v>
      </c>
      <c r="CB47" s="130">
        <v>0</v>
      </c>
      <c r="CC47" s="130">
        <v>0</v>
      </c>
      <c r="CD47" s="1182">
        <f t="shared" si="31"/>
        <v>606</v>
      </c>
      <c r="CE47" s="1169">
        <f t="shared" si="32"/>
        <v>916</v>
      </c>
      <c r="CF47" s="263">
        <v>600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312</v>
      </c>
      <c r="CS47" s="240">
        <v>312</v>
      </c>
      <c r="CT47" s="247">
        <v>312</v>
      </c>
      <c r="CU47" s="442"/>
      <c r="CV47" s="383">
        <v>0</v>
      </c>
      <c r="CW47" s="240">
        <v>0</v>
      </c>
      <c r="CX47" s="250">
        <v>0</v>
      </c>
      <c r="CY47" s="442"/>
      <c r="CZ47" s="383">
        <v>288</v>
      </c>
      <c r="DA47" s="240">
        <v>312</v>
      </c>
      <c r="DB47" s="247">
        <v>288</v>
      </c>
      <c r="DC47" s="442"/>
      <c r="DD47" s="383">
        <v>0</v>
      </c>
      <c r="DE47" s="240">
        <v>0</v>
      </c>
      <c r="DF47" s="219"/>
      <c r="DG47" s="442"/>
      <c r="DH47" s="469">
        <f t="shared" si="14"/>
        <v>600</v>
      </c>
      <c r="DI47" s="218">
        <f t="shared" si="14"/>
        <v>624</v>
      </c>
      <c r="DJ47" s="219">
        <f t="shared" si="14"/>
        <v>600</v>
      </c>
      <c r="DK47" s="471">
        <f t="shared" si="15"/>
        <v>0</v>
      </c>
      <c r="DL47" s="215">
        <f t="shared" si="16"/>
        <v>24</v>
      </c>
      <c r="DM47" s="208">
        <f t="shared" si="17"/>
        <v>-24</v>
      </c>
      <c r="DN47" s="251">
        <f t="shared" si="19"/>
        <v>6</v>
      </c>
      <c r="DO47" s="220">
        <f t="shared" si="33"/>
        <v>316</v>
      </c>
      <c r="DP47" s="449">
        <v>0</v>
      </c>
      <c r="DQ47" s="449">
        <v>600</v>
      </c>
      <c r="DR47" s="449">
        <v>600</v>
      </c>
      <c r="DS47" s="449">
        <v>768</v>
      </c>
      <c r="DT47" s="449">
        <v>1152</v>
      </c>
      <c r="DU47" s="449">
        <v>0</v>
      </c>
      <c r="DV47" s="449">
        <v>0</v>
      </c>
      <c r="DW47" s="449">
        <v>0</v>
      </c>
      <c r="DX47" s="449">
        <v>768</v>
      </c>
      <c r="DY47" s="449">
        <v>0</v>
      </c>
      <c r="DZ47" s="449">
        <v>0</v>
      </c>
      <c r="EA47" s="449">
        <v>0</v>
      </c>
      <c r="EB47" s="449">
        <v>912</v>
      </c>
      <c r="EC47" s="449">
        <v>0</v>
      </c>
      <c r="ED47" s="449">
        <v>0</v>
      </c>
    </row>
    <row r="48" spans="1:134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4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5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6"/>
        <v>0</v>
      </c>
      <c r="AN48" s="714">
        <f t="shared" si="7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8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2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10"/>
        <v>0</v>
      </c>
      <c r="BP48" s="173">
        <v>363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8"/>
        <v>363</v>
      </c>
      <c r="BY48" s="393">
        <f t="shared" si="29"/>
        <v>0</v>
      </c>
      <c r="BZ48" s="1180">
        <f t="shared" si="30"/>
        <v>0</v>
      </c>
      <c r="CA48" s="1181">
        <f t="shared" si="28"/>
        <v>0</v>
      </c>
      <c r="CB48" s="130">
        <v>0</v>
      </c>
      <c r="CC48" s="130">
        <v>0</v>
      </c>
      <c r="CD48" s="1182">
        <f t="shared" si="31"/>
        <v>363</v>
      </c>
      <c r="CE48" s="1169">
        <f t="shared" si="32"/>
        <v>363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4"/>
        <v>0</v>
      </c>
      <c r="DI48" s="218">
        <f t="shared" si="14"/>
        <v>0</v>
      </c>
      <c r="DJ48" s="219">
        <f t="shared" si="14"/>
        <v>0</v>
      </c>
      <c r="DK48" s="471">
        <f t="shared" si="15"/>
        <v>0</v>
      </c>
      <c r="DL48" s="215">
        <f t="shared" si="16"/>
        <v>0</v>
      </c>
      <c r="DM48" s="208">
        <f t="shared" si="17"/>
        <v>0</v>
      </c>
      <c r="DN48" s="251">
        <f t="shared" si="19"/>
        <v>363</v>
      </c>
      <c r="DO48" s="220">
        <f t="shared" si="33"/>
        <v>363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</row>
    <row r="49" spans="1:134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4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5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6"/>
        <v>0</v>
      </c>
      <c r="AN49" s="714">
        <f t="shared" si="7"/>
        <v>0</v>
      </c>
      <c r="AO49" s="600">
        <v>43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8"/>
        <v>43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2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10"/>
        <v>0</v>
      </c>
      <c r="BP49" s="173">
        <v>331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8"/>
        <v>331</v>
      </c>
      <c r="BY49" s="393">
        <f t="shared" si="29"/>
        <v>0</v>
      </c>
      <c r="BZ49" s="1180">
        <f t="shared" si="30"/>
        <v>0</v>
      </c>
      <c r="CA49" s="1181">
        <f t="shared" si="28"/>
        <v>43</v>
      </c>
      <c r="CB49" s="130">
        <v>0</v>
      </c>
      <c r="CC49" s="130">
        <v>0</v>
      </c>
      <c r="CD49" s="1182">
        <f t="shared" si="31"/>
        <v>331</v>
      </c>
      <c r="CE49" s="1169">
        <f t="shared" si="32"/>
        <v>374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4"/>
        <v>0</v>
      </c>
      <c r="DI49" s="218">
        <f t="shared" si="14"/>
        <v>0</v>
      </c>
      <c r="DJ49" s="219">
        <f t="shared" si="14"/>
        <v>0</v>
      </c>
      <c r="DK49" s="471">
        <f t="shared" si="15"/>
        <v>0</v>
      </c>
      <c r="DL49" s="215">
        <f t="shared" si="16"/>
        <v>0</v>
      </c>
      <c r="DM49" s="208">
        <f t="shared" si="17"/>
        <v>0</v>
      </c>
      <c r="DN49" s="251">
        <f t="shared" si="19"/>
        <v>331</v>
      </c>
      <c r="DO49" s="220">
        <f t="shared" si="33"/>
        <v>374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</row>
    <row r="50" spans="1:134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4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5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6"/>
        <v>0</v>
      </c>
      <c r="AN50" s="714">
        <f t="shared" si="7"/>
        <v>0</v>
      </c>
      <c r="AO50" s="600">
        <v>648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8"/>
        <v>648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2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10"/>
        <v>0</v>
      </c>
      <c r="BP50" s="173">
        <v>565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8"/>
        <v>565</v>
      </c>
      <c r="BY50" s="393">
        <f t="shared" si="29"/>
        <v>0</v>
      </c>
      <c r="BZ50" s="1180">
        <f t="shared" si="30"/>
        <v>0</v>
      </c>
      <c r="CA50" s="1181">
        <f t="shared" si="28"/>
        <v>648</v>
      </c>
      <c r="CB50" s="130">
        <v>0</v>
      </c>
      <c r="CC50" s="130">
        <v>0</v>
      </c>
      <c r="CD50" s="1182">
        <f t="shared" si="31"/>
        <v>565</v>
      </c>
      <c r="CE50" s="1169">
        <f t="shared" si="32"/>
        <v>1213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4"/>
        <v>0</v>
      </c>
      <c r="DI50" s="218">
        <f t="shared" si="14"/>
        <v>0</v>
      </c>
      <c r="DJ50" s="219">
        <f t="shared" si="14"/>
        <v>0</v>
      </c>
      <c r="DK50" s="471">
        <f t="shared" si="15"/>
        <v>0</v>
      </c>
      <c r="DL50" s="215">
        <f t="shared" si="16"/>
        <v>0</v>
      </c>
      <c r="DM50" s="208">
        <f t="shared" si="17"/>
        <v>0</v>
      </c>
      <c r="DN50" s="251">
        <f t="shared" si="19"/>
        <v>565</v>
      </c>
      <c r="DO50" s="220">
        <f t="shared" si="33"/>
        <v>1213</v>
      </c>
      <c r="DP50" s="449">
        <v>0</v>
      </c>
      <c r="DQ50" s="449">
        <v>80</v>
      </c>
      <c r="DR50" s="449">
        <v>0</v>
      </c>
      <c r="DS50" s="449">
        <v>0</v>
      </c>
      <c r="DT50" s="449">
        <v>160</v>
      </c>
      <c r="DU50" s="449">
        <v>0</v>
      </c>
      <c r="DV50" s="449">
        <v>0</v>
      </c>
      <c r="DW50" s="449">
        <v>0</v>
      </c>
      <c r="DX50" s="449">
        <v>0</v>
      </c>
      <c r="DY50" s="449">
        <v>0</v>
      </c>
      <c r="DZ50" s="449">
        <v>0</v>
      </c>
      <c r="EA50" s="449">
        <v>0</v>
      </c>
      <c r="EB50" s="449">
        <v>80</v>
      </c>
      <c r="EC50" s="449">
        <v>0</v>
      </c>
      <c r="ED50" s="449">
        <v>0</v>
      </c>
    </row>
    <row r="51" spans="1:134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524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4"/>
        <v>524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5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6"/>
        <v>0</v>
      </c>
      <c r="AN51" s="714">
        <f t="shared" si="7"/>
        <v>0</v>
      </c>
      <c r="AO51" s="600">
        <v>841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8"/>
        <v>841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2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10"/>
        <v>0</v>
      </c>
      <c r="BP51" s="173">
        <v>359</v>
      </c>
      <c r="BQ51" s="134">
        <v>0</v>
      </c>
      <c r="BR51" s="134">
        <v>0</v>
      </c>
      <c r="BS51" s="134">
        <v>577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8"/>
        <v>936</v>
      </c>
      <c r="BY51" s="393">
        <f t="shared" si="29"/>
        <v>524</v>
      </c>
      <c r="BZ51" s="1180">
        <f t="shared" si="30"/>
        <v>0</v>
      </c>
      <c r="CA51" s="1181">
        <f t="shared" si="28"/>
        <v>264</v>
      </c>
      <c r="CB51" s="130">
        <v>0</v>
      </c>
      <c r="CC51" s="130">
        <v>0</v>
      </c>
      <c r="CD51" s="1182">
        <f t="shared" si="31"/>
        <v>936</v>
      </c>
      <c r="CE51" s="1169">
        <f t="shared" si="32"/>
        <v>1724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4"/>
        <v>0</v>
      </c>
      <c r="DI51" s="218">
        <f t="shared" si="14"/>
        <v>0</v>
      </c>
      <c r="DJ51" s="219">
        <f t="shared" si="14"/>
        <v>0</v>
      </c>
      <c r="DK51" s="471">
        <f t="shared" si="15"/>
        <v>0</v>
      </c>
      <c r="DL51" s="215">
        <f t="shared" si="16"/>
        <v>0</v>
      </c>
      <c r="DM51" s="208">
        <f t="shared" si="17"/>
        <v>0</v>
      </c>
      <c r="DN51" s="251">
        <f t="shared" si="19"/>
        <v>936</v>
      </c>
      <c r="DO51" s="220">
        <f t="shared" si="33"/>
        <v>1724</v>
      </c>
      <c r="DP51" s="449">
        <v>0</v>
      </c>
      <c r="DQ51" s="449">
        <v>80</v>
      </c>
      <c r="DR51" s="449">
        <v>0</v>
      </c>
      <c r="DS51" s="449">
        <v>0</v>
      </c>
      <c r="DT51" s="449">
        <v>160</v>
      </c>
      <c r="DU51" s="449">
        <v>0</v>
      </c>
      <c r="DV51" s="449">
        <v>0</v>
      </c>
      <c r="DW51" s="449">
        <v>0</v>
      </c>
      <c r="DX51" s="449">
        <v>0</v>
      </c>
      <c r="DY51" s="449">
        <v>0</v>
      </c>
      <c r="DZ51" s="449">
        <v>0</v>
      </c>
      <c r="EA51" s="449">
        <v>0</v>
      </c>
      <c r="EB51" s="449">
        <v>80</v>
      </c>
      <c r="EC51" s="449">
        <v>0</v>
      </c>
      <c r="ED51" s="449">
        <v>0</v>
      </c>
    </row>
    <row r="52" spans="1:134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4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5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6"/>
        <v>0</v>
      </c>
      <c r="AN52" s="714">
        <f t="shared" si="7"/>
        <v>0</v>
      </c>
      <c r="AO52" s="600">
        <v>824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8"/>
        <v>824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2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10"/>
        <v>0</v>
      </c>
      <c r="BP52" s="173">
        <v>839</v>
      </c>
      <c r="BQ52" s="134">
        <v>0</v>
      </c>
      <c r="BR52" s="134">
        <v>0</v>
      </c>
      <c r="BS52" s="134">
        <v>385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8"/>
        <v>1224</v>
      </c>
      <c r="BY52" s="393">
        <f t="shared" si="29"/>
        <v>0</v>
      </c>
      <c r="BZ52" s="1180">
        <f t="shared" si="30"/>
        <v>0</v>
      </c>
      <c r="CA52" s="1181">
        <f t="shared" si="28"/>
        <v>439</v>
      </c>
      <c r="CB52" s="130">
        <v>0</v>
      </c>
      <c r="CC52" s="130">
        <v>0</v>
      </c>
      <c r="CD52" s="1182">
        <f t="shared" si="31"/>
        <v>1224</v>
      </c>
      <c r="CE52" s="1169">
        <f t="shared" si="32"/>
        <v>1663</v>
      </c>
      <c r="CF52" s="263">
        <v>240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4"/>
        <v>0</v>
      </c>
      <c r="DI52" s="218">
        <f t="shared" si="14"/>
        <v>0</v>
      </c>
      <c r="DJ52" s="219">
        <f t="shared" si="14"/>
        <v>0</v>
      </c>
      <c r="DK52" s="471">
        <f t="shared" si="15"/>
        <v>-240</v>
      </c>
      <c r="DL52" s="215">
        <f t="shared" si="16"/>
        <v>-240</v>
      </c>
      <c r="DM52" s="208">
        <f t="shared" si="17"/>
        <v>0</v>
      </c>
      <c r="DN52" s="251">
        <f t="shared" si="19"/>
        <v>1224</v>
      </c>
      <c r="DO52" s="220">
        <f t="shared" si="33"/>
        <v>1663</v>
      </c>
      <c r="DP52" s="449">
        <v>320</v>
      </c>
      <c r="DQ52" s="449">
        <v>0</v>
      </c>
      <c r="DR52" s="449">
        <v>112</v>
      </c>
      <c r="DS52" s="449">
        <v>0</v>
      </c>
      <c r="DT52" s="449">
        <v>0</v>
      </c>
      <c r="DU52" s="449">
        <v>112</v>
      </c>
      <c r="DV52" s="449">
        <v>112</v>
      </c>
      <c r="DW52" s="449">
        <v>0</v>
      </c>
      <c r="DX52" s="449">
        <v>0</v>
      </c>
      <c r="DY52" s="449">
        <v>0</v>
      </c>
      <c r="DZ52" s="449">
        <v>144</v>
      </c>
      <c r="EA52" s="449">
        <v>0</v>
      </c>
      <c r="EB52" s="449">
        <v>0</v>
      </c>
      <c r="EC52" s="449">
        <v>0</v>
      </c>
      <c r="ED52" s="449">
        <v>0</v>
      </c>
    </row>
    <row r="53" spans="1:134" s="46" customFormat="1" ht="21.6" customHeight="1">
      <c r="A53" s="1316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0</v>
      </c>
      <c r="N53" s="124">
        <v>0</v>
      </c>
      <c r="O53" s="124">
        <v>0</v>
      </c>
      <c r="P53" s="124">
        <v>0</v>
      </c>
      <c r="Q53" s="1317">
        <f>170</f>
        <v>170</v>
      </c>
      <c r="R53" s="1317">
        <f>340+530</f>
        <v>870</v>
      </c>
      <c r="S53" s="1317">
        <f>128</f>
        <v>128</v>
      </c>
      <c r="T53" s="124">
        <v>0</v>
      </c>
      <c r="U53" s="125">
        <f t="shared" si="4"/>
        <v>1168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f>255+255</f>
        <v>510</v>
      </c>
      <c r="AC53" s="127">
        <f>101</f>
        <v>101</v>
      </c>
      <c r="AD53" s="128">
        <f t="shared" si="5"/>
        <v>611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6"/>
        <v>0</v>
      </c>
      <c r="AN53" s="714">
        <f t="shared" si="7"/>
        <v>611</v>
      </c>
      <c r="AO53" s="600">
        <v>276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f>255+255</f>
        <v>510</v>
      </c>
      <c r="AV53" s="139">
        <f>101</f>
        <v>101</v>
      </c>
      <c r="AW53" s="593">
        <f t="shared" si="8"/>
        <v>887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2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10"/>
        <v>0</v>
      </c>
      <c r="BP53" s="173">
        <v>360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8"/>
        <v>360</v>
      </c>
      <c r="BY53" s="393">
        <f t="shared" si="29"/>
        <v>557</v>
      </c>
      <c r="BZ53" s="1180">
        <f t="shared" si="30"/>
        <v>0</v>
      </c>
      <c r="CA53" s="1181">
        <f t="shared" si="28"/>
        <v>887</v>
      </c>
      <c r="CB53" s="130">
        <v>0</v>
      </c>
      <c r="CC53" s="130">
        <v>0</v>
      </c>
      <c r="CD53" s="1182">
        <f t="shared" si="31"/>
        <v>360</v>
      </c>
      <c r="CE53" s="1169">
        <f t="shared" si="32"/>
        <v>1804</v>
      </c>
      <c r="CF53" s="263">
        <v>240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4"/>
        <v>0</v>
      </c>
      <c r="DI53" s="218">
        <f t="shared" si="14"/>
        <v>0</v>
      </c>
      <c r="DJ53" s="219">
        <f t="shared" si="14"/>
        <v>0</v>
      </c>
      <c r="DK53" s="471">
        <f t="shared" si="15"/>
        <v>-240</v>
      </c>
      <c r="DL53" s="215">
        <f t="shared" si="16"/>
        <v>-240</v>
      </c>
      <c r="DM53" s="208">
        <f t="shared" si="17"/>
        <v>0</v>
      </c>
      <c r="DN53" s="251">
        <f t="shared" si="19"/>
        <v>360</v>
      </c>
      <c r="DO53" s="220">
        <f t="shared" si="33"/>
        <v>1804</v>
      </c>
      <c r="DP53" s="449">
        <v>320</v>
      </c>
      <c r="DQ53" s="449">
        <v>0</v>
      </c>
      <c r="DR53" s="449">
        <v>112</v>
      </c>
      <c r="DS53" s="449">
        <v>0</v>
      </c>
      <c r="DT53" s="449">
        <v>0</v>
      </c>
      <c r="DU53" s="449">
        <v>112</v>
      </c>
      <c r="DV53" s="449">
        <v>112</v>
      </c>
      <c r="DW53" s="449">
        <v>0</v>
      </c>
      <c r="DX53" s="449">
        <v>0</v>
      </c>
      <c r="DY53" s="449">
        <v>0</v>
      </c>
      <c r="DZ53" s="449">
        <v>144</v>
      </c>
      <c r="EA53" s="449">
        <v>0</v>
      </c>
      <c r="EB53" s="449">
        <v>0</v>
      </c>
      <c r="EC53" s="449">
        <v>0</v>
      </c>
      <c r="ED53" s="449">
        <v>0</v>
      </c>
    </row>
    <row r="54" spans="1:134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4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5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6"/>
        <v>0</v>
      </c>
      <c r="AN54" s="714">
        <f t="shared" si="7"/>
        <v>0</v>
      </c>
      <c r="AO54" s="600">
        <v>67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8"/>
        <v>67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2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10"/>
        <v>0</v>
      </c>
      <c r="BP54" s="173">
        <v>200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8"/>
        <v>200</v>
      </c>
      <c r="BY54" s="393">
        <f t="shared" si="29"/>
        <v>0</v>
      </c>
      <c r="BZ54" s="1180">
        <f t="shared" si="30"/>
        <v>0</v>
      </c>
      <c r="CA54" s="1181">
        <f t="shared" si="28"/>
        <v>67</v>
      </c>
      <c r="CB54" s="130">
        <v>0</v>
      </c>
      <c r="CC54" s="130">
        <v>0</v>
      </c>
      <c r="CD54" s="1182">
        <f t="shared" si="31"/>
        <v>200</v>
      </c>
      <c r="CE54" s="1169">
        <f t="shared" si="32"/>
        <v>267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4"/>
        <v>0</v>
      </c>
      <c r="DI54" s="218">
        <f t="shared" si="14"/>
        <v>0</v>
      </c>
      <c r="DJ54" s="219">
        <f t="shared" si="14"/>
        <v>0</v>
      </c>
      <c r="DK54" s="471">
        <f t="shared" si="15"/>
        <v>0</v>
      </c>
      <c r="DL54" s="215">
        <f t="shared" si="16"/>
        <v>0</v>
      </c>
      <c r="DM54" s="208">
        <f t="shared" si="17"/>
        <v>0</v>
      </c>
      <c r="DN54" s="251">
        <f t="shared" si="19"/>
        <v>200</v>
      </c>
      <c r="DO54" s="220">
        <f t="shared" si="33"/>
        <v>267</v>
      </c>
      <c r="DP54" s="449">
        <v>0</v>
      </c>
      <c r="DQ54" s="449">
        <v>0</v>
      </c>
      <c r="DR54" s="449">
        <v>0</v>
      </c>
      <c r="DS54" s="449">
        <v>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</row>
    <row r="55" spans="1:134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4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5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6"/>
        <v>0</v>
      </c>
      <c r="AN55" s="714">
        <f t="shared" si="7"/>
        <v>0</v>
      </c>
      <c r="AO55" s="600">
        <v>29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8"/>
        <v>29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2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10"/>
        <v>0</v>
      </c>
      <c r="BP55" s="173">
        <v>333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8"/>
        <v>333</v>
      </c>
      <c r="BY55" s="393">
        <f t="shared" si="29"/>
        <v>0</v>
      </c>
      <c r="BZ55" s="1180">
        <f t="shared" si="30"/>
        <v>0</v>
      </c>
      <c r="CA55" s="1181">
        <f t="shared" si="28"/>
        <v>29</v>
      </c>
      <c r="CB55" s="130">
        <v>0</v>
      </c>
      <c r="CC55" s="130">
        <v>0</v>
      </c>
      <c r="CD55" s="1182">
        <f t="shared" si="31"/>
        <v>333</v>
      </c>
      <c r="CE55" s="1169">
        <f t="shared" si="32"/>
        <v>362</v>
      </c>
      <c r="CF55" s="263">
        <v>160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160</v>
      </c>
      <c r="CS55" s="240">
        <v>160</v>
      </c>
      <c r="CT55" s="247">
        <v>160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4"/>
        <v>160</v>
      </c>
      <c r="DI55" s="218">
        <f t="shared" si="14"/>
        <v>160</v>
      </c>
      <c r="DJ55" s="219">
        <f t="shared" si="14"/>
        <v>160</v>
      </c>
      <c r="DK55" s="471">
        <f t="shared" si="15"/>
        <v>0</v>
      </c>
      <c r="DL55" s="215">
        <f t="shared" si="16"/>
        <v>0</v>
      </c>
      <c r="DM55" s="208">
        <f t="shared" si="17"/>
        <v>0</v>
      </c>
      <c r="DN55" s="251">
        <f t="shared" si="19"/>
        <v>173</v>
      </c>
      <c r="DO55" s="220">
        <f t="shared" si="33"/>
        <v>202</v>
      </c>
      <c r="DP55" s="449">
        <v>0</v>
      </c>
      <c r="DQ55" s="449">
        <v>0</v>
      </c>
      <c r="DR55" s="449">
        <v>0</v>
      </c>
      <c r="DS55" s="449">
        <v>0</v>
      </c>
      <c r="DT55" s="449">
        <v>0</v>
      </c>
      <c r="DU55" s="449">
        <v>0</v>
      </c>
      <c r="DV55" s="449">
        <v>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</row>
    <row r="56" spans="1:134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4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5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6"/>
        <v>0</v>
      </c>
      <c r="AN56" s="714">
        <f t="shared" si="7"/>
        <v>0</v>
      </c>
      <c r="AO56" s="600">
        <v>37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8"/>
        <v>37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2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10"/>
        <v>0</v>
      </c>
      <c r="BP56" s="173">
        <v>183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8"/>
        <v>183</v>
      </c>
      <c r="BY56" s="393">
        <f t="shared" si="29"/>
        <v>0</v>
      </c>
      <c r="BZ56" s="1180">
        <f t="shared" si="30"/>
        <v>0</v>
      </c>
      <c r="CA56" s="1181">
        <f t="shared" si="28"/>
        <v>37</v>
      </c>
      <c r="CB56" s="130">
        <v>0</v>
      </c>
      <c r="CC56" s="130">
        <v>0</v>
      </c>
      <c r="CD56" s="1182">
        <f t="shared" si="31"/>
        <v>183</v>
      </c>
      <c r="CE56" s="1169">
        <f t="shared" si="32"/>
        <v>220</v>
      </c>
      <c r="CF56" s="263">
        <v>160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64</v>
      </c>
      <c r="CS56" s="240">
        <v>64</v>
      </c>
      <c r="CT56" s="247">
        <v>64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4"/>
        <v>64</v>
      </c>
      <c r="DI56" s="218">
        <f t="shared" si="14"/>
        <v>64</v>
      </c>
      <c r="DJ56" s="219">
        <f t="shared" si="14"/>
        <v>64</v>
      </c>
      <c r="DK56" s="471">
        <f t="shared" si="15"/>
        <v>-96</v>
      </c>
      <c r="DL56" s="215">
        <f t="shared" si="16"/>
        <v>-96</v>
      </c>
      <c r="DM56" s="208">
        <f t="shared" si="17"/>
        <v>0</v>
      </c>
      <c r="DN56" s="251">
        <f t="shared" si="19"/>
        <v>119</v>
      </c>
      <c r="DO56" s="220">
        <f t="shared" si="33"/>
        <v>156</v>
      </c>
      <c r="DP56" s="449">
        <v>0</v>
      </c>
      <c r="DQ56" s="449">
        <v>0</v>
      </c>
      <c r="DR56" s="449">
        <v>0</v>
      </c>
      <c r="DS56" s="449">
        <v>0</v>
      </c>
      <c r="DT56" s="449">
        <v>0</v>
      </c>
      <c r="DU56" s="449">
        <v>0</v>
      </c>
      <c r="DV56" s="449">
        <v>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</row>
    <row r="57" spans="1:134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426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4"/>
        <v>426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5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6"/>
        <v>0</v>
      </c>
      <c r="AN57" s="714">
        <f t="shared" si="7"/>
        <v>0</v>
      </c>
      <c r="AO57" s="600">
        <v>8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8"/>
        <v>8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2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10"/>
        <v>0</v>
      </c>
      <c r="BP57" s="173">
        <v>1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8"/>
        <v>1</v>
      </c>
      <c r="BY57" s="393">
        <f t="shared" si="29"/>
        <v>426</v>
      </c>
      <c r="BZ57" s="1180">
        <f t="shared" si="30"/>
        <v>0</v>
      </c>
      <c r="CA57" s="1181">
        <f t="shared" si="28"/>
        <v>8</v>
      </c>
      <c r="CB57" s="130">
        <v>0</v>
      </c>
      <c r="CC57" s="130">
        <v>0</v>
      </c>
      <c r="CD57" s="1182">
        <f t="shared" si="31"/>
        <v>1</v>
      </c>
      <c r="CE57" s="1169">
        <f t="shared" si="32"/>
        <v>435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4"/>
        <v>0</v>
      </c>
      <c r="DI57" s="218">
        <f t="shared" si="14"/>
        <v>0</v>
      </c>
      <c r="DJ57" s="219">
        <f t="shared" si="14"/>
        <v>0</v>
      </c>
      <c r="DK57" s="471">
        <f t="shared" si="15"/>
        <v>0</v>
      </c>
      <c r="DL57" s="215">
        <f t="shared" si="16"/>
        <v>0</v>
      </c>
      <c r="DM57" s="208">
        <f t="shared" si="17"/>
        <v>0</v>
      </c>
      <c r="DN57" s="251">
        <f t="shared" si="19"/>
        <v>1</v>
      </c>
      <c r="DO57" s="220">
        <f t="shared" si="33"/>
        <v>435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</row>
    <row r="58" spans="1:134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4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5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6"/>
        <v>0</v>
      </c>
      <c r="AN58" s="714">
        <f t="shared" si="7"/>
        <v>0</v>
      </c>
      <c r="AO58" s="600">
        <v>16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8"/>
        <v>16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2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10"/>
        <v>0</v>
      </c>
      <c r="BP58" s="173">
        <v>109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8"/>
        <v>109</v>
      </c>
      <c r="BY58" s="393">
        <f t="shared" si="29"/>
        <v>0</v>
      </c>
      <c r="BZ58" s="1180">
        <f t="shared" si="30"/>
        <v>0</v>
      </c>
      <c r="CA58" s="1181">
        <f t="shared" si="28"/>
        <v>16</v>
      </c>
      <c r="CB58" s="130">
        <v>0</v>
      </c>
      <c r="CC58" s="130">
        <v>0</v>
      </c>
      <c r="CD58" s="1182">
        <f t="shared" si="31"/>
        <v>109</v>
      </c>
      <c r="CE58" s="1169">
        <f t="shared" si="32"/>
        <v>125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4"/>
        <v>0</v>
      </c>
      <c r="DI58" s="218">
        <f t="shared" si="14"/>
        <v>0</v>
      </c>
      <c r="DJ58" s="219">
        <f t="shared" si="14"/>
        <v>0</v>
      </c>
      <c r="DK58" s="471">
        <f t="shared" si="15"/>
        <v>0</v>
      </c>
      <c r="DL58" s="215">
        <f t="shared" si="16"/>
        <v>0</v>
      </c>
      <c r="DM58" s="208">
        <f t="shared" si="17"/>
        <v>0</v>
      </c>
      <c r="DN58" s="251">
        <f t="shared" si="19"/>
        <v>109</v>
      </c>
      <c r="DO58" s="220">
        <f t="shared" si="33"/>
        <v>125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</row>
    <row r="59" spans="1:134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243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4"/>
        <v>243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5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6"/>
        <v>0</v>
      </c>
      <c r="AN59" s="714">
        <f t="shared" si="7"/>
        <v>0</v>
      </c>
      <c r="AO59" s="600">
        <v>158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8"/>
        <v>158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2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10"/>
        <v>0</v>
      </c>
      <c r="BP59" s="173">
        <v>79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8"/>
        <v>79</v>
      </c>
      <c r="BY59" s="393">
        <f t="shared" si="29"/>
        <v>243</v>
      </c>
      <c r="BZ59" s="1180">
        <f t="shared" si="30"/>
        <v>0</v>
      </c>
      <c r="CA59" s="1181">
        <f t="shared" si="28"/>
        <v>158</v>
      </c>
      <c r="CB59" s="130">
        <v>0</v>
      </c>
      <c r="CC59" s="130">
        <v>0</v>
      </c>
      <c r="CD59" s="1182">
        <f t="shared" si="31"/>
        <v>79</v>
      </c>
      <c r="CE59" s="1169">
        <f t="shared" si="32"/>
        <v>480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4"/>
        <v>0</v>
      </c>
      <c r="DI59" s="218">
        <f t="shared" si="14"/>
        <v>0</v>
      </c>
      <c r="DJ59" s="219">
        <f t="shared" si="14"/>
        <v>0</v>
      </c>
      <c r="DK59" s="471">
        <f t="shared" si="15"/>
        <v>0</v>
      </c>
      <c r="DL59" s="215">
        <f t="shared" si="16"/>
        <v>0</v>
      </c>
      <c r="DM59" s="208">
        <f t="shared" si="17"/>
        <v>0</v>
      </c>
      <c r="DN59" s="251">
        <f t="shared" si="19"/>
        <v>79</v>
      </c>
      <c r="DO59" s="220">
        <f t="shared" si="33"/>
        <v>480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72</v>
      </c>
      <c r="EC59" s="449">
        <v>0</v>
      </c>
      <c r="ED59" s="449">
        <v>0</v>
      </c>
    </row>
    <row r="60" spans="1:134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4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5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6"/>
        <v>0</v>
      </c>
      <c r="AN60" s="714">
        <f t="shared" si="7"/>
        <v>0</v>
      </c>
      <c r="AO60" s="600">
        <v>47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8"/>
        <v>47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2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10"/>
        <v>0</v>
      </c>
      <c r="BP60" s="173">
        <v>353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8"/>
        <v>353</v>
      </c>
      <c r="BY60" s="393">
        <f t="shared" si="29"/>
        <v>0</v>
      </c>
      <c r="BZ60" s="1180">
        <f t="shared" si="30"/>
        <v>0</v>
      </c>
      <c r="CA60" s="1181">
        <f t="shared" si="28"/>
        <v>47</v>
      </c>
      <c r="CB60" s="130">
        <v>0</v>
      </c>
      <c r="CC60" s="130">
        <v>0</v>
      </c>
      <c r="CD60" s="1182">
        <f t="shared" si="31"/>
        <v>353</v>
      </c>
      <c r="CE60" s="1169">
        <f t="shared" si="32"/>
        <v>400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4"/>
        <v>0</v>
      </c>
      <c r="DI60" s="218">
        <f t="shared" si="14"/>
        <v>0</v>
      </c>
      <c r="DJ60" s="219">
        <f t="shared" si="14"/>
        <v>0</v>
      </c>
      <c r="DK60" s="471">
        <f t="shared" si="15"/>
        <v>0</v>
      </c>
      <c r="DL60" s="215">
        <f t="shared" si="16"/>
        <v>0</v>
      </c>
      <c r="DM60" s="208">
        <f t="shared" si="17"/>
        <v>0</v>
      </c>
      <c r="DN60" s="251">
        <f t="shared" si="19"/>
        <v>353</v>
      </c>
      <c r="DO60" s="220">
        <f t="shared" si="33"/>
        <v>400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60</v>
      </c>
      <c r="EC60" s="449">
        <v>0</v>
      </c>
      <c r="ED60" s="449">
        <v>0</v>
      </c>
    </row>
    <row r="61" spans="1:134" ht="21.6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2860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4"/>
        <v>2860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5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6"/>
        <v>0</v>
      </c>
      <c r="AN61" s="714">
        <f t="shared" si="7"/>
        <v>0</v>
      </c>
      <c r="AO61" s="600">
        <v>371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8"/>
        <v>371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2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10"/>
        <v>0</v>
      </c>
      <c r="BP61" s="173">
        <v>394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8"/>
        <v>394</v>
      </c>
      <c r="BY61" s="393">
        <f t="shared" si="29"/>
        <v>2860</v>
      </c>
      <c r="BZ61" s="1180">
        <f t="shared" si="30"/>
        <v>0</v>
      </c>
      <c r="CA61" s="1181">
        <f t="shared" si="28"/>
        <v>371</v>
      </c>
      <c r="CB61" s="130">
        <v>0</v>
      </c>
      <c r="CC61" s="130">
        <v>0</v>
      </c>
      <c r="CD61" s="1182">
        <f t="shared" si="31"/>
        <v>394</v>
      </c>
      <c r="CE61" s="1169">
        <f t="shared" si="32"/>
        <v>3625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160</v>
      </c>
      <c r="DA61" s="240">
        <v>160</v>
      </c>
      <c r="DB61" s="247">
        <v>160</v>
      </c>
      <c r="DC61" s="442"/>
      <c r="DD61" s="383">
        <v>0</v>
      </c>
      <c r="DE61" s="240">
        <v>0</v>
      </c>
      <c r="DF61" s="219"/>
      <c r="DG61" s="442"/>
      <c r="DH61" s="469">
        <f t="shared" si="14"/>
        <v>160</v>
      </c>
      <c r="DI61" s="218">
        <f t="shared" si="14"/>
        <v>160</v>
      </c>
      <c r="DJ61" s="219">
        <f t="shared" si="14"/>
        <v>160</v>
      </c>
      <c r="DK61" s="471">
        <f t="shared" si="15"/>
        <v>160</v>
      </c>
      <c r="DL61" s="215">
        <f t="shared" si="16"/>
        <v>160</v>
      </c>
      <c r="DM61" s="208">
        <f t="shared" si="17"/>
        <v>0</v>
      </c>
      <c r="DN61" s="251">
        <f t="shared" si="19"/>
        <v>234</v>
      </c>
      <c r="DO61" s="220">
        <f t="shared" si="33"/>
        <v>3465</v>
      </c>
      <c r="DP61" s="1336">
        <v>0</v>
      </c>
      <c r="DQ61" s="1336">
        <v>0</v>
      </c>
      <c r="DR61" s="1336">
        <v>1008</v>
      </c>
      <c r="DS61" s="1336">
        <v>1008</v>
      </c>
      <c r="DT61" s="1336">
        <v>1008</v>
      </c>
      <c r="DU61" s="1336">
        <v>1008</v>
      </c>
      <c r="DV61" s="1336">
        <v>1008</v>
      </c>
      <c r="DW61" s="1336">
        <v>1008</v>
      </c>
      <c r="DX61" s="1336">
        <v>1008</v>
      </c>
      <c r="DY61" s="1336">
        <v>1008</v>
      </c>
      <c r="DZ61" s="1336">
        <v>1008</v>
      </c>
      <c r="EA61" s="1336">
        <v>1008</v>
      </c>
      <c r="EB61" s="1336">
        <v>0</v>
      </c>
      <c r="EC61" s="1336">
        <v>0</v>
      </c>
      <c r="ED61" s="1336">
        <v>0</v>
      </c>
    </row>
    <row r="62" spans="1:134" ht="21.6" customHeight="1">
      <c r="A62" s="1316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2013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317">
        <f>60+470</f>
        <v>530</v>
      </c>
      <c r="T62" s="1317">
        <f>281+380</f>
        <v>661</v>
      </c>
      <c r="U62" s="125">
        <f t="shared" si="4"/>
        <v>3204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f>190+338</f>
        <v>528</v>
      </c>
      <c r="AD62" s="128">
        <f t="shared" si="5"/>
        <v>528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6"/>
        <v>0</v>
      </c>
      <c r="AN62" s="714">
        <f t="shared" si="7"/>
        <v>528</v>
      </c>
      <c r="AO62" s="600">
        <v>23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f>190+338</f>
        <v>528</v>
      </c>
      <c r="AW62" s="593">
        <f t="shared" si="8"/>
        <v>551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2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10"/>
        <v>0</v>
      </c>
      <c r="BP62" s="173">
        <v>530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368</v>
      </c>
      <c r="BX62" s="136">
        <f t="shared" si="18"/>
        <v>898</v>
      </c>
      <c r="BY62" s="393">
        <f t="shared" si="29"/>
        <v>2676</v>
      </c>
      <c r="BZ62" s="1180">
        <f t="shared" si="30"/>
        <v>0</v>
      </c>
      <c r="CA62" s="1181">
        <f t="shared" si="28"/>
        <v>183</v>
      </c>
      <c r="CB62" s="130">
        <v>0</v>
      </c>
      <c r="CC62" s="130">
        <v>0</v>
      </c>
      <c r="CD62" s="1182">
        <f t="shared" si="31"/>
        <v>898</v>
      </c>
      <c r="CE62" s="1169">
        <f t="shared" si="32"/>
        <v>3757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160</v>
      </c>
      <c r="DA62" s="240">
        <v>160</v>
      </c>
      <c r="DB62" s="247">
        <v>160</v>
      </c>
      <c r="DC62" s="442"/>
      <c r="DD62" s="383">
        <v>0</v>
      </c>
      <c r="DE62" s="240">
        <v>0</v>
      </c>
      <c r="DF62" s="219"/>
      <c r="DG62" s="442"/>
      <c r="DH62" s="469">
        <f t="shared" si="14"/>
        <v>160</v>
      </c>
      <c r="DI62" s="218">
        <f t="shared" si="14"/>
        <v>160</v>
      </c>
      <c r="DJ62" s="219">
        <f t="shared" si="14"/>
        <v>160</v>
      </c>
      <c r="DK62" s="471">
        <f t="shared" si="15"/>
        <v>160</v>
      </c>
      <c r="DL62" s="215">
        <f t="shared" si="16"/>
        <v>160</v>
      </c>
      <c r="DM62" s="208">
        <f t="shared" si="17"/>
        <v>0</v>
      </c>
      <c r="DN62" s="251">
        <f t="shared" si="19"/>
        <v>738</v>
      </c>
      <c r="DO62" s="220">
        <f t="shared" si="33"/>
        <v>3597</v>
      </c>
      <c r="DP62" s="1336">
        <v>0</v>
      </c>
      <c r="DQ62" s="1336">
        <v>0</v>
      </c>
      <c r="DR62" s="1336">
        <v>1008</v>
      </c>
      <c r="DS62" s="1336">
        <v>1008</v>
      </c>
      <c r="DT62" s="1336">
        <v>1008</v>
      </c>
      <c r="DU62" s="1336">
        <v>1008</v>
      </c>
      <c r="DV62" s="1336">
        <v>1008</v>
      </c>
      <c r="DW62" s="1336">
        <v>1008</v>
      </c>
      <c r="DX62" s="1336">
        <v>1008</v>
      </c>
      <c r="DY62" s="1336">
        <v>1008</v>
      </c>
      <c r="DZ62" s="1336">
        <v>1008</v>
      </c>
      <c r="EA62" s="1336">
        <v>1008</v>
      </c>
      <c r="EB62" s="1336">
        <v>0</v>
      </c>
      <c r="EC62" s="1336">
        <v>0</v>
      </c>
      <c r="ED62" s="1336">
        <v>0</v>
      </c>
    </row>
    <row r="63" spans="1:134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4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5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6"/>
        <v>0</v>
      </c>
      <c r="AN63" s="714">
        <f t="shared" si="7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8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2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10"/>
        <v>0</v>
      </c>
      <c r="BP63" s="173">
        <v>1829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8"/>
        <v>1829</v>
      </c>
      <c r="BY63" s="393">
        <f t="shared" si="29"/>
        <v>0</v>
      </c>
      <c r="BZ63" s="1180">
        <f t="shared" si="30"/>
        <v>0</v>
      </c>
      <c r="CA63" s="1181">
        <f t="shared" si="28"/>
        <v>0</v>
      </c>
      <c r="CB63" s="130">
        <v>0</v>
      </c>
      <c r="CC63" s="130">
        <v>0</v>
      </c>
      <c r="CD63" s="1182">
        <f t="shared" si="31"/>
        <v>1829</v>
      </c>
      <c r="CE63" s="1169">
        <f t="shared" si="32"/>
        <v>1829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4"/>
        <v>0</v>
      </c>
      <c r="DI63" s="218">
        <f t="shared" si="14"/>
        <v>0</v>
      </c>
      <c r="DJ63" s="219">
        <f t="shared" si="14"/>
        <v>0</v>
      </c>
      <c r="DK63" s="471">
        <f t="shared" si="15"/>
        <v>0</v>
      </c>
      <c r="DL63" s="215">
        <f t="shared" si="16"/>
        <v>0</v>
      </c>
      <c r="DM63" s="208">
        <f t="shared" si="17"/>
        <v>0</v>
      </c>
      <c r="DN63" s="251">
        <f t="shared" si="19"/>
        <v>1829</v>
      </c>
      <c r="DO63" s="220">
        <f t="shared" si="33"/>
        <v>1829</v>
      </c>
      <c r="DP63" s="449">
        <v>0</v>
      </c>
      <c r="DQ63" s="449">
        <v>360</v>
      </c>
      <c r="DR63" s="449">
        <v>360</v>
      </c>
      <c r="DS63" s="449">
        <v>0</v>
      </c>
      <c r="DT63" s="449">
        <v>160</v>
      </c>
      <c r="DU63" s="449">
        <v>0</v>
      </c>
      <c r="DV63" s="449">
        <v>0</v>
      </c>
      <c r="DW63" s="449">
        <v>160</v>
      </c>
      <c r="DX63" s="449">
        <v>0</v>
      </c>
      <c r="DY63" s="449">
        <v>160</v>
      </c>
      <c r="DZ63" s="449">
        <v>160</v>
      </c>
      <c r="EA63" s="449">
        <v>160</v>
      </c>
      <c r="EB63" s="449">
        <v>160</v>
      </c>
      <c r="EC63" s="449">
        <v>160</v>
      </c>
      <c r="ED63" s="449">
        <v>0</v>
      </c>
    </row>
    <row r="64" spans="1:134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4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5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6"/>
        <v>0</v>
      </c>
      <c r="AN64" s="714">
        <f t="shared" si="7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8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2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10"/>
        <v>0</v>
      </c>
      <c r="BP64" s="173">
        <v>1382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8"/>
        <v>1382</v>
      </c>
      <c r="BY64" s="393">
        <f t="shared" si="29"/>
        <v>0</v>
      </c>
      <c r="BZ64" s="1180">
        <f t="shared" si="30"/>
        <v>0</v>
      </c>
      <c r="CA64" s="1181">
        <f t="shared" si="28"/>
        <v>0</v>
      </c>
      <c r="CB64" s="130">
        <v>0</v>
      </c>
      <c r="CC64" s="130">
        <v>0</v>
      </c>
      <c r="CD64" s="1182">
        <f t="shared" si="31"/>
        <v>1382</v>
      </c>
      <c r="CE64" s="1169">
        <f t="shared" si="32"/>
        <v>1382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4"/>
        <v>0</v>
      </c>
      <c r="DI64" s="218">
        <f t="shared" si="14"/>
        <v>0</v>
      </c>
      <c r="DJ64" s="219">
        <f t="shared" si="14"/>
        <v>0</v>
      </c>
      <c r="DK64" s="471">
        <f t="shared" si="15"/>
        <v>0</v>
      </c>
      <c r="DL64" s="215">
        <f t="shared" si="16"/>
        <v>0</v>
      </c>
      <c r="DM64" s="208">
        <f t="shared" si="17"/>
        <v>0</v>
      </c>
      <c r="DN64" s="251">
        <f t="shared" si="19"/>
        <v>1382</v>
      </c>
      <c r="DO64" s="220">
        <f t="shared" si="33"/>
        <v>1382</v>
      </c>
      <c r="DP64" s="449">
        <v>0</v>
      </c>
      <c r="DQ64" s="449">
        <v>368</v>
      </c>
      <c r="DR64" s="449">
        <v>368</v>
      </c>
      <c r="DS64" s="449">
        <v>0</v>
      </c>
      <c r="DT64" s="449">
        <v>144</v>
      </c>
      <c r="DU64" s="449">
        <v>0</v>
      </c>
      <c r="DV64" s="449">
        <v>0</v>
      </c>
      <c r="DW64" s="449">
        <v>144</v>
      </c>
      <c r="DX64" s="449">
        <v>0</v>
      </c>
      <c r="DY64" s="449">
        <v>144</v>
      </c>
      <c r="DZ64" s="449">
        <v>144</v>
      </c>
      <c r="EA64" s="449">
        <v>144</v>
      </c>
      <c r="EB64" s="449">
        <v>144</v>
      </c>
      <c r="EC64" s="449">
        <v>144</v>
      </c>
      <c r="ED64" s="449">
        <v>0</v>
      </c>
    </row>
    <row r="65" spans="1:134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4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5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6"/>
        <v>0</v>
      </c>
      <c r="AN65" s="714">
        <f t="shared" si="7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8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2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10"/>
        <v>0</v>
      </c>
      <c r="BP65" s="173">
        <v>1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8"/>
        <v>1</v>
      </c>
      <c r="BY65" s="393">
        <f t="shared" si="29"/>
        <v>0</v>
      </c>
      <c r="BZ65" s="1180">
        <f t="shared" si="30"/>
        <v>0</v>
      </c>
      <c r="CA65" s="1181">
        <f t="shared" si="28"/>
        <v>0</v>
      </c>
      <c r="CB65" s="130">
        <v>0</v>
      </c>
      <c r="CC65" s="130">
        <v>0</v>
      </c>
      <c r="CD65" s="1182">
        <f t="shared" si="31"/>
        <v>1</v>
      </c>
      <c r="CE65" s="1169">
        <f t="shared" si="32"/>
        <v>1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4"/>
        <v>0</v>
      </c>
      <c r="DI65" s="218">
        <f t="shared" si="14"/>
        <v>0</v>
      </c>
      <c r="DJ65" s="219">
        <f t="shared" si="14"/>
        <v>0</v>
      </c>
      <c r="DK65" s="471">
        <f t="shared" si="15"/>
        <v>0</v>
      </c>
      <c r="DL65" s="215">
        <f t="shared" si="16"/>
        <v>0</v>
      </c>
      <c r="DM65" s="208">
        <f t="shared" si="17"/>
        <v>0</v>
      </c>
      <c r="DN65" s="251">
        <f t="shared" si="19"/>
        <v>1</v>
      </c>
      <c r="DO65" s="220">
        <f t="shared" si="33"/>
        <v>1</v>
      </c>
      <c r="DP65" s="449">
        <v>0</v>
      </c>
      <c r="DQ65" s="449">
        <v>72</v>
      </c>
      <c r="DR65" s="449">
        <v>0</v>
      </c>
      <c r="DS65" s="449">
        <v>0</v>
      </c>
      <c r="DT65" s="449">
        <v>72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</row>
    <row r="66" spans="1:134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408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4"/>
        <v>408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5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6"/>
        <v>0</v>
      </c>
      <c r="AN66" s="714">
        <f t="shared" si="7"/>
        <v>0</v>
      </c>
      <c r="AO66" s="600">
        <v>13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8"/>
        <v>13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2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10"/>
        <v>0</v>
      </c>
      <c r="BP66" s="173">
        <v>14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8"/>
        <v>14</v>
      </c>
      <c r="BY66" s="393">
        <f t="shared" si="29"/>
        <v>408</v>
      </c>
      <c r="BZ66" s="1180">
        <f t="shared" si="30"/>
        <v>0</v>
      </c>
      <c r="CA66" s="1181">
        <f t="shared" si="28"/>
        <v>13</v>
      </c>
      <c r="CB66" s="130">
        <v>0</v>
      </c>
      <c r="CC66" s="130">
        <v>0</v>
      </c>
      <c r="CD66" s="1182">
        <f t="shared" si="31"/>
        <v>14</v>
      </c>
      <c r="CE66" s="1169">
        <f t="shared" si="32"/>
        <v>435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4"/>
        <v>0</v>
      </c>
      <c r="DI66" s="218">
        <f t="shared" si="14"/>
        <v>0</v>
      </c>
      <c r="DJ66" s="219">
        <f t="shared" si="14"/>
        <v>0</v>
      </c>
      <c r="DK66" s="471">
        <f t="shared" si="15"/>
        <v>0</v>
      </c>
      <c r="DL66" s="215">
        <f t="shared" si="16"/>
        <v>0</v>
      </c>
      <c r="DM66" s="208">
        <f t="shared" si="17"/>
        <v>0</v>
      </c>
      <c r="DN66" s="251">
        <f t="shared" si="19"/>
        <v>14</v>
      </c>
      <c r="DO66" s="220">
        <f t="shared" si="33"/>
        <v>435</v>
      </c>
      <c r="DP66" s="449">
        <v>0</v>
      </c>
      <c r="DQ66" s="449">
        <v>80</v>
      </c>
      <c r="DR66" s="449">
        <v>0</v>
      </c>
      <c r="DS66" s="449">
        <v>0</v>
      </c>
      <c r="DT66" s="449">
        <v>80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</row>
    <row r="67" spans="1:134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829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4"/>
        <v>829</v>
      </c>
      <c r="V67" s="126">
        <v>0</v>
      </c>
      <c r="W67" s="124">
        <v>0</v>
      </c>
      <c r="X67" s="124">
        <v>0</v>
      </c>
      <c r="Y67" s="124">
        <f>210+40</f>
        <v>250</v>
      </c>
      <c r="Z67" s="124">
        <f>260+205</f>
        <v>465</v>
      </c>
      <c r="AA67" s="124">
        <f>111</f>
        <v>111</v>
      </c>
      <c r="AB67" s="124">
        <v>0</v>
      </c>
      <c r="AC67" s="127">
        <v>0</v>
      </c>
      <c r="AD67" s="128">
        <f t="shared" si="5"/>
        <v>826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6"/>
        <v>0</v>
      </c>
      <c r="AN67" s="714">
        <f t="shared" si="7"/>
        <v>826</v>
      </c>
      <c r="AO67" s="600">
        <v>1</v>
      </c>
      <c r="AP67" s="134">
        <v>0</v>
      </c>
      <c r="AQ67" s="134">
        <v>0</v>
      </c>
      <c r="AR67" s="134">
        <f>210+40</f>
        <v>250</v>
      </c>
      <c r="AS67" s="134">
        <f>260+205</f>
        <v>465</v>
      </c>
      <c r="AT67" s="134">
        <f>111</f>
        <v>111</v>
      </c>
      <c r="AU67" s="134">
        <v>0</v>
      </c>
      <c r="AV67" s="139">
        <v>0</v>
      </c>
      <c r="AW67" s="593">
        <f t="shared" si="8"/>
        <v>827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2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10"/>
        <v>0</v>
      </c>
      <c r="BP67" s="133">
        <v>1917</v>
      </c>
      <c r="BQ67" s="134">
        <v>0</v>
      </c>
      <c r="BR67" s="134">
        <v>0</v>
      </c>
      <c r="BS67" s="134">
        <v>245</v>
      </c>
      <c r="BT67" s="134">
        <v>0</v>
      </c>
      <c r="BU67" s="134">
        <v>416</v>
      </c>
      <c r="BV67" s="134">
        <v>64</v>
      </c>
      <c r="BW67" s="135">
        <v>0</v>
      </c>
      <c r="BX67" s="140">
        <f t="shared" si="18"/>
        <v>2642</v>
      </c>
      <c r="BY67" s="393">
        <f t="shared" si="29"/>
        <v>3</v>
      </c>
      <c r="BZ67" s="1180">
        <f t="shared" si="30"/>
        <v>0</v>
      </c>
      <c r="CA67" s="1181">
        <f t="shared" si="28"/>
        <v>102</v>
      </c>
      <c r="CB67" s="130">
        <v>0</v>
      </c>
      <c r="CC67" s="130">
        <v>0</v>
      </c>
      <c r="CD67" s="1182">
        <f t="shared" si="31"/>
        <v>2642</v>
      </c>
      <c r="CE67" s="1169">
        <f t="shared" si="32"/>
        <v>2747</v>
      </c>
      <c r="CF67" s="262">
        <v>0</v>
      </c>
      <c r="CG67" s="462">
        <v>0</v>
      </c>
      <c r="CH67" s="240"/>
      <c r="CI67" s="219"/>
      <c r="CJ67" s="383">
        <v>0</v>
      </c>
      <c r="CK67" s="240">
        <v>0</v>
      </c>
      <c r="CL67" s="247">
        <v>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256</v>
      </c>
      <c r="DA67" s="240">
        <v>256</v>
      </c>
      <c r="DB67" s="247">
        <v>256</v>
      </c>
      <c r="DC67" s="442"/>
      <c r="DD67" s="383">
        <v>0</v>
      </c>
      <c r="DE67" s="240">
        <v>0</v>
      </c>
      <c r="DF67" s="219"/>
      <c r="DG67" s="442"/>
      <c r="DH67" s="469">
        <f t="shared" si="14"/>
        <v>256</v>
      </c>
      <c r="DI67" s="218">
        <f t="shared" si="14"/>
        <v>256</v>
      </c>
      <c r="DJ67" s="219">
        <f t="shared" si="14"/>
        <v>256</v>
      </c>
      <c r="DK67" s="471">
        <f t="shared" si="15"/>
        <v>256</v>
      </c>
      <c r="DL67" s="215">
        <f t="shared" si="16"/>
        <v>256</v>
      </c>
      <c r="DM67" s="208">
        <f t="shared" si="17"/>
        <v>0</v>
      </c>
      <c r="DN67" s="251">
        <f t="shared" si="19"/>
        <v>2386</v>
      </c>
      <c r="DO67" s="220">
        <f t="shared" si="33"/>
        <v>2491</v>
      </c>
      <c r="DP67" s="449">
        <v>368</v>
      </c>
      <c r="DQ67" s="449">
        <v>368</v>
      </c>
      <c r="DR67" s="449">
        <v>576</v>
      </c>
      <c r="DS67" s="449">
        <v>368</v>
      </c>
      <c r="DT67" s="449">
        <v>368</v>
      </c>
      <c r="DU67" s="449">
        <v>368</v>
      </c>
      <c r="DV67" s="449">
        <v>576</v>
      </c>
      <c r="DW67" s="449">
        <v>368</v>
      </c>
      <c r="DX67" s="449">
        <v>368</v>
      </c>
      <c r="DY67" s="449">
        <v>368</v>
      </c>
      <c r="DZ67" s="449">
        <v>368</v>
      </c>
      <c r="EA67" s="449">
        <v>368</v>
      </c>
      <c r="EB67" s="449">
        <v>144</v>
      </c>
      <c r="EC67" s="449">
        <v>144</v>
      </c>
      <c r="ED67" s="449">
        <v>0</v>
      </c>
    </row>
    <row r="68" spans="1:134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778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4"/>
        <v>778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f>309+406</f>
        <v>715</v>
      </c>
      <c r="AB68" s="124">
        <f>55</f>
        <v>55</v>
      </c>
      <c r="AC68" s="127">
        <v>0</v>
      </c>
      <c r="AD68" s="128">
        <f t="shared" si="5"/>
        <v>770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6"/>
        <v>0</v>
      </c>
      <c r="AN68" s="714">
        <f t="shared" si="7"/>
        <v>770</v>
      </c>
      <c r="AO68" s="601">
        <v>5</v>
      </c>
      <c r="AP68" s="124">
        <v>0</v>
      </c>
      <c r="AQ68" s="124">
        <v>0</v>
      </c>
      <c r="AR68" s="124">
        <v>0</v>
      </c>
      <c r="AS68" s="124">
        <v>0</v>
      </c>
      <c r="AT68" s="124">
        <f>309+406</f>
        <v>715</v>
      </c>
      <c r="AU68" s="124">
        <f>55</f>
        <v>55</v>
      </c>
      <c r="AV68" s="127">
        <v>0</v>
      </c>
      <c r="AW68" s="593">
        <f t="shared" si="8"/>
        <v>775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2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10"/>
        <v>0</v>
      </c>
      <c r="BP68" s="133">
        <v>1072</v>
      </c>
      <c r="BQ68" s="124">
        <v>0</v>
      </c>
      <c r="BR68" s="124">
        <v>0</v>
      </c>
      <c r="BS68" s="124">
        <v>0</v>
      </c>
      <c r="BT68" s="124">
        <v>0</v>
      </c>
      <c r="BU68" s="124">
        <v>112</v>
      </c>
      <c r="BV68" s="124">
        <v>0</v>
      </c>
      <c r="BW68" s="342">
        <v>320</v>
      </c>
      <c r="BX68" s="140">
        <f t="shared" si="18"/>
        <v>1504</v>
      </c>
      <c r="BY68" s="393">
        <f t="shared" si="29"/>
        <v>8</v>
      </c>
      <c r="BZ68" s="1180">
        <f t="shared" si="30"/>
        <v>0</v>
      </c>
      <c r="CA68" s="1181">
        <f t="shared" si="28"/>
        <v>343</v>
      </c>
      <c r="CB68" s="130">
        <v>0</v>
      </c>
      <c r="CC68" s="130">
        <v>0</v>
      </c>
      <c r="CD68" s="1182">
        <f t="shared" si="31"/>
        <v>1504</v>
      </c>
      <c r="CE68" s="1169">
        <f t="shared" si="32"/>
        <v>1855</v>
      </c>
      <c r="CF68" s="262">
        <v>0</v>
      </c>
      <c r="CG68" s="463">
        <v>0</v>
      </c>
      <c r="CH68" s="207"/>
      <c r="CI68" s="208"/>
      <c r="CJ68" s="383">
        <v>0</v>
      </c>
      <c r="CK68" s="240">
        <v>0</v>
      </c>
      <c r="CL68" s="209">
        <v>0</v>
      </c>
      <c r="CM68" s="443"/>
      <c r="CN68" s="384">
        <v>0</v>
      </c>
      <c r="CO68" s="210">
        <v>0</v>
      </c>
      <c r="CP68" s="211">
        <v>0</v>
      </c>
      <c r="CQ68" s="443"/>
      <c r="CR68" s="212">
        <v>0</v>
      </c>
      <c r="CS68" s="207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400</v>
      </c>
      <c r="DA68" s="207">
        <v>400</v>
      </c>
      <c r="DB68" s="209">
        <v>400</v>
      </c>
      <c r="DC68" s="443"/>
      <c r="DD68" s="384">
        <v>0</v>
      </c>
      <c r="DE68" s="207">
        <v>0</v>
      </c>
      <c r="DF68" s="208"/>
      <c r="DG68" s="443"/>
      <c r="DH68" s="475">
        <f t="shared" si="14"/>
        <v>400</v>
      </c>
      <c r="DI68" s="214">
        <f t="shared" si="14"/>
        <v>400</v>
      </c>
      <c r="DJ68" s="208">
        <f t="shared" si="14"/>
        <v>400</v>
      </c>
      <c r="DK68" s="471">
        <f t="shared" si="15"/>
        <v>400</v>
      </c>
      <c r="DL68" s="215">
        <f t="shared" si="16"/>
        <v>400</v>
      </c>
      <c r="DM68" s="208">
        <f t="shared" si="17"/>
        <v>0</v>
      </c>
      <c r="DN68" s="216">
        <f t="shared" si="19"/>
        <v>1104</v>
      </c>
      <c r="DO68" s="217">
        <f t="shared" si="33"/>
        <v>1455</v>
      </c>
      <c r="DP68" s="512">
        <v>368</v>
      </c>
      <c r="DQ68" s="512">
        <v>368</v>
      </c>
      <c r="DR68" s="512">
        <v>576</v>
      </c>
      <c r="DS68" s="512">
        <v>368</v>
      </c>
      <c r="DT68" s="512">
        <v>368</v>
      </c>
      <c r="DU68" s="512">
        <v>368</v>
      </c>
      <c r="DV68" s="512">
        <v>576</v>
      </c>
      <c r="DW68" s="512">
        <v>368</v>
      </c>
      <c r="DX68" s="512">
        <v>368</v>
      </c>
      <c r="DY68" s="512">
        <v>368</v>
      </c>
      <c r="DZ68" s="512">
        <v>368</v>
      </c>
      <c r="EA68" s="512">
        <v>368</v>
      </c>
      <c r="EB68" s="512">
        <v>144</v>
      </c>
      <c r="EC68" s="512">
        <v>144</v>
      </c>
      <c r="ED68" s="512">
        <v>0</v>
      </c>
    </row>
    <row r="69" spans="1:134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493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4"/>
        <v>493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5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6"/>
        <v>0</v>
      </c>
      <c r="AN69" s="714">
        <f t="shared" si="7"/>
        <v>0</v>
      </c>
      <c r="AO69" s="600">
        <v>86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8"/>
        <v>86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2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10"/>
        <v>0</v>
      </c>
      <c r="BP69" s="173">
        <v>1078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8"/>
        <v>1078</v>
      </c>
      <c r="BY69" s="393">
        <f t="shared" si="29"/>
        <v>493</v>
      </c>
      <c r="BZ69" s="1180">
        <f t="shared" si="30"/>
        <v>0</v>
      </c>
      <c r="CA69" s="1181">
        <f t="shared" si="28"/>
        <v>86</v>
      </c>
      <c r="CB69" s="130">
        <v>0</v>
      </c>
      <c r="CC69" s="130">
        <v>0</v>
      </c>
      <c r="CD69" s="1182">
        <f t="shared" si="31"/>
        <v>1078</v>
      </c>
      <c r="CE69" s="1169">
        <f t="shared" si="32"/>
        <v>1657</v>
      </c>
      <c r="CF69" s="263">
        <v>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4"/>
        <v>0</v>
      </c>
      <c r="DI69" s="218">
        <f t="shared" si="14"/>
        <v>0</v>
      </c>
      <c r="DJ69" s="219">
        <f t="shared" si="14"/>
        <v>0</v>
      </c>
      <c r="DK69" s="471">
        <f t="shared" si="15"/>
        <v>0</v>
      </c>
      <c r="DL69" s="215">
        <f t="shared" si="16"/>
        <v>0</v>
      </c>
      <c r="DM69" s="208">
        <f t="shared" si="17"/>
        <v>0</v>
      </c>
      <c r="DN69" s="251">
        <f t="shared" si="19"/>
        <v>1078</v>
      </c>
      <c r="DO69" s="220">
        <f t="shared" si="33"/>
        <v>1657</v>
      </c>
      <c r="DP69" s="491">
        <v>360</v>
      </c>
      <c r="DQ69" s="491">
        <v>360</v>
      </c>
      <c r="DR69" s="491">
        <v>360</v>
      </c>
      <c r="DS69" s="491">
        <v>360</v>
      </c>
      <c r="DT69" s="491">
        <v>216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</row>
    <row r="70" spans="1:134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4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5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6"/>
        <v>0</v>
      </c>
      <c r="AN70" s="714">
        <f t="shared" si="7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8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2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10"/>
        <v>0</v>
      </c>
      <c r="BP70" s="173">
        <v>789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8"/>
        <v>789</v>
      </c>
      <c r="BY70" s="393">
        <f t="shared" si="29"/>
        <v>0</v>
      </c>
      <c r="BZ70" s="1180">
        <f t="shared" si="30"/>
        <v>0</v>
      </c>
      <c r="CA70" s="1181">
        <f t="shared" si="28"/>
        <v>0</v>
      </c>
      <c r="CB70" s="130">
        <v>0</v>
      </c>
      <c r="CC70" s="130">
        <v>0</v>
      </c>
      <c r="CD70" s="1182">
        <f t="shared" si="31"/>
        <v>789</v>
      </c>
      <c r="CE70" s="1169">
        <f t="shared" si="32"/>
        <v>789</v>
      </c>
      <c r="CF70" s="263">
        <v>0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4"/>
        <v>0</v>
      </c>
      <c r="DI70" s="218">
        <f t="shared" si="14"/>
        <v>0</v>
      </c>
      <c r="DJ70" s="219">
        <f t="shared" si="14"/>
        <v>0</v>
      </c>
      <c r="DK70" s="471">
        <f t="shared" si="15"/>
        <v>0</v>
      </c>
      <c r="DL70" s="215">
        <f t="shared" si="16"/>
        <v>0</v>
      </c>
      <c r="DM70" s="208">
        <f t="shared" si="17"/>
        <v>0</v>
      </c>
      <c r="DN70" s="251">
        <f t="shared" si="19"/>
        <v>789</v>
      </c>
      <c r="DO70" s="220">
        <f t="shared" si="33"/>
        <v>789</v>
      </c>
      <c r="DP70" s="449">
        <v>364</v>
      </c>
      <c r="DQ70" s="449">
        <v>364</v>
      </c>
      <c r="DR70" s="449">
        <v>364</v>
      </c>
      <c r="DS70" s="449">
        <v>364</v>
      </c>
      <c r="DT70" s="449">
        <v>224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</row>
    <row r="71" spans="1:134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969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4"/>
        <v>969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5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6"/>
        <v>0</v>
      </c>
      <c r="AN71" s="714">
        <f t="shared" si="7"/>
        <v>0</v>
      </c>
      <c r="AO71" s="600">
        <v>4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8"/>
        <v>4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2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10"/>
        <v>0</v>
      </c>
      <c r="BP71" s="173">
        <v>253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8"/>
        <v>253</v>
      </c>
      <c r="BY71" s="393">
        <f t="shared" si="29"/>
        <v>969</v>
      </c>
      <c r="BZ71" s="1180">
        <f t="shared" si="30"/>
        <v>0</v>
      </c>
      <c r="CA71" s="1181">
        <f t="shared" si="28"/>
        <v>4</v>
      </c>
      <c r="CB71" s="130">
        <v>0</v>
      </c>
      <c r="CC71" s="130">
        <v>0</v>
      </c>
      <c r="CD71" s="1182">
        <f t="shared" si="31"/>
        <v>253</v>
      </c>
      <c r="CE71" s="1169">
        <f t="shared" si="32"/>
        <v>1226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4"/>
        <v>0</v>
      </c>
      <c r="DI71" s="218">
        <f t="shared" si="14"/>
        <v>0</v>
      </c>
      <c r="DJ71" s="219">
        <f t="shared" si="14"/>
        <v>0</v>
      </c>
      <c r="DK71" s="471">
        <f t="shared" si="15"/>
        <v>0</v>
      </c>
      <c r="DL71" s="215">
        <f t="shared" si="16"/>
        <v>0</v>
      </c>
      <c r="DM71" s="208">
        <f t="shared" si="17"/>
        <v>0</v>
      </c>
      <c r="DN71" s="251">
        <f t="shared" si="19"/>
        <v>253</v>
      </c>
      <c r="DO71" s="220">
        <f t="shared" si="33"/>
        <v>1226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0</v>
      </c>
      <c r="DX71" s="449">
        <v>144</v>
      </c>
      <c r="DY71" s="449">
        <v>144</v>
      </c>
      <c r="DZ71" s="449">
        <v>0</v>
      </c>
      <c r="EA71" s="449">
        <v>0</v>
      </c>
      <c r="EB71" s="449">
        <v>0</v>
      </c>
      <c r="EC71" s="449">
        <v>0</v>
      </c>
      <c r="ED71" s="449">
        <v>0</v>
      </c>
    </row>
    <row r="72" spans="1:134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4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5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6"/>
        <v>0</v>
      </c>
      <c r="AN72" s="714">
        <f t="shared" si="7"/>
        <v>0</v>
      </c>
      <c r="AO72" s="600">
        <v>89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8"/>
        <v>89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2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10"/>
        <v>0</v>
      </c>
      <c r="BP72" s="173">
        <v>897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8"/>
        <v>897</v>
      </c>
      <c r="BY72" s="393">
        <f t="shared" si="29"/>
        <v>0</v>
      </c>
      <c r="BZ72" s="1180">
        <f t="shared" si="30"/>
        <v>0</v>
      </c>
      <c r="CA72" s="1181">
        <f t="shared" si="28"/>
        <v>89</v>
      </c>
      <c r="CB72" s="130">
        <v>0</v>
      </c>
      <c r="CC72" s="130">
        <v>0</v>
      </c>
      <c r="CD72" s="1182">
        <f t="shared" si="31"/>
        <v>897</v>
      </c>
      <c r="CE72" s="1169">
        <f t="shared" si="32"/>
        <v>986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4"/>
        <v>0</v>
      </c>
      <c r="DI72" s="218">
        <f t="shared" si="14"/>
        <v>0</v>
      </c>
      <c r="DJ72" s="219">
        <f t="shared" si="14"/>
        <v>0</v>
      </c>
      <c r="DK72" s="471">
        <f t="shared" si="15"/>
        <v>0</v>
      </c>
      <c r="DL72" s="215">
        <f t="shared" si="16"/>
        <v>0</v>
      </c>
      <c r="DM72" s="208">
        <f t="shared" si="17"/>
        <v>0</v>
      </c>
      <c r="DN72" s="251">
        <f t="shared" si="19"/>
        <v>897</v>
      </c>
      <c r="DO72" s="220">
        <f t="shared" si="33"/>
        <v>986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0</v>
      </c>
      <c r="DX72" s="449">
        <v>154</v>
      </c>
      <c r="DY72" s="449">
        <v>154</v>
      </c>
      <c r="DZ72" s="449">
        <v>0</v>
      </c>
      <c r="EA72" s="449">
        <v>0</v>
      </c>
      <c r="EB72" s="449">
        <v>0</v>
      </c>
      <c r="EC72" s="449">
        <v>0</v>
      </c>
      <c r="ED72" s="449">
        <v>0</v>
      </c>
    </row>
    <row r="73" spans="1:134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199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4"/>
        <v>199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5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6"/>
        <v>0</v>
      </c>
      <c r="AN73" s="714">
        <f t="shared" si="7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8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2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10"/>
        <v>0</v>
      </c>
      <c r="BP73" s="173">
        <v>246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8"/>
        <v>246</v>
      </c>
      <c r="BY73" s="393">
        <f t="shared" si="29"/>
        <v>199</v>
      </c>
      <c r="BZ73" s="1180">
        <f t="shared" ref="BZ73:BZ93" si="34">AN73-(AP73+AQ73+AR73+AS73+AT73+AU73+AV73)</f>
        <v>0</v>
      </c>
      <c r="CA73" s="1181">
        <f t="shared" si="28"/>
        <v>0</v>
      </c>
      <c r="CB73" s="130">
        <v>0</v>
      </c>
      <c r="CC73" s="130">
        <v>0</v>
      </c>
      <c r="CD73" s="1182">
        <f t="shared" ref="CD73:CD93" si="35">BX73</f>
        <v>246</v>
      </c>
      <c r="CE73" s="1169">
        <f t="shared" ref="CE73:CE93" si="36">SUM(BY73:CD73)</f>
        <v>445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4"/>
        <v>0</v>
      </c>
      <c r="DI73" s="218">
        <f t="shared" si="14"/>
        <v>0</v>
      </c>
      <c r="DJ73" s="219">
        <f t="shared" si="14"/>
        <v>0</v>
      </c>
      <c r="DK73" s="471">
        <f t="shared" si="15"/>
        <v>0</v>
      </c>
      <c r="DL73" s="215">
        <f t="shared" si="16"/>
        <v>0</v>
      </c>
      <c r="DM73" s="208">
        <f t="shared" si="17"/>
        <v>0</v>
      </c>
      <c r="DN73" s="251">
        <f t="shared" si="19"/>
        <v>246</v>
      </c>
      <c r="DO73" s="220">
        <f t="shared" ref="DO73:DO93" si="37">CE73-DJ73</f>
        <v>445</v>
      </c>
      <c r="DP73" s="449">
        <v>0</v>
      </c>
      <c r="DQ73" s="449">
        <v>216</v>
      </c>
      <c r="DR73" s="449">
        <v>144</v>
      </c>
      <c r="DS73" s="449">
        <v>0</v>
      </c>
      <c r="DT73" s="449">
        <v>144</v>
      </c>
      <c r="DU73" s="449">
        <v>144</v>
      </c>
      <c r="DV73" s="449">
        <v>0</v>
      </c>
      <c r="DW73" s="449">
        <v>72</v>
      </c>
      <c r="DX73" s="449">
        <v>0</v>
      </c>
      <c r="DY73" s="449">
        <v>0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</row>
    <row r="74" spans="1:134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4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8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9">SUM(AE74:AL74)</f>
        <v>0</v>
      </c>
      <c r="AN74" s="714">
        <f t="shared" si="7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8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si="25"/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10"/>
        <v>0</v>
      </c>
      <c r="BP74" s="173">
        <v>356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8"/>
        <v>356</v>
      </c>
      <c r="BY74" s="393">
        <f t="shared" si="29"/>
        <v>0</v>
      </c>
      <c r="BZ74" s="1180">
        <f t="shared" si="34"/>
        <v>0</v>
      </c>
      <c r="CA74" s="1181">
        <f t="shared" si="28"/>
        <v>0</v>
      </c>
      <c r="CB74" s="130">
        <v>0</v>
      </c>
      <c r="CC74" s="130">
        <v>0</v>
      </c>
      <c r="CD74" s="1182">
        <f t="shared" si="35"/>
        <v>356</v>
      </c>
      <c r="CE74" s="1169">
        <f t="shared" si="36"/>
        <v>356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4"/>
        <v>0</v>
      </c>
      <c r="DI74" s="218">
        <f t="shared" si="14"/>
        <v>0</v>
      </c>
      <c r="DJ74" s="219">
        <f t="shared" si="14"/>
        <v>0</v>
      </c>
      <c r="DK74" s="471">
        <f t="shared" si="15"/>
        <v>0</v>
      </c>
      <c r="DL74" s="215">
        <f t="shared" si="16"/>
        <v>0</v>
      </c>
      <c r="DM74" s="208">
        <f t="shared" si="17"/>
        <v>0</v>
      </c>
      <c r="DN74" s="251">
        <f t="shared" si="19"/>
        <v>356</v>
      </c>
      <c r="DO74" s="220">
        <f t="shared" si="37"/>
        <v>356</v>
      </c>
      <c r="DP74" s="449">
        <v>0</v>
      </c>
      <c r="DQ74" s="449">
        <v>224</v>
      </c>
      <c r="DR74" s="449">
        <v>154</v>
      </c>
      <c r="DS74" s="449">
        <v>0</v>
      </c>
      <c r="DT74" s="449">
        <v>154</v>
      </c>
      <c r="DU74" s="449">
        <v>154</v>
      </c>
      <c r="DV74" s="449">
        <v>0</v>
      </c>
      <c r="DW74" s="449">
        <v>84</v>
      </c>
      <c r="DX74" s="449">
        <v>0</v>
      </c>
      <c r="DY74" s="449">
        <v>0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</row>
    <row r="75" spans="1:134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40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8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9"/>
        <v>0</v>
      </c>
      <c r="AN75" s="714">
        <f t="shared" si="7"/>
        <v>0</v>
      </c>
      <c r="AO75" s="600">
        <v>28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8"/>
        <v>28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2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10"/>
        <v>0</v>
      </c>
      <c r="BP75" s="184">
        <v>509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509</v>
      </c>
      <c r="BY75" s="393">
        <f t="shared" si="29"/>
        <v>0</v>
      </c>
      <c r="BZ75" s="1180">
        <f t="shared" si="34"/>
        <v>0</v>
      </c>
      <c r="CA75" s="1181">
        <f t="shared" si="28"/>
        <v>28</v>
      </c>
      <c r="CB75" s="130">
        <v>0</v>
      </c>
      <c r="CC75" s="130">
        <v>0</v>
      </c>
      <c r="CD75" s="1182">
        <f t="shared" si="35"/>
        <v>509</v>
      </c>
      <c r="CE75" s="1169">
        <f t="shared" si="36"/>
        <v>537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4"/>
        <v>0</v>
      </c>
      <c r="DI75" s="218">
        <f t="shared" si="14"/>
        <v>0</v>
      </c>
      <c r="DJ75" s="219">
        <f t="shared" si="14"/>
        <v>0</v>
      </c>
      <c r="DK75" s="471">
        <f t="shared" si="15"/>
        <v>0</v>
      </c>
      <c r="DL75" s="215">
        <f t="shared" si="16"/>
        <v>0</v>
      </c>
      <c r="DM75" s="208">
        <f t="shared" si="17"/>
        <v>0</v>
      </c>
      <c r="DN75" s="251">
        <f t="shared" si="19"/>
        <v>509</v>
      </c>
      <c r="DO75" s="220">
        <f t="shared" si="37"/>
        <v>537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</row>
    <row r="76" spans="1:134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40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8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9"/>
        <v>0</v>
      </c>
      <c r="AN76" s="714">
        <f t="shared" si="7"/>
        <v>0</v>
      </c>
      <c r="AO76" s="600">
        <v>43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8"/>
        <v>43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2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10"/>
        <v>0</v>
      </c>
      <c r="BP76" s="133">
        <v>199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41">SUM(BP76:BW76)</f>
        <v>199</v>
      </c>
      <c r="BY76" s="393">
        <f t="shared" si="29"/>
        <v>0</v>
      </c>
      <c r="BZ76" s="1180">
        <f t="shared" si="34"/>
        <v>0</v>
      </c>
      <c r="CA76" s="1181">
        <f t="shared" si="28"/>
        <v>43</v>
      </c>
      <c r="CB76" s="130">
        <v>0</v>
      </c>
      <c r="CC76" s="130">
        <v>0</v>
      </c>
      <c r="CD76" s="1182">
        <f t="shared" si="35"/>
        <v>199</v>
      </c>
      <c r="CE76" s="1169">
        <f t="shared" si="36"/>
        <v>242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12">
        <v>0</v>
      </c>
      <c r="CS76" s="207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4"/>
        <v>0</v>
      </c>
      <c r="DI76" s="214">
        <f t="shared" si="14"/>
        <v>0</v>
      </c>
      <c r="DJ76" s="208">
        <f t="shared" si="14"/>
        <v>0</v>
      </c>
      <c r="DK76" s="471">
        <f t="shared" si="15"/>
        <v>0</v>
      </c>
      <c r="DL76" s="215">
        <f t="shared" si="16"/>
        <v>0</v>
      </c>
      <c r="DM76" s="208">
        <f t="shared" si="17"/>
        <v>0</v>
      </c>
      <c r="DN76" s="216">
        <f t="shared" si="19"/>
        <v>199</v>
      </c>
      <c r="DO76" s="217">
        <f t="shared" si="37"/>
        <v>242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</row>
    <row r="77" spans="1:134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40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8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9"/>
        <v>0</v>
      </c>
      <c r="AN77" s="714">
        <f t="shared" si="7"/>
        <v>0</v>
      </c>
      <c r="AO77" s="600">
        <v>27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8"/>
        <v>27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2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10"/>
        <v>0</v>
      </c>
      <c r="BP77" s="184">
        <v>283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283</v>
      </c>
      <c r="BY77" s="393">
        <f t="shared" si="29"/>
        <v>0</v>
      </c>
      <c r="BZ77" s="1180">
        <f t="shared" si="34"/>
        <v>0</v>
      </c>
      <c r="CA77" s="1181">
        <f t="shared" si="28"/>
        <v>27</v>
      </c>
      <c r="CB77" s="130">
        <v>0</v>
      </c>
      <c r="CC77" s="130">
        <v>0</v>
      </c>
      <c r="CD77" s="1182">
        <f t="shared" si="35"/>
        <v>283</v>
      </c>
      <c r="CE77" s="1169">
        <f t="shared" si="36"/>
        <v>310</v>
      </c>
      <c r="CF77" s="263">
        <v>0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168</v>
      </c>
      <c r="DA77" s="240">
        <v>168</v>
      </c>
      <c r="DB77" s="247">
        <v>168</v>
      </c>
      <c r="DC77" s="442"/>
      <c r="DD77" s="383">
        <v>0</v>
      </c>
      <c r="DE77" s="240">
        <v>0</v>
      </c>
      <c r="DF77" s="219"/>
      <c r="DG77" s="442"/>
      <c r="DH77" s="469">
        <f t="shared" si="14"/>
        <v>168</v>
      </c>
      <c r="DI77" s="218">
        <f t="shared" si="14"/>
        <v>168</v>
      </c>
      <c r="DJ77" s="219">
        <f t="shared" si="14"/>
        <v>168</v>
      </c>
      <c r="DK77" s="471">
        <f t="shared" si="15"/>
        <v>168</v>
      </c>
      <c r="DL77" s="215">
        <f t="shared" si="16"/>
        <v>168</v>
      </c>
      <c r="DM77" s="208">
        <f t="shared" si="17"/>
        <v>0</v>
      </c>
      <c r="DN77" s="251">
        <f t="shared" si="19"/>
        <v>115</v>
      </c>
      <c r="DO77" s="220">
        <f t="shared" si="37"/>
        <v>142</v>
      </c>
      <c r="DP77" s="449">
        <v>0</v>
      </c>
      <c r="DQ77" s="449">
        <v>288</v>
      </c>
      <c r="DR77" s="449">
        <v>144</v>
      </c>
      <c r="DS77" s="449">
        <v>0</v>
      </c>
      <c r="DT77" s="449">
        <v>144</v>
      </c>
      <c r="DU77" s="449">
        <v>144</v>
      </c>
      <c r="DV77" s="449">
        <v>144</v>
      </c>
      <c r="DW77" s="449">
        <v>0</v>
      </c>
      <c r="DX77" s="449">
        <v>144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0</v>
      </c>
    </row>
    <row r="78" spans="1:134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40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8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9"/>
        <v>0</v>
      </c>
      <c r="AN78" s="714">
        <f t="shared" si="7"/>
        <v>0</v>
      </c>
      <c r="AO78" s="600">
        <v>270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42">SUM(AO78:AV78)</f>
        <v>270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ref="BF78:BF93" si="43">SUM(AX78:BE78)</f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10"/>
        <v>0</v>
      </c>
      <c r="BP78" s="133">
        <v>46</v>
      </c>
      <c r="BQ78" s="124">
        <v>0</v>
      </c>
      <c r="BR78" s="124">
        <v>0</v>
      </c>
      <c r="BS78" s="124">
        <v>0</v>
      </c>
      <c r="BT78" s="124">
        <v>0</v>
      </c>
      <c r="BU78" s="124">
        <v>160</v>
      </c>
      <c r="BV78" s="124">
        <v>0</v>
      </c>
      <c r="BW78" s="127">
        <v>0</v>
      </c>
      <c r="BX78" s="140">
        <f t="shared" ref="BX78" si="44">SUM(BP78:BW78)</f>
        <v>206</v>
      </c>
      <c r="BY78" s="393">
        <f t="shared" si="29"/>
        <v>0</v>
      </c>
      <c r="BZ78" s="1180">
        <f t="shared" si="34"/>
        <v>0</v>
      </c>
      <c r="CA78" s="1181">
        <f t="shared" si="28"/>
        <v>110</v>
      </c>
      <c r="CB78" s="130">
        <v>0</v>
      </c>
      <c r="CC78" s="130">
        <v>0</v>
      </c>
      <c r="CD78" s="1182">
        <f t="shared" si="35"/>
        <v>206</v>
      </c>
      <c r="CE78" s="1169">
        <f t="shared" si="36"/>
        <v>316</v>
      </c>
      <c r="CF78" s="454">
        <v>0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12">
        <v>0</v>
      </c>
      <c r="CS78" s="207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160</v>
      </c>
      <c r="DA78" s="207">
        <v>160</v>
      </c>
      <c r="DB78" s="209">
        <v>160</v>
      </c>
      <c r="DC78" s="443"/>
      <c r="DD78" s="384">
        <v>0</v>
      </c>
      <c r="DE78" s="207">
        <v>0</v>
      </c>
      <c r="DF78" s="208"/>
      <c r="DG78" s="443"/>
      <c r="DH78" s="469">
        <f t="shared" si="14"/>
        <v>160</v>
      </c>
      <c r="DI78" s="218">
        <f t="shared" si="14"/>
        <v>160</v>
      </c>
      <c r="DJ78" s="219">
        <f t="shared" si="14"/>
        <v>160</v>
      </c>
      <c r="DK78" s="471">
        <f t="shared" si="15"/>
        <v>160</v>
      </c>
      <c r="DL78" s="215">
        <f t="shared" si="16"/>
        <v>160</v>
      </c>
      <c r="DM78" s="208">
        <f t="shared" si="17"/>
        <v>0</v>
      </c>
      <c r="DN78" s="251">
        <f t="shared" si="19"/>
        <v>46</v>
      </c>
      <c r="DO78" s="220">
        <f t="shared" si="37"/>
        <v>156</v>
      </c>
      <c r="DP78" s="490">
        <v>0</v>
      </c>
      <c r="DQ78" s="490">
        <v>288</v>
      </c>
      <c r="DR78" s="490">
        <v>144</v>
      </c>
      <c r="DS78" s="490">
        <v>0</v>
      </c>
      <c r="DT78" s="490">
        <v>144</v>
      </c>
      <c r="DU78" s="490">
        <v>144</v>
      </c>
      <c r="DV78" s="490">
        <v>144</v>
      </c>
      <c r="DW78" s="490">
        <v>0</v>
      </c>
      <c r="DX78" s="490">
        <v>144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0</v>
      </c>
    </row>
    <row r="79" spans="1:134" ht="21.9" customHeight="1">
      <c r="A79" s="1326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40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8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9"/>
        <v>0</v>
      </c>
      <c r="AN79" s="714">
        <f t="shared" ref="AN79:AN93" si="45">AD79+AM79</f>
        <v>0</v>
      </c>
      <c r="AO79" s="600">
        <v>1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42"/>
        <v>1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43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10"/>
        <v>0</v>
      </c>
      <c r="BP79" s="458">
        <v>519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519</v>
      </c>
      <c r="BY79" s="393">
        <f t="shared" si="29"/>
        <v>0</v>
      </c>
      <c r="BZ79" s="1180">
        <f t="shared" si="34"/>
        <v>0</v>
      </c>
      <c r="CA79" s="1181">
        <f t="shared" si="28"/>
        <v>1</v>
      </c>
      <c r="CB79" s="130">
        <v>0</v>
      </c>
      <c r="CC79" s="130">
        <v>0</v>
      </c>
      <c r="CD79" s="1182">
        <f t="shared" si="35"/>
        <v>519</v>
      </c>
      <c r="CE79" s="1169">
        <f t="shared" si="36"/>
        <v>520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6">CG79+CJ79+CN79+CR79+CV79+CZ79+DD79</f>
        <v>0</v>
      </c>
      <c r="DI79" s="218">
        <f t="shared" si="46"/>
        <v>0</v>
      </c>
      <c r="DJ79" s="219">
        <f t="shared" si="46"/>
        <v>0</v>
      </c>
      <c r="DK79" s="471">
        <f t="shared" ref="DK79:DK93" si="47">DH79-CF79</f>
        <v>0</v>
      </c>
      <c r="DL79" s="215">
        <f t="shared" ref="DL79:DL93" si="48">DI79-CF79</f>
        <v>0</v>
      </c>
      <c r="DM79" s="208">
        <f t="shared" ref="DM79:DM93" si="49">DJ79-DI79</f>
        <v>0</v>
      </c>
      <c r="DN79" s="251">
        <f t="shared" ref="DN79:DN93" si="50">CD79-(CI79+CL79+CP79+CT79+CX79+DB79+DF79)</f>
        <v>519</v>
      </c>
      <c r="DO79" s="220">
        <f t="shared" si="37"/>
        <v>520</v>
      </c>
      <c r="DP79" s="491">
        <v>1504</v>
      </c>
      <c r="DQ79" s="491">
        <v>2000</v>
      </c>
      <c r="DR79" s="491">
        <v>0</v>
      </c>
      <c r="DS79" s="491">
        <v>2000</v>
      </c>
      <c r="DT79" s="491">
        <v>1504</v>
      </c>
      <c r="DU79" s="491">
        <v>0</v>
      </c>
      <c r="DV79" s="491">
        <v>1504</v>
      </c>
      <c r="DW79" s="491">
        <v>2000</v>
      </c>
      <c r="DX79" s="491">
        <v>0</v>
      </c>
      <c r="DY79" s="491">
        <v>1008</v>
      </c>
      <c r="DZ79" s="491">
        <v>2512</v>
      </c>
      <c r="EA79" s="491">
        <v>0</v>
      </c>
      <c r="EB79" s="491">
        <v>1504</v>
      </c>
      <c r="EC79" s="491">
        <v>2000</v>
      </c>
      <c r="ED79" s="491">
        <v>0</v>
      </c>
    </row>
    <row r="80" spans="1:134" ht="21.9" customHeight="1" thickBot="1">
      <c r="A80" s="1326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40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8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9"/>
        <v>0</v>
      </c>
      <c r="AN80" s="714">
        <f t="shared" si="45"/>
        <v>0</v>
      </c>
      <c r="AO80" s="600">
        <v>49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42"/>
        <v>49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43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10"/>
        <v>0</v>
      </c>
      <c r="BP80" s="458">
        <v>153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51">SUM(BP80:BW80)</f>
        <v>153</v>
      </c>
      <c r="BY80" s="393">
        <f t="shared" si="29"/>
        <v>0</v>
      </c>
      <c r="BZ80" s="1180">
        <f t="shared" si="34"/>
        <v>0</v>
      </c>
      <c r="CA80" s="1181">
        <f t="shared" si="28"/>
        <v>49</v>
      </c>
      <c r="CB80" s="130">
        <v>0</v>
      </c>
      <c r="CC80" s="130">
        <v>0</v>
      </c>
      <c r="CD80" s="1182">
        <f t="shared" si="35"/>
        <v>153</v>
      </c>
      <c r="CE80" s="1169">
        <f t="shared" si="36"/>
        <v>202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6"/>
        <v>0</v>
      </c>
      <c r="DI80" s="218">
        <f t="shared" si="46"/>
        <v>0</v>
      </c>
      <c r="DJ80" s="219">
        <f t="shared" si="46"/>
        <v>0</v>
      </c>
      <c r="DK80" s="471">
        <f t="shared" si="47"/>
        <v>0</v>
      </c>
      <c r="DL80" s="215">
        <f t="shared" si="48"/>
        <v>0</v>
      </c>
      <c r="DM80" s="208">
        <f t="shared" si="49"/>
        <v>0</v>
      </c>
      <c r="DN80" s="251">
        <f t="shared" si="50"/>
        <v>153</v>
      </c>
      <c r="DO80" s="220">
        <f t="shared" si="37"/>
        <v>202</v>
      </c>
      <c r="DP80" s="491">
        <v>1504</v>
      </c>
      <c r="DQ80" s="491">
        <v>2000</v>
      </c>
      <c r="DR80" s="491">
        <v>0</v>
      </c>
      <c r="DS80" s="491">
        <v>2000</v>
      </c>
      <c r="DT80" s="491">
        <v>1504</v>
      </c>
      <c r="DU80" s="491">
        <v>0</v>
      </c>
      <c r="DV80" s="491">
        <v>1504</v>
      </c>
      <c r="DW80" s="491">
        <v>2000</v>
      </c>
      <c r="DX80" s="491">
        <v>0</v>
      </c>
      <c r="DY80" s="491">
        <v>1008</v>
      </c>
      <c r="DZ80" s="491">
        <v>2512</v>
      </c>
      <c r="EA80" s="491">
        <v>0</v>
      </c>
      <c r="EB80" s="491">
        <v>1504</v>
      </c>
      <c r="EC80" s="491">
        <v>2000</v>
      </c>
      <c r="ED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40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8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9"/>
        <v>0</v>
      </c>
      <c r="AN81" s="714">
        <f t="shared" si="45"/>
        <v>0</v>
      </c>
      <c r="AO81" s="600">
        <v>262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42"/>
        <v>262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43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10"/>
        <v>0</v>
      </c>
      <c r="BP81" s="458">
        <v>2</v>
      </c>
      <c r="BQ81" s="134">
        <v>0</v>
      </c>
      <c r="BR81" s="134">
        <v>0</v>
      </c>
      <c r="BS81" s="134">
        <v>0</v>
      </c>
      <c r="BT81" s="134">
        <v>257</v>
      </c>
      <c r="BU81" s="134">
        <v>0</v>
      </c>
      <c r="BV81" s="134">
        <v>0</v>
      </c>
      <c r="BW81" s="139">
        <v>0</v>
      </c>
      <c r="BX81" s="136">
        <f>SUM(BP81:BW81)</f>
        <v>259</v>
      </c>
      <c r="BY81" s="393">
        <f t="shared" si="29"/>
        <v>0</v>
      </c>
      <c r="BZ81" s="1180">
        <f t="shared" si="34"/>
        <v>0</v>
      </c>
      <c r="CA81" s="1181">
        <f t="shared" si="28"/>
        <v>5</v>
      </c>
      <c r="CB81" s="130">
        <v>0</v>
      </c>
      <c r="CC81" s="130">
        <v>0</v>
      </c>
      <c r="CD81" s="1182">
        <f t="shared" si="35"/>
        <v>259</v>
      </c>
      <c r="CE81" s="1169">
        <f t="shared" si="36"/>
        <v>264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256</v>
      </c>
      <c r="CW81" s="240">
        <v>368</v>
      </c>
      <c r="CX81" s="250">
        <v>256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6"/>
        <v>256</v>
      </c>
      <c r="DI81" s="218">
        <f t="shared" si="46"/>
        <v>368</v>
      </c>
      <c r="DJ81" s="219">
        <f t="shared" si="46"/>
        <v>256</v>
      </c>
      <c r="DK81" s="471">
        <f t="shared" si="47"/>
        <v>256</v>
      </c>
      <c r="DL81" s="215">
        <f t="shared" si="48"/>
        <v>368</v>
      </c>
      <c r="DM81" s="208">
        <f t="shared" si="49"/>
        <v>-112</v>
      </c>
      <c r="DN81" s="251">
        <f t="shared" si="50"/>
        <v>3</v>
      </c>
      <c r="DO81" s="220">
        <f t="shared" si="37"/>
        <v>8</v>
      </c>
      <c r="DP81" s="491">
        <v>176</v>
      </c>
      <c r="DQ81" s="491">
        <v>0</v>
      </c>
      <c r="DR81" s="491">
        <v>0</v>
      </c>
      <c r="DS81" s="491">
        <v>176</v>
      </c>
      <c r="DT81" s="491">
        <v>0</v>
      </c>
      <c r="DU81" s="491">
        <v>0</v>
      </c>
      <c r="DV81" s="491">
        <v>0</v>
      </c>
      <c r="DW81" s="491">
        <v>0</v>
      </c>
      <c r="DX81" s="491">
        <v>272</v>
      </c>
      <c r="DY81" s="491">
        <v>0</v>
      </c>
      <c r="DZ81" s="491">
        <v>0</v>
      </c>
      <c r="EA81" s="491">
        <v>0</v>
      </c>
      <c r="EB81" s="491">
        <v>272</v>
      </c>
      <c r="EC81" s="491">
        <v>0</v>
      </c>
      <c r="ED81" s="491">
        <v>0</v>
      </c>
    </row>
    <row r="82" spans="1:135" ht="21.9" customHeight="1">
      <c r="A82" s="1324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6</v>
      </c>
      <c r="N82" s="124">
        <v>0</v>
      </c>
      <c r="O82" s="124">
        <v>0</v>
      </c>
      <c r="P82" s="124">
        <v>0</v>
      </c>
      <c r="Q82" s="124">
        <v>0</v>
      </c>
      <c r="R82" s="1325">
        <f>525</f>
        <v>525</v>
      </c>
      <c r="S82" s="1325">
        <f>400</f>
        <v>400</v>
      </c>
      <c r="T82" s="124">
        <v>0</v>
      </c>
      <c r="U82" s="125">
        <f t="shared" si="40"/>
        <v>931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f>253</f>
        <v>253</v>
      </c>
      <c r="AB82" s="124">
        <f>422+256</f>
        <v>678</v>
      </c>
      <c r="AC82" s="127">
        <v>0</v>
      </c>
      <c r="AD82" s="128">
        <f t="shared" si="38"/>
        <v>931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9"/>
        <v>0</v>
      </c>
      <c r="AN82" s="714">
        <f t="shared" si="45"/>
        <v>931</v>
      </c>
      <c r="AO82" s="601">
        <v>78</v>
      </c>
      <c r="AP82" s="124">
        <v>0</v>
      </c>
      <c r="AQ82" s="124">
        <v>0</v>
      </c>
      <c r="AR82" s="124">
        <v>0</v>
      </c>
      <c r="AS82" s="124">
        <v>0</v>
      </c>
      <c r="AT82" s="124">
        <f>253</f>
        <v>253</v>
      </c>
      <c r="AU82" s="124">
        <f>422+256</f>
        <v>678</v>
      </c>
      <c r="AV82" s="127">
        <v>0</v>
      </c>
      <c r="AW82" s="593">
        <f t="shared" si="42"/>
        <v>1009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43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10"/>
        <v>0</v>
      </c>
      <c r="BP82" s="624">
        <v>2</v>
      </c>
      <c r="BQ82" s="124">
        <v>0</v>
      </c>
      <c r="BR82" s="124">
        <v>0</v>
      </c>
      <c r="BS82" s="124">
        <v>0</v>
      </c>
      <c r="BT82" s="124">
        <v>78</v>
      </c>
      <c r="BU82" s="124">
        <v>0</v>
      </c>
      <c r="BV82" s="124">
        <v>561</v>
      </c>
      <c r="BW82" s="127">
        <v>256</v>
      </c>
      <c r="BX82" s="140">
        <f t="shared" ref="BX82:BX93" si="52">SUM(BP82:BW82)</f>
        <v>897</v>
      </c>
      <c r="BY82" s="393">
        <f t="shared" si="29"/>
        <v>0</v>
      </c>
      <c r="BZ82" s="1180">
        <f t="shared" si="34"/>
        <v>0</v>
      </c>
      <c r="CA82" s="1181">
        <f t="shared" si="28"/>
        <v>114</v>
      </c>
      <c r="CB82" s="130">
        <v>0</v>
      </c>
      <c r="CC82" s="130">
        <v>0</v>
      </c>
      <c r="CD82" s="1182">
        <f t="shared" si="35"/>
        <v>897</v>
      </c>
      <c r="CE82" s="1167">
        <f t="shared" si="36"/>
        <v>1011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80</v>
      </c>
      <c r="CW82" s="207">
        <v>368</v>
      </c>
      <c r="CX82" s="213">
        <v>80</v>
      </c>
      <c r="CY82" s="443"/>
      <c r="CZ82" s="384">
        <v>160</v>
      </c>
      <c r="DA82" s="207">
        <v>160</v>
      </c>
      <c r="DB82" s="209">
        <v>160</v>
      </c>
      <c r="DC82" s="443"/>
      <c r="DD82" s="384">
        <v>0</v>
      </c>
      <c r="DE82" s="207">
        <v>0</v>
      </c>
      <c r="DF82" s="208"/>
      <c r="DG82" s="443"/>
      <c r="DH82" s="475">
        <f t="shared" si="46"/>
        <v>240</v>
      </c>
      <c r="DI82" s="214">
        <f t="shared" si="46"/>
        <v>528</v>
      </c>
      <c r="DJ82" s="208">
        <f t="shared" si="46"/>
        <v>240</v>
      </c>
      <c r="DK82" s="471">
        <f t="shared" si="47"/>
        <v>240</v>
      </c>
      <c r="DL82" s="215">
        <f t="shared" si="48"/>
        <v>528</v>
      </c>
      <c r="DM82" s="208">
        <f t="shared" si="49"/>
        <v>-288</v>
      </c>
      <c r="DN82" s="216">
        <f t="shared" si="50"/>
        <v>657</v>
      </c>
      <c r="DO82" s="217">
        <f t="shared" si="37"/>
        <v>771</v>
      </c>
      <c r="DP82" s="490">
        <v>176</v>
      </c>
      <c r="DQ82" s="490">
        <v>0</v>
      </c>
      <c r="DR82" s="490">
        <v>0</v>
      </c>
      <c r="DS82" s="490">
        <v>176</v>
      </c>
      <c r="DT82" s="490">
        <v>0</v>
      </c>
      <c r="DU82" s="490">
        <v>0</v>
      </c>
      <c r="DV82" s="490">
        <v>0</v>
      </c>
      <c r="DW82" s="490">
        <v>0</v>
      </c>
      <c r="DX82" s="490">
        <v>272</v>
      </c>
      <c r="DY82" s="490">
        <v>0</v>
      </c>
      <c r="DZ82" s="490">
        <v>0</v>
      </c>
      <c r="EA82" s="490">
        <v>0</v>
      </c>
      <c r="EB82" s="490">
        <v>272</v>
      </c>
      <c r="EC82" s="490">
        <v>0</v>
      </c>
      <c r="ED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634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40"/>
        <v>634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8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9"/>
        <v>0</v>
      </c>
      <c r="AN83" s="716">
        <f t="shared" si="45"/>
        <v>0</v>
      </c>
      <c r="AO83" s="602">
        <v>37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42"/>
        <v>37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43"/>
        <v>0</v>
      </c>
      <c r="BG83" s="1286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3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2"/>
        <v>0</v>
      </c>
      <c r="BY83" s="312">
        <f>U83-(W83+X83+Y83+Z83+AA83+AB83+AC83+AF83+AG83+AH83+AI83+AJ83+AK83+AL83)</f>
        <v>634</v>
      </c>
      <c r="BZ83" s="1184">
        <f t="shared" si="34"/>
        <v>0</v>
      </c>
      <c r="CA83" s="1177">
        <f>AW83-(AY83+AZ83+BA83+BB83+BC83+BD83+BE83)</f>
        <v>37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35"/>
        <v>0</v>
      </c>
      <c r="CE83" s="1170">
        <f t="shared" si="36"/>
        <v>671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6"/>
        <v>0</v>
      </c>
      <c r="DI83" s="477">
        <f t="shared" si="46"/>
        <v>0</v>
      </c>
      <c r="DJ83" s="238">
        <f t="shared" si="46"/>
        <v>0</v>
      </c>
      <c r="DK83" s="472">
        <f t="shared" si="47"/>
        <v>0</v>
      </c>
      <c r="DL83" s="205">
        <f t="shared" si="48"/>
        <v>0</v>
      </c>
      <c r="DM83" s="204">
        <f t="shared" si="49"/>
        <v>0</v>
      </c>
      <c r="DN83" s="456">
        <f t="shared" si="50"/>
        <v>0</v>
      </c>
      <c r="DO83" s="239">
        <f t="shared" si="37"/>
        <v>671</v>
      </c>
      <c r="DP83" s="1037">
        <v>0</v>
      </c>
      <c r="DQ83" s="1037">
        <v>0</v>
      </c>
      <c r="DR83" s="1037">
        <v>0</v>
      </c>
      <c r="DS83" s="1037">
        <v>0</v>
      </c>
      <c r="DT83" s="1037">
        <v>120</v>
      </c>
      <c r="DU83" s="1037">
        <v>0</v>
      </c>
      <c r="DV83" s="1037">
        <v>0</v>
      </c>
      <c r="DW83" s="1037">
        <v>288</v>
      </c>
      <c r="DX83" s="1037">
        <v>0</v>
      </c>
      <c r="DY83" s="1037">
        <v>0</v>
      </c>
      <c r="DZ83" s="1037">
        <v>0</v>
      </c>
      <c r="EA83" s="1037">
        <v>304</v>
      </c>
      <c r="EB83" s="1037">
        <v>0</v>
      </c>
      <c r="EC83" s="1037">
        <v>0</v>
      </c>
      <c r="ED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40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8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9"/>
        <v>0</v>
      </c>
      <c r="AN84" s="714">
        <f t="shared" si="45"/>
        <v>0</v>
      </c>
      <c r="AO84" s="600">
        <v>111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42"/>
        <v>111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43"/>
        <v>0</v>
      </c>
      <c r="BG84" s="142">
        <v>735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3"/>
        <v>735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321">
        <v>240</v>
      </c>
      <c r="BW84" s="159">
        <v>0</v>
      </c>
      <c r="BX84" s="131">
        <f t="shared" si="52"/>
        <v>240</v>
      </c>
      <c r="BY84" s="137">
        <f>U84-(W84+X84+Y84+Z84+AA84+AB84+AC84+AF84+AG84+AH84+AI84+AJ84+AK84+AL84)</f>
        <v>0</v>
      </c>
      <c r="BZ84" s="1187">
        <f t="shared" si="34"/>
        <v>0</v>
      </c>
      <c r="CA84" s="1188">
        <f>AW84-(AY84+AZ84+BA84+BB84+BC84+BD84+BE84)</f>
        <v>111</v>
      </c>
      <c r="CB84" s="1200">
        <f>BF84-(BH84+BI84+BJ84+BK84+BL84+BM84+BN84)</f>
        <v>0</v>
      </c>
      <c r="CC84" s="1201">
        <f>BO84-(BQ84+BR84+BS84+BT84+BU84+BV84+BW84)</f>
        <v>495</v>
      </c>
      <c r="CD84" s="1182">
        <f t="shared" si="35"/>
        <v>240</v>
      </c>
      <c r="CE84" s="1169">
        <f t="shared" si="36"/>
        <v>846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>
        <v>240</v>
      </c>
      <c r="DG84" s="442"/>
      <c r="DH84" s="469">
        <f t="shared" si="46"/>
        <v>0</v>
      </c>
      <c r="DI84" s="218">
        <f t="shared" si="46"/>
        <v>0</v>
      </c>
      <c r="DJ84" s="219">
        <f t="shared" si="46"/>
        <v>240</v>
      </c>
      <c r="DK84" s="471">
        <f t="shared" si="47"/>
        <v>0</v>
      </c>
      <c r="DL84" s="215">
        <f t="shared" si="48"/>
        <v>0</v>
      </c>
      <c r="DM84" s="208">
        <f t="shared" si="49"/>
        <v>240</v>
      </c>
      <c r="DN84" s="251">
        <f t="shared" si="50"/>
        <v>0</v>
      </c>
      <c r="DO84" s="220">
        <f t="shared" si="37"/>
        <v>606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0</v>
      </c>
      <c r="EC84" s="1038">
        <v>0</v>
      </c>
      <c r="ED84" s="1038">
        <v>0</v>
      </c>
    </row>
    <row r="85" spans="1:135" ht="21.6" customHeight="1">
      <c r="A85" s="1314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317">
        <f>210</f>
        <v>210</v>
      </c>
      <c r="R85" s="124">
        <v>0</v>
      </c>
      <c r="S85" s="124">
        <v>0</v>
      </c>
      <c r="T85" s="124">
        <v>0</v>
      </c>
      <c r="U85" s="125">
        <f t="shared" si="40"/>
        <v>210</v>
      </c>
      <c r="V85" s="126">
        <v>0</v>
      </c>
      <c r="W85" s="124">
        <v>0</v>
      </c>
      <c r="X85" s="124">
        <v>0</v>
      </c>
      <c r="Y85" s="124">
        <v>0</v>
      </c>
      <c r="Z85" s="124">
        <f>210</f>
        <v>210</v>
      </c>
      <c r="AA85" s="124">
        <v>0</v>
      </c>
      <c r="AB85" s="124">
        <v>0</v>
      </c>
      <c r="AC85" s="127">
        <v>0</v>
      </c>
      <c r="AD85" s="128">
        <f t="shared" si="38"/>
        <v>210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9"/>
        <v>0</v>
      </c>
      <c r="AN85" s="714">
        <f t="shared" si="45"/>
        <v>210</v>
      </c>
      <c r="AO85" s="600">
        <v>33</v>
      </c>
      <c r="AP85" s="134">
        <v>0</v>
      </c>
      <c r="AQ85" s="134">
        <v>0</v>
      </c>
      <c r="AR85" s="134">
        <v>0</v>
      </c>
      <c r="AS85" s="134">
        <f>210</f>
        <v>210</v>
      </c>
      <c r="AT85" s="134">
        <v>0</v>
      </c>
      <c r="AU85" s="134">
        <v>0</v>
      </c>
      <c r="AV85" s="139">
        <v>0</v>
      </c>
      <c r="AW85" s="593">
        <f t="shared" si="42"/>
        <v>243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160</v>
      </c>
      <c r="BD85" s="134">
        <v>0</v>
      </c>
      <c r="BE85" s="139">
        <v>0</v>
      </c>
      <c r="BF85" s="930">
        <f t="shared" si="43"/>
        <v>160</v>
      </c>
      <c r="BG85" s="142">
        <v>71</v>
      </c>
      <c r="BH85" s="134">
        <v>0</v>
      </c>
      <c r="BI85" s="134">
        <v>0</v>
      </c>
      <c r="BJ85" s="134">
        <v>0</v>
      </c>
      <c r="BK85" s="134">
        <v>0</v>
      </c>
      <c r="BL85" s="162">
        <v>159</v>
      </c>
      <c r="BM85" s="162">
        <v>0</v>
      </c>
      <c r="BN85" s="163">
        <v>0</v>
      </c>
      <c r="BO85" s="143">
        <f t="shared" si="53"/>
        <v>230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2"/>
        <v>0</v>
      </c>
      <c r="BY85" s="137">
        <f t="shared" ref="BY85:BY93" si="54">U85-(W85+X85+Y85+Z85+AA85+AB85+AC85+AF85+AG85+AH85+AI85+AJ85+AK85+AL85)</f>
        <v>0</v>
      </c>
      <c r="BZ85" s="1187">
        <f t="shared" si="34"/>
        <v>0</v>
      </c>
      <c r="CA85" s="1188">
        <f>AW85-(AY85+AZ85+BA85+BB85+BC85+BD85+BE85)</f>
        <v>83</v>
      </c>
      <c r="CB85" s="1200">
        <f>BF85-(BH85+BI85+BJ85+BK85+BL85+BM85+BN85)</f>
        <v>1</v>
      </c>
      <c r="CC85" s="1201">
        <f>BO85-(BQ85+BR85+BS85+BT85+BU85+BV85+BW85)</f>
        <v>230</v>
      </c>
      <c r="CD85" s="1182">
        <f t="shared" si="35"/>
        <v>0</v>
      </c>
      <c r="CE85" s="1169">
        <f t="shared" si="36"/>
        <v>314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6"/>
        <v>0</v>
      </c>
      <c r="DI85" s="218">
        <f t="shared" si="46"/>
        <v>0</v>
      </c>
      <c r="DJ85" s="219">
        <f t="shared" si="46"/>
        <v>0</v>
      </c>
      <c r="DK85" s="471">
        <f t="shared" si="47"/>
        <v>0</v>
      </c>
      <c r="DL85" s="215">
        <f t="shared" si="48"/>
        <v>0</v>
      </c>
      <c r="DM85" s="208">
        <f t="shared" si="49"/>
        <v>0</v>
      </c>
      <c r="DN85" s="251">
        <f t="shared" si="50"/>
        <v>0</v>
      </c>
      <c r="DO85" s="220">
        <f t="shared" si="37"/>
        <v>314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40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8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9"/>
        <v>0</v>
      </c>
      <c r="AN86" s="714">
        <f t="shared" si="45"/>
        <v>0</v>
      </c>
      <c r="AO86" s="600">
        <v>30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42"/>
        <v>30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43"/>
        <v>0</v>
      </c>
      <c r="BG86" s="142">
        <v>135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3"/>
        <v>135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2"/>
        <v>0</v>
      </c>
      <c r="BY86" s="137">
        <f t="shared" si="54"/>
        <v>0</v>
      </c>
      <c r="BZ86" s="1187">
        <f t="shared" si="34"/>
        <v>0</v>
      </c>
      <c r="CA86" s="1188">
        <f>AW86-(AY86+AZ86+BA86+BB86+BC86+BD86+BE86)</f>
        <v>30</v>
      </c>
      <c r="CB86" s="1200">
        <f>BF86-(BH86+BI86+BJ86+BK86+BL86+BM86+BN86)</f>
        <v>0</v>
      </c>
      <c r="CC86" s="1201">
        <f>BO86-(BQ86+BR86+BS86+BT86+BU86+BV86+BW86)</f>
        <v>135</v>
      </c>
      <c r="CD86" s="1182">
        <f t="shared" si="35"/>
        <v>0</v>
      </c>
      <c r="CE86" s="1169">
        <f t="shared" si="36"/>
        <v>165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6"/>
        <v>0</v>
      </c>
      <c r="DI86" s="218">
        <f t="shared" si="46"/>
        <v>0</v>
      </c>
      <c r="DJ86" s="219">
        <f t="shared" si="46"/>
        <v>0</v>
      </c>
      <c r="DK86" s="471">
        <f t="shared" si="47"/>
        <v>0</v>
      </c>
      <c r="DL86" s="215">
        <f t="shared" si="48"/>
        <v>0</v>
      </c>
      <c r="DM86" s="208">
        <f t="shared" si="49"/>
        <v>0</v>
      </c>
      <c r="DN86" s="251">
        <f t="shared" si="50"/>
        <v>0</v>
      </c>
      <c r="DO86" s="220">
        <f t="shared" si="37"/>
        <v>165</v>
      </c>
      <c r="DP86" s="1039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40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8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9"/>
        <v>0</v>
      </c>
      <c r="AN87" s="715">
        <f t="shared" si="45"/>
        <v>0</v>
      </c>
      <c r="AO87" s="603">
        <v>120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42"/>
        <v>120</v>
      </c>
      <c r="AX87" s="929">
        <v>1120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43"/>
        <v>1120</v>
      </c>
      <c r="BG87" s="587">
        <v>0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3"/>
        <v>0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2"/>
        <v>0</v>
      </c>
      <c r="BY87" s="336">
        <f t="shared" si="54"/>
        <v>0</v>
      </c>
      <c r="BZ87" s="1194">
        <f t="shared" si="34"/>
        <v>0</v>
      </c>
      <c r="CA87" s="1195">
        <f>AW87-(AY87+AZ87+BA87+BB87+BC87+BD87+BE87)</f>
        <v>120</v>
      </c>
      <c r="CB87" s="1202">
        <f>BF87-(BH87+BI87+BJ87+BK87+BL87+BM87+BN87)</f>
        <v>1120</v>
      </c>
      <c r="CC87" s="1203">
        <f>BO87-(BQ87+BR87+BS87+BT87+BU87+BV87+BW87)</f>
        <v>0</v>
      </c>
      <c r="CD87" s="1204">
        <f t="shared" si="35"/>
        <v>0</v>
      </c>
      <c r="CE87" s="1171">
        <f t="shared" si="36"/>
        <v>1240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6"/>
        <v>0</v>
      </c>
      <c r="DI87" s="228">
        <f t="shared" si="46"/>
        <v>0</v>
      </c>
      <c r="DJ87" s="222">
        <f t="shared" si="46"/>
        <v>0</v>
      </c>
      <c r="DK87" s="473">
        <f t="shared" si="47"/>
        <v>0</v>
      </c>
      <c r="DL87" s="339">
        <f t="shared" si="48"/>
        <v>0</v>
      </c>
      <c r="DM87" s="222">
        <f t="shared" si="49"/>
        <v>0</v>
      </c>
      <c r="DN87" s="241">
        <f t="shared" si="50"/>
        <v>0</v>
      </c>
      <c r="DO87" s="242">
        <f t="shared" si="37"/>
        <v>1240</v>
      </c>
      <c r="DP87" s="1040">
        <v>0</v>
      </c>
      <c r="DQ87" s="1041">
        <v>600</v>
      </c>
      <c r="DR87" s="1040">
        <v>0</v>
      </c>
      <c r="DS87" s="1040">
        <v>0</v>
      </c>
      <c r="DT87" s="1040">
        <v>0</v>
      </c>
      <c r="DU87" s="1040">
        <v>0</v>
      </c>
      <c r="DV87" s="1040">
        <v>0</v>
      </c>
      <c r="DW87" s="1040">
        <v>0</v>
      </c>
      <c r="DX87" s="1040">
        <v>0</v>
      </c>
      <c r="DY87" s="1040">
        <v>0</v>
      </c>
      <c r="DZ87" s="1040">
        <v>0</v>
      </c>
      <c r="EA87" s="1040">
        <v>0</v>
      </c>
      <c r="EB87" s="1040">
        <v>0</v>
      </c>
      <c r="EC87" s="1040">
        <v>0</v>
      </c>
      <c r="ED87" s="1040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40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8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9"/>
        <v>0</v>
      </c>
      <c r="AN88" s="714">
        <f t="shared" si="45"/>
        <v>0</v>
      </c>
      <c r="AO88" s="600">
        <v>16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42"/>
        <v>16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43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3"/>
        <v>0</v>
      </c>
      <c r="BP88" s="173">
        <v>56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2"/>
        <v>56</v>
      </c>
      <c r="BY88" s="393">
        <f>U88-(W88+X88+Y88+Z88+AA88+AB88+AC88+AF88+AG88+AH88+AI88+AJ88+AK88+AL88)</f>
        <v>0</v>
      </c>
      <c r="BZ88" s="1180">
        <f t="shared" si="34"/>
        <v>0</v>
      </c>
      <c r="CA88" s="1181">
        <f>AW88-(BQ88+BR88+BS88+BT88+BU88+BV88+BW88)</f>
        <v>16</v>
      </c>
      <c r="CB88" s="130">
        <v>0</v>
      </c>
      <c r="CC88" s="130">
        <v>0</v>
      </c>
      <c r="CD88" s="1182">
        <f t="shared" si="35"/>
        <v>56</v>
      </c>
      <c r="CE88" s="1169">
        <f t="shared" si="36"/>
        <v>72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6"/>
        <v>0</v>
      </c>
      <c r="DI88" s="218">
        <f t="shared" si="46"/>
        <v>0</v>
      </c>
      <c r="DJ88" s="219">
        <f t="shared" si="46"/>
        <v>0</v>
      </c>
      <c r="DK88" s="471">
        <f t="shared" si="47"/>
        <v>0</v>
      </c>
      <c r="DL88" s="215">
        <f t="shared" si="48"/>
        <v>0</v>
      </c>
      <c r="DM88" s="208">
        <f t="shared" si="49"/>
        <v>0</v>
      </c>
      <c r="DN88" s="251">
        <f t="shared" si="50"/>
        <v>56</v>
      </c>
      <c r="DO88" s="220">
        <f t="shared" si="37"/>
        <v>72</v>
      </c>
      <c r="DP88" s="588">
        <v>0</v>
      </c>
      <c r="DQ88" s="877">
        <v>98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40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8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9"/>
        <v>0</v>
      </c>
      <c r="AN89" s="714">
        <f t="shared" si="45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42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43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3"/>
        <v>0</v>
      </c>
      <c r="BP89" s="676">
        <v>49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2"/>
        <v>49</v>
      </c>
      <c r="BY89" s="393">
        <f t="shared" si="54"/>
        <v>0</v>
      </c>
      <c r="BZ89" s="1180">
        <f t="shared" si="34"/>
        <v>0</v>
      </c>
      <c r="CA89" s="1181">
        <f>AW89-(BQ89+BR89+BS89+BT89+BU89+BV89+BW89)</f>
        <v>0</v>
      </c>
      <c r="CB89" s="130">
        <v>0</v>
      </c>
      <c r="CC89" s="130">
        <v>0</v>
      </c>
      <c r="CD89" s="1182">
        <f t="shared" si="35"/>
        <v>49</v>
      </c>
      <c r="CE89" s="1169">
        <f t="shared" si="36"/>
        <v>49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6"/>
        <v>0</v>
      </c>
      <c r="DI89" s="214">
        <f t="shared" si="46"/>
        <v>0</v>
      </c>
      <c r="DJ89" s="208">
        <f t="shared" si="46"/>
        <v>0</v>
      </c>
      <c r="DK89" s="471">
        <f t="shared" si="47"/>
        <v>0</v>
      </c>
      <c r="DL89" s="215">
        <f t="shared" si="48"/>
        <v>0</v>
      </c>
      <c r="DM89" s="208">
        <f t="shared" si="49"/>
        <v>0</v>
      </c>
      <c r="DN89" s="216">
        <f t="shared" si="50"/>
        <v>49</v>
      </c>
      <c r="DO89" s="217">
        <f t="shared" si="37"/>
        <v>49</v>
      </c>
      <c r="DP89" s="677">
        <v>0</v>
      </c>
      <c r="DQ89" s="490">
        <v>96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40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8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9"/>
        <v>0</v>
      </c>
      <c r="AN90" s="714">
        <f t="shared" si="45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42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43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3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2"/>
        <v>0</v>
      </c>
      <c r="BY90" s="393">
        <f t="shared" si="54"/>
        <v>0</v>
      </c>
      <c r="BZ90" s="1180">
        <f t="shared" si="34"/>
        <v>0</v>
      </c>
      <c r="CA90" s="1181">
        <f t="shared" ref="CA90:CA91" si="55">AW90-(BQ90+BR90+BS90+BT90+BU90+BV90+BW90)</f>
        <v>0</v>
      </c>
      <c r="CB90" s="130">
        <v>0</v>
      </c>
      <c r="CC90" s="130">
        <v>0</v>
      </c>
      <c r="CD90" s="1182">
        <f t="shared" si="35"/>
        <v>0</v>
      </c>
      <c r="CE90" s="1169">
        <f t="shared" si="36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6"/>
        <v>0</v>
      </c>
      <c r="DI90" s="218">
        <f t="shared" si="46"/>
        <v>0</v>
      </c>
      <c r="DJ90" s="219">
        <f t="shared" si="46"/>
        <v>0</v>
      </c>
      <c r="DK90" s="471">
        <f t="shared" si="47"/>
        <v>0</v>
      </c>
      <c r="DL90" s="215">
        <f t="shared" si="48"/>
        <v>0</v>
      </c>
      <c r="DM90" s="208">
        <f t="shared" si="49"/>
        <v>0</v>
      </c>
      <c r="DN90" s="251">
        <f t="shared" si="50"/>
        <v>0</v>
      </c>
      <c r="DO90" s="220">
        <f t="shared" si="37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40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8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9"/>
        <v>0</v>
      </c>
      <c r="AN91" s="714">
        <f t="shared" si="45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42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43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3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2"/>
        <v>0</v>
      </c>
      <c r="BY91" s="1403">
        <f t="shared" si="54"/>
        <v>0</v>
      </c>
      <c r="BZ91" s="1404">
        <f t="shared" si="34"/>
        <v>0</v>
      </c>
      <c r="CA91" s="1405">
        <f t="shared" si="55"/>
        <v>0</v>
      </c>
      <c r="CB91" s="146">
        <v>0</v>
      </c>
      <c r="CC91" s="146">
        <v>0</v>
      </c>
      <c r="CD91" s="1191">
        <f t="shared" si="35"/>
        <v>0</v>
      </c>
      <c r="CE91" s="1167">
        <f t="shared" si="36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6"/>
        <v>0</v>
      </c>
      <c r="DI91" s="214">
        <f t="shared" si="46"/>
        <v>0</v>
      </c>
      <c r="DJ91" s="208">
        <f t="shared" si="46"/>
        <v>0</v>
      </c>
      <c r="DK91" s="471">
        <f t="shared" si="47"/>
        <v>0</v>
      </c>
      <c r="DL91" s="215">
        <f t="shared" si="48"/>
        <v>0</v>
      </c>
      <c r="DM91" s="208">
        <f t="shared" si="49"/>
        <v>0</v>
      </c>
      <c r="DN91" s="216">
        <f t="shared" si="50"/>
        <v>0</v>
      </c>
      <c r="DO91" s="217">
        <f t="shared" si="37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40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8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9"/>
        <v>0</v>
      </c>
      <c r="AN92" s="714">
        <f t="shared" si="45"/>
        <v>0</v>
      </c>
      <c r="AO92" s="600">
        <v>45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42"/>
        <v>45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43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3"/>
        <v>0</v>
      </c>
      <c r="BP92" s="458">
        <v>22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2"/>
        <v>22</v>
      </c>
      <c r="BY92" s="393">
        <f t="shared" si="54"/>
        <v>0</v>
      </c>
      <c r="BZ92" s="1180">
        <f t="shared" si="34"/>
        <v>0</v>
      </c>
      <c r="CA92" s="1181">
        <f>AW92-(BQ92+BR92+BS92+BT92+BU92+BV92+BW92)</f>
        <v>45</v>
      </c>
      <c r="CB92" s="130">
        <v>0</v>
      </c>
      <c r="CC92" s="130">
        <v>0</v>
      </c>
      <c r="CD92" s="1182">
        <f t="shared" si="35"/>
        <v>22</v>
      </c>
      <c r="CE92" s="1169">
        <f t="shared" si="36"/>
        <v>67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6"/>
        <v>0</v>
      </c>
      <c r="DI92" s="218">
        <f t="shared" si="46"/>
        <v>0</v>
      </c>
      <c r="DJ92" s="219">
        <f t="shared" si="46"/>
        <v>0</v>
      </c>
      <c r="DK92" s="471">
        <f t="shared" si="47"/>
        <v>0</v>
      </c>
      <c r="DL92" s="215">
        <f t="shared" si="48"/>
        <v>0</v>
      </c>
      <c r="DM92" s="208">
        <f t="shared" si="49"/>
        <v>0</v>
      </c>
      <c r="DN92" s="251">
        <f t="shared" si="50"/>
        <v>22</v>
      </c>
      <c r="DO92" s="220">
        <f t="shared" si="37"/>
        <v>67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40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8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9"/>
        <v>0</v>
      </c>
      <c r="AN93" s="712">
        <f t="shared" si="45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42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43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3"/>
        <v>0</v>
      </c>
      <c r="BP93" s="622">
        <v>72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2"/>
        <v>72</v>
      </c>
      <c r="BY93" s="1157">
        <f t="shared" si="54"/>
        <v>0</v>
      </c>
      <c r="BZ93" s="1205">
        <f t="shared" si="34"/>
        <v>0</v>
      </c>
      <c r="CA93" s="1206">
        <f>AW93-(BQ93+BR93+BS93+BT93+BU93+BV93+BW93)</f>
        <v>0</v>
      </c>
      <c r="CB93" s="962">
        <v>0</v>
      </c>
      <c r="CC93" s="962">
        <v>0</v>
      </c>
      <c r="CD93" s="1207">
        <f t="shared" si="35"/>
        <v>72</v>
      </c>
      <c r="CE93" s="1172">
        <f t="shared" si="36"/>
        <v>72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6"/>
        <v>0</v>
      </c>
      <c r="DI93" s="259">
        <f t="shared" si="46"/>
        <v>0</v>
      </c>
      <c r="DJ93" s="253">
        <f t="shared" si="46"/>
        <v>0</v>
      </c>
      <c r="DK93" s="474">
        <f t="shared" si="47"/>
        <v>0</v>
      </c>
      <c r="DL93" s="260">
        <f t="shared" si="48"/>
        <v>0</v>
      </c>
      <c r="DM93" s="253">
        <f t="shared" si="49"/>
        <v>0</v>
      </c>
      <c r="DN93" s="261">
        <f t="shared" si="50"/>
        <v>72</v>
      </c>
      <c r="DO93" s="308">
        <f t="shared" si="37"/>
        <v>72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6">SUM(M9:M93)</f>
        <v>11530</v>
      </c>
      <c r="N94" s="323">
        <f t="shared" si="56"/>
        <v>0</v>
      </c>
      <c r="O94" s="323">
        <f t="shared" si="56"/>
        <v>0</v>
      </c>
      <c r="P94" s="323">
        <f t="shared" si="56"/>
        <v>1292</v>
      </c>
      <c r="Q94" s="323">
        <f t="shared" si="56"/>
        <v>2231</v>
      </c>
      <c r="R94" s="323">
        <f t="shared" si="56"/>
        <v>2583</v>
      </c>
      <c r="S94" s="323">
        <f t="shared" si="56"/>
        <v>1423</v>
      </c>
      <c r="T94" s="323">
        <f t="shared" si="56"/>
        <v>1594</v>
      </c>
      <c r="U94" s="323">
        <f t="shared" si="56"/>
        <v>20653</v>
      </c>
      <c r="V94" s="323">
        <f t="shared" si="56"/>
        <v>0</v>
      </c>
      <c r="W94" s="323">
        <f t="shared" si="56"/>
        <v>0</v>
      </c>
      <c r="X94" s="323">
        <f t="shared" si="56"/>
        <v>0</v>
      </c>
      <c r="Y94" s="323">
        <f t="shared" si="56"/>
        <v>1331</v>
      </c>
      <c r="Z94" s="323">
        <f t="shared" si="56"/>
        <v>2223</v>
      </c>
      <c r="AA94" s="323">
        <f t="shared" si="56"/>
        <v>2519</v>
      </c>
      <c r="AB94" s="323">
        <f t="shared" si="56"/>
        <v>1978</v>
      </c>
      <c r="AC94" s="323">
        <f t="shared" si="56"/>
        <v>1469</v>
      </c>
      <c r="AD94" s="323">
        <f t="shared" si="56"/>
        <v>9520</v>
      </c>
      <c r="AE94" s="323">
        <f t="shared" si="56"/>
        <v>0</v>
      </c>
      <c r="AF94" s="323">
        <f t="shared" si="56"/>
        <v>0</v>
      </c>
      <c r="AG94" s="323">
        <f t="shared" si="56"/>
        <v>0</v>
      </c>
      <c r="AH94" s="323">
        <f t="shared" si="56"/>
        <v>0</v>
      </c>
      <c r="AI94" s="323">
        <f t="shared" si="56"/>
        <v>0</v>
      </c>
      <c r="AJ94" s="323">
        <f t="shared" si="56"/>
        <v>0</v>
      </c>
      <c r="AK94" s="323">
        <f t="shared" si="56"/>
        <v>0</v>
      </c>
      <c r="AL94" s="323">
        <f t="shared" si="56"/>
        <v>0</v>
      </c>
      <c r="AM94" s="323">
        <f t="shared" si="56"/>
        <v>0</v>
      </c>
      <c r="AN94" s="323">
        <f t="shared" si="56"/>
        <v>9520</v>
      </c>
      <c r="AO94" s="323">
        <f t="shared" si="56"/>
        <v>9142</v>
      </c>
      <c r="AP94" s="323">
        <f t="shared" si="56"/>
        <v>0</v>
      </c>
      <c r="AQ94" s="323">
        <f t="shared" si="56"/>
        <v>0</v>
      </c>
      <c r="AR94" s="323">
        <f t="shared" si="56"/>
        <v>1331</v>
      </c>
      <c r="AS94" s="323">
        <f t="shared" si="56"/>
        <v>2223</v>
      </c>
      <c r="AT94" s="323">
        <f t="shared" si="56"/>
        <v>2519</v>
      </c>
      <c r="AU94" s="323">
        <f t="shared" si="56"/>
        <v>1978</v>
      </c>
      <c r="AV94" s="323">
        <f t="shared" si="56"/>
        <v>1469</v>
      </c>
      <c r="AW94" s="323">
        <f t="shared" si="56"/>
        <v>18662</v>
      </c>
      <c r="AX94" s="323">
        <f t="shared" ref="AX94:BF94" si="57">SUM(AX9:AX93)</f>
        <v>1292</v>
      </c>
      <c r="AY94" s="323">
        <f t="shared" si="57"/>
        <v>0</v>
      </c>
      <c r="AZ94" s="323">
        <f t="shared" si="57"/>
        <v>0</v>
      </c>
      <c r="BA94" s="323">
        <f t="shared" si="57"/>
        <v>0</v>
      </c>
      <c r="BB94" s="323">
        <f t="shared" si="57"/>
        <v>0</v>
      </c>
      <c r="BC94" s="323">
        <f t="shared" si="57"/>
        <v>160</v>
      </c>
      <c r="BD94" s="323">
        <f t="shared" si="57"/>
        <v>0</v>
      </c>
      <c r="BE94" s="323">
        <f t="shared" si="57"/>
        <v>0</v>
      </c>
      <c r="BF94" s="323">
        <f t="shared" si="57"/>
        <v>1452</v>
      </c>
      <c r="BG94" s="323">
        <f t="shared" si="56"/>
        <v>5315</v>
      </c>
      <c r="BH94" s="323">
        <f t="shared" si="56"/>
        <v>0</v>
      </c>
      <c r="BI94" s="323">
        <f t="shared" si="56"/>
        <v>0</v>
      </c>
      <c r="BJ94" s="323">
        <f t="shared" si="56"/>
        <v>278</v>
      </c>
      <c r="BK94" s="323">
        <f t="shared" si="56"/>
        <v>1094</v>
      </c>
      <c r="BL94" s="323">
        <f t="shared" si="56"/>
        <v>835</v>
      </c>
      <c r="BM94" s="323">
        <f t="shared" si="56"/>
        <v>1091</v>
      </c>
      <c r="BN94" s="323">
        <f t="shared" si="56"/>
        <v>660</v>
      </c>
      <c r="BO94" s="323">
        <f t="shared" si="56"/>
        <v>9273</v>
      </c>
      <c r="BP94" s="323">
        <f t="shared" si="56"/>
        <v>35461</v>
      </c>
      <c r="BQ94" s="323">
        <f t="shared" si="56"/>
        <v>0</v>
      </c>
      <c r="BR94" s="323">
        <f t="shared" si="56"/>
        <v>0</v>
      </c>
      <c r="BS94" s="323">
        <f t="shared" si="56"/>
        <v>1713</v>
      </c>
      <c r="BT94" s="323">
        <f t="shared" si="56"/>
        <v>1991</v>
      </c>
      <c r="BU94" s="323">
        <f t="shared" si="56"/>
        <v>1454</v>
      </c>
      <c r="BV94" s="323">
        <f t="shared" si="56"/>
        <v>1383</v>
      </c>
      <c r="BW94" s="323">
        <f t="shared" si="56"/>
        <v>1339</v>
      </c>
      <c r="BX94" s="323">
        <f t="shared" si="56"/>
        <v>43341</v>
      </c>
      <c r="BY94" s="323">
        <f t="shared" si="56"/>
        <v>11133</v>
      </c>
      <c r="BZ94" s="323">
        <f t="shared" si="56"/>
        <v>0</v>
      </c>
      <c r="CA94" s="323">
        <f t="shared" si="56"/>
        <v>9547</v>
      </c>
      <c r="CB94" s="323">
        <f t="shared" ref="CB94" si="58">SUM(CB9:CB93)</f>
        <v>1121</v>
      </c>
      <c r="CC94" s="323">
        <f t="shared" si="56"/>
        <v>6721</v>
      </c>
      <c r="CD94" s="323">
        <f t="shared" si="56"/>
        <v>43341</v>
      </c>
      <c r="CE94" s="323">
        <f t="shared" si="56"/>
        <v>71863</v>
      </c>
      <c r="CF94" s="514">
        <f t="shared" si="56"/>
        <v>5712</v>
      </c>
      <c r="CG94" s="323">
        <f t="shared" si="56"/>
        <v>0</v>
      </c>
      <c r="CH94" s="323">
        <f t="shared" si="56"/>
        <v>0</v>
      </c>
      <c r="CI94" s="323">
        <f t="shared" ref="CI94:CL94" si="59">SUM(CI9:CI93)</f>
        <v>0</v>
      </c>
      <c r="CJ94" s="323">
        <f t="shared" si="59"/>
        <v>0</v>
      </c>
      <c r="CK94" s="323">
        <f t="shared" si="59"/>
        <v>0</v>
      </c>
      <c r="CL94" s="323">
        <f t="shared" si="59"/>
        <v>0</v>
      </c>
      <c r="CM94" s="323"/>
      <c r="CN94" s="323">
        <f>SUM(CN9:CN93)</f>
        <v>0</v>
      </c>
      <c r="CO94" s="323">
        <f>SUM(CO9:CO93)</f>
        <v>0</v>
      </c>
      <c r="CP94" s="323">
        <f>SUM(CP9:CP93)</f>
        <v>0</v>
      </c>
      <c r="CQ94" s="323"/>
      <c r="CR94" s="323">
        <f>SUM(CR9:CR93)</f>
        <v>4156</v>
      </c>
      <c r="CS94" s="323">
        <f>SUM(CS9:CS93)</f>
        <v>4356</v>
      </c>
      <c r="CT94" s="323">
        <f>SUM(CT9:CT93)</f>
        <v>4156</v>
      </c>
      <c r="CU94" s="323"/>
      <c r="CV94" s="323">
        <f>SUM(CV9:CV93)</f>
        <v>1156</v>
      </c>
      <c r="CW94" s="323">
        <f>SUM(CW9:CW93)</f>
        <v>1756</v>
      </c>
      <c r="CX94" s="323">
        <f>SUM(CX9:CX93)</f>
        <v>1156</v>
      </c>
      <c r="CY94" s="323"/>
      <c r="CZ94" s="323">
        <f>SUM(CZ9:CZ93)</f>
        <v>2300</v>
      </c>
      <c r="DA94" s="323">
        <f>SUM(DA9:DA93)</f>
        <v>2684</v>
      </c>
      <c r="DB94" s="323">
        <f>SUM(DB9:DB93)</f>
        <v>2300</v>
      </c>
      <c r="DC94" s="323"/>
      <c r="DD94" s="323">
        <f>SUM(DD9:DD93)</f>
        <v>0</v>
      </c>
      <c r="DE94" s="323">
        <f>SUM(DE9:DE93)</f>
        <v>0</v>
      </c>
      <c r="DF94" s="323">
        <f>SUM(DF9:DF93)</f>
        <v>240</v>
      </c>
      <c r="DG94" s="323"/>
      <c r="DH94" s="323">
        <f t="shared" ref="DH94:ED94" si="60">SUM(DH9:DH93)</f>
        <v>7612</v>
      </c>
      <c r="DI94" s="323">
        <f t="shared" si="60"/>
        <v>8796</v>
      </c>
      <c r="DJ94" s="323">
        <f t="shared" si="60"/>
        <v>7852</v>
      </c>
      <c r="DK94" s="323">
        <f t="shared" si="60"/>
        <v>1900</v>
      </c>
      <c r="DL94" s="323">
        <f t="shared" si="60"/>
        <v>3084</v>
      </c>
      <c r="DM94" s="323">
        <f t="shared" si="60"/>
        <v>-944</v>
      </c>
      <c r="DN94" s="323">
        <f t="shared" si="60"/>
        <v>35489</v>
      </c>
      <c r="DO94" s="323">
        <f t="shared" si="60"/>
        <v>64011</v>
      </c>
      <c r="DP94" s="439">
        <f t="shared" si="60"/>
        <v>11568</v>
      </c>
      <c r="DQ94" s="439">
        <f t="shared" si="60"/>
        <v>16916</v>
      </c>
      <c r="DR94" s="439">
        <f t="shared" si="60"/>
        <v>13618</v>
      </c>
      <c r="DS94" s="439">
        <f t="shared" si="60"/>
        <v>19718</v>
      </c>
      <c r="DT94" s="754">
        <f t="shared" si="60"/>
        <v>20916</v>
      </c>
      <c r="DU94" s="754">
        <f t="shared" si="60"/>
        <v>12202</v>
      </c>
      <c r="DV94" s="754">
        <f t="shared" si="60"/>
        <v>15704</v>
      </c>
      <c r="DW94" s="754">
        <f t="shared" si="60"/>
        <v>14220</v>
      </c>
      <c r="DX94" s="502">
        <f t="shared" si="60"/>
        <v>13884</v>
      </c>
      <c r="DY94" s="502">
        <f t="shared" si="60"/>
        <v>11638</v>
      </c>
      <c r="DZ94" s="502">
        <f t="shared" si="60"/>
        <v>17352</v>
      </c>
      <c r="EA94" s="502">
        <f t="shared" ref="EA94:EB94" si="61">SUM(EA9:EA93)</f>
        <v>9576</v>
      </c>
      <c r="EB94" s="874">
        <f t="shared" si="61"/>
        <v>11824</v>
      </c>
      <c r="EC94" s="874">
        <f t="shared" ref="EC94" si="62">SUM(EC9:EC93)</f>
        <v>9080</v>
      </c>
      <c r="ED94" s="874">
        <f t="shared" si="60"/>
        <v>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>
        <f>BY94/CE94</f>
        <v>0.15491977791074685</v>
      </c>
      <c r="BZ95" s="55">
        <f>BZ94/CE94</f>
        <v>0</v>
      </c>
      <c r="CA95" s="951">
        <f>CA94/CE94</f>
        <v>0.13285000626191504</v>
      </c>
      <c r="CB95" s="947">
        <f>CB94/CF94</f>
        <v>0.19625350140056022</v>
      </c>
      <c r="CC95" s="949">
        <f>CC94/CE94</f>
        <v>9.3525179856115109E-2</v>
      </c>
      <c r="CD95" s="57">
        <f>CD94/CE94</f>
        <v>0.60310590985625423</v>
      </c>
      <c r="CE95" s="58">
        <f>SUM(BY95:CD95)</f>
        <v>1.1806543752855914</v>
      </c>
      <c r="CF95" s="59">
        <f>CF94/CE94</f>
        <v>7.9484574815969281E-2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>
        <f>DJ94/CF94</f>
        <v>1.3746498599439776</v>
      </c>
      <c r="DK95" s="60">
        <f>DH94/CF94</f>
        <v>1.3326330532212884</v>
      </c>
      <c r="DL95" s="61">
        <f>DI94/CF94</f>
        <v>1.5399159663865547</v>
      </c>
      <c r="DM95" s="62">
        <f>DJ94/DI94</f>
        <v>0.89267849022282852</v>
      </c>
      <c r="DN95" s="63">
        <f>DN94/DO94</f>
        <v>0.55442033400509283</v>
      </c>
      <c r="DO95" s="52"/>
      <c r="DP95" s="496"/>
      <c r="DQ95" s="496"/>
      <c r="DR95" s="496"/>
      <c r="DS95" s="1287">
        <f>CF94+DQ98+DP94+DQ94+DR94+DS94</f>
        <v>67532</v>
      </c>
      <c r="DT95" s="1288"/>
      <c r="DU95" s="1288"/>
      <c r="DV95" s="1288"/>
      <c r="DW95" s="1289">
        <f>DT94+DU94+DV94+DW94</f>
        <v>63042</v>
      </c>
      <c r="DX95" s="1288"/>
      <c r="DY95" s="1288"/>
      <c r="DZ95" s="1288"/>
      <c r="EA95" s="1290">
        <f>DX94+DY94+DZ94+EA94</f>
        <v>52450</v>
      </c>
      <c r="EB95" s="1288"/>
      <c r="EC95" s="34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4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4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</row>
    <row r="99" spans="1:134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4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45291</v>
      </c>
      <c r="O100" s="400">
        <v>45292</v>
      </c>
      <c r="P100" s="1320">
        <v>45293</v>
      </c>
      <c r="Q100" s="1320">
        <v>45294</v>
      </c>
      <c r="R100" s="1320">
        <v>45295</v>
      </c>
      <c r="S100" s="1320">
        <v>45296</v>
      </c>
      <c r="T100" s="1335">
        <v>45297</v>
      </c>
      <c r="U100" s="1564"/>
      <c r="V100" s="403" t="s">
        <v>259</v>
      </c>
      <c r="W100" s="400">
        <v>45291</v>
      </c>
      <c r="X100" s="400">
        <v>45292</v>
      </c>
      <c r="Y100" s="1320">
        <v>45293</v>
      </c>
      <c r="Z100" s="1320">
        <v>45294</v>
      </c>
      <c r="AA100" s="1320">
        <v>45295</v>
      </c>
      <c r="AB100" s="1320">
        <v>45296</v>
      </c>
      <c r="AC100" s="1335">
        <v>45297</v>
      </c>
      <c r="AD100" s="1671"/>
      <c r="AE100" s="720" t="s">
        <v>259</v>
      </c>
      <c r="AF100" s="400">
        <v>45291</v>
      </c>
      <c r="AG100" s="400">
        <v>45292</v>
      </c>
      <c r="AH100" s="1320">
        <v>45293</v>
      </c>
      <c r="AI100" s="1320">
        <v>45294</v>
      </c>
      <c r="AJ100" s="1320">
        <v>45295</v>
      </c>
      <c r="AK100" s="1320">
        <v>45296</v>
      </c>
      <c r="AL100" s="1335">
        <v>45297</v>
      </c>
      <c r="AM100" s="1675"/>
      <c r="AN100" s="1637"/>
      <c r="AO100" s="599" t="s">
        <v>259</v>
      </c>
      <c r="AP100" s="400">
        <v>45291</v>
      </c>
      <c r="AQ100" s="400">
        <v>45292</v>
      </c>
      <c r="AR100" s="1320">
        <v>45293</v>
      </c>
      <c r="AS100" s="1320">
        <v>45294</v>
      </c>
      <c r="AT100" s="1320">
        <v>45295</v>
      </c>
      <c r="AU100" s="1320">
        <v>45296</v>
      </c>
      <c r="AV100" s="1335">
        <v>45297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45291</v>
      </c>
      <c r="BI100" s="1236">
        <v>45292</v>
      </c>
      <c r="BJ100" s="1236">
        <v>45293</v>
      </c>
      <c r="BK100" s="1236">
        <v>45294</v>
      </c>
      <c r="BL100" s="1236">
        <v>45295</v>
      </c>
      <c r="BM100" s="1236">
        <v>45296</v>
      </c>
      <c r="BN100" s="1237">
        <v>45297</v>
      </c>
      <c r="BO100" s="1662"/>
      <c r="BP100" s="409" t="s">
        <v>259</v>
      </c>
      <c r="BQ100" s="400">
        <v>45291</v>
      </c>
      <c r="BR100" s="400">
        <v>45292</v>
      </c>
      <c r="BS100" s="1320">
        <v>45293</v>
      </c>
      <c r="BT100" s="1320">
        <v>45294</v>
      </c>
      <c r="BU100" s="1320">
        <v>45295</v>
      </c>
      <c r="BV100" s="1320">
        <v>45296</v>
      </c>
      <c r="BW100" s="1320">
        <v>45297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</row>
    <row r="101" spans="1:134" ht="21.9" customHeight="1" thickBot="1">
      <c r="A101" s="132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324">
        <f>273</f>
        <v>273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1322">
        <f>2026</f>
        <v>2026</v>
      </c>
      <c r="T101" s="1322">
        <f>1400+2060</f>
        <v>3460</v>
      </c>
      <c r="U101" s="318">
        <f t="shared" ref="U101:U102" si="63">SUM(M101:T101)</f>
        <v>5759</v>
      </c>
      <c r="V101" s="282">
        <v>2333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f>912</f>
        <v>912</v>
      </c>
      <c r="AC101" s="283">
        <f>2520+2327</f>
        <v>4847</v>
      </c>
      <c r="AD101" s="284">
        <f t="shared" ref="AD101:AD102" si="64">SUM(V101:AC101)</f>
        <v>8092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5">SUM(AE101:AL101)</f>
        <v>0</v>
      </c>
      <c r="AN101" s="718">
        <f>AD101+AM101</f>
        <v>8092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6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7">SUM(BG101:BN101)</f>
        <v>0</v>
      </c>
      <c r="BP101" s="285">
        <v>200</v>
      </c>
      <c r="BQ101" s="281">
        <v>0</v>
      </c>
      <c r="BR101" s="281">
        <v>0</v>
      </c>
      <c r="BS101" s="281">
        <v>0</v>
      </c>
      <c r="BT101" s="281">
        <v>0</v>
      </c>
      <c r="BU101" s="281">
        <v>2333</v>
      </c>
      <c r="BV101" s="281">
        <v>0</v>
      </c>
      <c r="BW101" s="286">
        <v>0</v>
      </c>
      <c r="BX101" s="287">
        <f t="shared" ref="BX101:BX102" si="68">SUM(BP101:BW101)</f>
        <v>2533</v>
      </c>
      <c r="BY101" s="689">
        <f>U101-(W101+X101+Y101+Z101+AA101+AB101+AC101+AF101+AG101+AH101+AI101+AJ101+AK101+AL101)</f>
        <v>0</v>
      </c>
      <c r="BZ101" s="1220">
        <f>AN101-(BQ101+BR101+BS101+BT101+BU101+BV101+BW101)</f>
        <v>5759</v>
      </c>
      <c r="CA101" s="956">
        <v>0</v>
      </c>
      <c r="CB101" s="956">
        <v>0</v>
      </c>
      <c r="CC101" s="988">
        <v>0</v>
      </c>
      <c r="CD101" s="1211">
        <f>BX101</f>
        <v>2533</v>
      </c>
      <c r="CE101" s="1210">
        <f>SUM(BY101:CD101)</f>
        <v>8292</v>
      </c>
      <c r="CF101" s="481">
        <v>2500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2500</v>
      </c>
      <c r="DA101" s="288">
        <v>2500</v>
      </c>
      <c r="DB101" s="317">
        <v>2500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9">CG101+CJ101+CN101+CR101+CV101+CZ101+DD101</f>
        <v>2500</v>
      </c>
      <c r="DI101" s="291">
        <f t="shared" si="69"/>
        <v>2500</v>
      </c>
      <c r="DJ101" s="289">
        <f t="shared" si="69"/>
        <v>2500</v>
      </c>
      <c r="DK101" s="484">
        <f t="shared" ref="DK101:DK102" si="70">DH101-CF101</f>
        <v>0</v>
      </c>
      <c r="DL101" s="292">
        <f t="shared" ref="DL101:DL102" si="71">DI101-CF101</f>
        <v>0</v>
      </c>
      <c r="DM101" s="290">
        <f t="shared" ref="DM101:DM102" si="72">DJ101-DI101</f>
        <v>0</v>
      </c>
      <c r="DN101" s="485">
        <f>CD101-(CI101+CL101+CP101+CT101+CX101+DB101+DF101)</f>
        <v>33</v>
      </c>
      <c r="DO101" s="293">
        <f>CE101-DJ101</f>
        <v>5792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</row>
    <row r="102" spans="1:134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3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4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5"/>
        <v>0</v>
      </c>
      <c r="AN102" s="719">
        <f t="shared" ref="AN102" si="73">AD102+AM102</f>
        <v>0</v>
      </c>
      <c r="AO102" s="693">
        <v>6642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6"/>
        <v>6642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7"/>
        <v>0</v>
      </c>
      <c r="BP102" s="202">
        <v>44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8"/>
        <v>44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AO102-(BQ101+BR102+BS102+BT102+BU102+BV102+BW102)</f>
        <v>6642</v>
      </c>
      <c r="CB102" s="956">
        <v>0</v>
      </c>
      <c r="CC102" s="303">
        <v>0</v>
      </c>
      <c r="CD102" s="1213">
        <f>BX102</f>
        <v>44</v>
      </c>
      <c r="CE102" s="946">
        <f>SUM(BY102:CD102)</f>
        <v>6686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9"/>
        <v>0</v>
      </c>
      <c r="DI102" s="259">
        <f t="shared" si="69"/>
        <v>0</v>
      </c>
      <c r="DJ102" s="253">
        <f t="shared" si="69"/>
        <v>0</v>
      </c>
      <c r="DK102" s="474">
        <f t="shared" si="70"/>
        <v>0</v>
      </c>
      <c r="DL102" s="260">
        <f t="shared" si="71"/>
        <v>0</v>
      </c>
      <c r="DM102" s="253">
        <f t="shared" si="72"/>
        <v>0</v>
      </c>
      <c r="DN102" s="261">
        <f t="shared" ref="DN102" si="74">CD102-(CI102+CL102+CP102+CT102+CX102+DB102+DF102)</f>
        <v>44</v>
      </c>
      <c r="DO102" s="308">
        <f>CE102-DJ102</f>
        <v>6686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</row>
    <row r="103" spans="1:134" s="309" customFormat="1" ht="25.2" customHeight="1" thickBot="1">
      <c r="M103" s="310">
        <f t="shared" ref="M103:AM103" si="75">SUM(M101:M102)</f>
        <v>273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2026</v>
      </c>
      <c r="T103" s="310">
        <f t="shared" si="75"/>
        <v>3460</v>
      </c>
      <c r="U103" s="310">
        <f t="shared" si="75"/>
        <v>5759</v>
      </c>
      <c r="V103" s="310">
        <f t="shared" si="75"/>
        <v>2333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912</v>
      </c>
      <c r="AC103" s="310">
        <f t="shared" si="75"/>
        <v>4847</v>
      </c>
      <c r="AD103" s="310">
        <f t="shared" si="75"/>
        <v>8092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CL103" si="76">SUM(AO101:AO102)</f>
        <v>6642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6642</v>
      </c>
      <c r="AX103" s="310">
        <f t="shared" ref="AX103:BF103" si="77">SUM(AX101:AX102)</f>
        <v>0</v>
      </c>
      <c r="AY103" s="310">
        <f t="shared" si="77"/>
        <v>0</v>
      </c>
      <c r="AZ103" s="310">
        <f t="shared" si="77"/>
        <v>0</v>
      </c>
      <c r="BA103" s="310">
        <f t="shared" si="77"/>
        <v>0</v>
      </c>
      <c r="BB103" s="310">
        <f t="shared" si="77"/>
        <v>0</v>
      </c>
      <c r="BC103" s="310">
        <f t="shared" si="77"/>
        <v>0</v>
      </c>
      <c r="BD103" s="310">
        <f t="shared" si="77"/>
        <v>0</v>
      </c>
      <c r="BE103" s="310">
        <f t="shared" si="77"/>
        <v>0</v>
      </c>
      <c r="BF103" s="310">
        <f t="shared" si="77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244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si="76"/>
        <v>2333</v>
      </c>
      <c r="BV103" s="310">
        <f t="shared" si="76"/>
        <v>0</v>
      </c>
      <c r="BW103" s="310">
        <f t="shared" si="76"/>
        <v>0</v>
      </c>
      <c r="BX103" s="310">
        <f t="shared" si="76"/>
        <v>2577</v>
      </c>
      <c r="BY103" s="310">
        <f t="shared" si="76"/>
        <v>0</v>
      </c>
      <c r="BZ103" s="310">
        <f t="shared" si="76"/>
        <v>5759</v>
      </c>
      <c r="CA103" s="310">
        <f t="shared" si="76"/>
        <v>6642</v>
      </c>
      <c r="CB103" s="310">
        <f t="shared" ref="CB103" si="78">SUM(CB101:CB102)</f>
        <v>0</v>
      </c>
      <c r="CC103" s="310">
        <f t="shared" si="76"/>
        <v>0</v>
      </c>
      <c r="CD103" s="310">
        <f t="shared" si="76"/>
        <v>2577</v>
      </c>
      <c r="CE103" s="310">
        <f t="shared" si="76"/>
        <v>14978</v>
      </c>
      <c r="CF103" s="310">
        <f t="shared" si="76"/>
        <v>2500</v>
      </c>
      <c r="CG103" s="310">
        <f t="shared" si="76"/>
        <v>0</v>
      </c>
      <c r="CH103" s="310">
        <f t="shared" si="76"/>
        <v>0</v>
      </c>
      <c r="CI103" s="310">
        <f t="shared" si="76"/>
        <v>0</v>
      </c>
      <c r="CJ103" s="310">
        <f t="shared" si="76"/>
        <v>0</v>
      </c>
      <c r="CK103" s="310">
        <f t="shared" si="76"/>
        <v>0</v>
      </c>
      <c r="CL103" s="310">
        <f t="shared" si="76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2500</v>
      </c>
      <c r="DA103" s="310">
        <f>SUM(DA101:DA102)</f>
        <v>2500</v>
      </c>
      <c r="DB103" s="310">
        <f>SUM(DB101:DB102)</f>
        <v>2500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D103" si="79">SUM(DH101:DH102)</f>
        <v>2500</v>
      </c>
      <c r="DI103" s="310">
        <f t="shared" si="79"/>
        <v>2500</v>
      </c>
      <c r="DJ103" s="310">
        <f t="shared" si="79"/>
        <v>2500</v>
      </c>
      <c r="DK103" s="310">
        <f t="shared" si="79"/>
        <v>0</v>
      </c>
      <c r="DL103" s="310">
        <f t="shared" si="79"/>
        <v>0</v>
      </c>
      <c r="DM103" s="310">
        <f t="shared" si="79"/>
        <v>0</v>
      </c>
      <c r="DN103" s="310">
        <f t="shared" si="79"/>
        <v>77</v>
      </c>
      <c r="DO103" s="310">
        <f t="shared" si="79"/>
        <v>12478</v>
      </c>
      <c r="DP103" s="310">
        <f t="shared" si="79"/>
        <v>0</v>
      </c>
      <c r="DQ103" s="310">
        <f t="shared" si="79"/>
        <v>0</v>
      </c>
      <c r="DR103" s="310">
        <f t="shared" si="79"/>
        <v>0</v>
      </c>
      <c r="DS103" s="310">
        <f t="shared" si="79"/>
        <v>0</v>
      </c>
      <c r="DT103" s="310">
        <f t="shared" si="79"/>
        <v>0</v>
      </c>
      <c r="DU103" s="310">
        <f t="shared" si="79"/>
        <v>0</v>
      </c>
      <c r="DV103" s="310">
        <f t="shared" si="79"/>
        <v>0</v>
      </c>
      <c r="DW103" s="310">
        <f t="shared" si="79"/>
        <v>0</v>
      </c>
      <c r="DX103" s="310">
        <f t="shared" si="79"/>
        <v>0</v>
      </c>
      <c r="DY103" s="310">
        <f t="shared" si="79"/>
        <v>0</v>
      </c>
      <c r="DZ103" s="310">
        <f t="shared" si="79"/>
        <v>0</v>
      </c>
      <c r="EA103" s="310">
        <f t="shared" ref="EA103:EB103" si="80">SUM(EA101:EA102)</f>
        <v>0</v>
      </c>
      <c r="EB103" s="310">
        <f t="shared" si="80"/>
        <v>0</v>
      </c>
      <c r="EC103" s="310">
        <f t="shared" ref="EC103" si="81">SUM(EC101:EC102)</f>
        <v>0</v>
      </c>
      <c r="ED103" s="310">
        <f t="shared" si="79"/>
        <v>0</v>
      </c>
    </row>
    <row r="104" spans="1:134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>
        <f>BY103/CE103</f>
        <v>0</v>
      </c>
      <c r="BZ104" s="55">
        <f>BZ103/CE103</f>
        <v>0.38449726265188944</v>
      </c>
      <c r="CA104" s="951">
        <f>CA103/CF103</f>
        <v>2.6568000000000001</v>
      </c>
      <c r="CB104" s="947" t="e">
        <f>CB103/CG103</f>
        <v>#DIV/0!</v>
      </c>
      <c r="CC104" s="949">
        <f>CC103/CE103</f>
        <v>0</v>
      </c>
      <c r="CD104" s="57">
        <f>CD103/CE103</f>
        <v>0.17205234343704098</v>
      </c>
      <c r="CE104" s="58" t="e">
        <f>SUM(BY104:CD104)</f>
        <v>#DIV/0!</v>
      </c>
      <c r="CF104" s="59">
        <f>CF103/CE103</f>
        <v>0.16691147015622915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>
        <f>DH103/CF103</f>
        <v>1</v>
      </c>
      <c r="DL104" s="61">
        <f>DI103/CF103</f>
        <v>1</v>
      </c>
      <c r="DM104" s="62">
        <f>DJ103/DI103</f>
        <v>1</v>
      </c>
      <c r="DN104" s="63">
        <f>DN103/DO103</f>
        <v>6.1708607148581503E-3</v>
      </c>
      <c r="DO104" s="34"/>
    </row>
    <row r="105" spans="1:134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4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4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4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 t="s">
        <v>607</v>
      </c>
      <c r="AF108" s="1624"/>
      <c r="AG108" s="1624"/>
      <c r="AH108" s="1624"/>
      <c r="AI108" s="1624"/>
      <c r="AJ108" s="1624"/>
      <c r="AK108" s="1624"/>
      <c r="AL108" s="1624"/>
      <c r="AM108" s="1625" t="s">
        <v>463</v>
      </c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4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45291</v>
      </c>
      <c r="O109" s="400">
        <v>45292</v>
      </c>
      <c r="P109" s="1320">
        <v>45293</v>
      </c>
      <c r="Q109" s="1320">
        <v>45294</v>
      </c>
      <c r="R109" s="1320">
        <v>45295</v>
      </c>
      <c r="S109" s="1320">
        <v>45296</v>
      </c>
      <c r="T109" s="1335">
        <v>45297</v>
      </c>
      <c r="U109" s="1564"/>
      <c r="V109" s="755" t="s">
        <v>259</v>
      </c>
      <c r="W109" s="400">
        <v>45291</v>
      </c>
      <c r="X109" s="400">
        <v>45292</v>
      </c>
      <c r="Y109" s="1320">
        <v>45293</v>
      </c>
      <c r="Z109" s="1320">
        <v>45294</v>
      </c>
      <c r="AA109" s="1320">
        <v>45295</v>
      </c>
      <c r="AB109" s="1320">
        <v>45296</v>
      </c>
      <c r="AC109" s="1335">
        <v>45297</v>
      </c>
      <c r="AD109" s="1622"/>
      <c r="AE109" s="1235" t="s">
        <v>259</v>
      </c>
      <c r="AF109" s="1236">
        <v>45291</v>
      </c>
      <c r="AG109" s="1236">
        <v>45292</v>
      </c>
      <c r="AH109" s="1236">
        <v>45293</v>
      </c>
      <c r="AI109" s="1236">
        <v>45294</v>
      </c>
      <c r="AJ109" s="1236">
        <v>45295</v>
      </c>
      <c r="AK109" s="1236">
        <v>45296</v>
      </c>
      <c r="AL109" s="1237">
        <v>45297</v>
      </c>
      <c r="AM109" s="1626"/>
      <c r="AN109" s="1628"/>
      <c r="AO109" s="758" t="s">
        <v>259</v>
      </c>
      <c r="AP109" s="400">
        <v>45291</v>
      </c>
      <c r="AQ109" s="400">
        <v>45292</v>
      </c>
      <c r="AR109" s="1320">
        <v>45293</v>
      </c>
      <c r="AS109" s="1320">
        <v>45294</v>
      </c>
      <c r="AT109" s="1320">
        <v>45295</v>
      </c>
      <c r="AU109" s="1320">
        <v>45296</v>
      </c>
      <c r="AV109" s="1335">
        <v>45297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45291</v>
      </c>
      <c r="BI109" s="400">
        <v>45292</v>
      </c>
      <c r="BJ109" s="1320">
        <v>45293</v>
      </c>
      <c r="BK109" s="1320">
        <v>45294</v>
      </c>
      <c r="BL109" s="1320">
        <v>45295</v>
      </c>
      <c r="BM109" s="1320">
        <v>45296</v>
      </c>
      <c r="BN109" s="1335">
        <v>45297</v>
      </c>
      <c r="BO109" s="1581"/>
      <c r="BP109" s="409" t="s">
        <v>259</v>
      </c>
      <c r="BQ109" s="400">
        <v>45291</v>
      </c>
      <c r="BR109" s="400">
        <v>45292</v>
      </c>
      <c r="BS109" s="1320">
        <v>45293</v>
      </c>
      <c r="BT109" s="1320">
        <v>45294</v>
      </c>
      <c r="BU109" s="1320">
        <v>45295</v>
      </c>
      <c r="BV109" s="1320">
        <v>45296</v>
      </c>
      <c r="BW109" s="1320">
        <v>45297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</row>
    <row r="110" spans="1:134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82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3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4">SUM(AE110:AL110)</f>
        <v>0</v>
      </c>
      <c r="AN110" s="660">
        <f>AD110+AM110</f>
        <v>0</v>
      </c>
      <c r="AO110" s="679">
        <v>960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5">SUM(AO110:AV110)</f>
        <v>960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1000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6">SUM(BG110:BN110)</f>
        <v>1000</v>
      </c>
      <c r="BP110" s="285">
        <v>186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998</v>
      </c>
      <c r="BX110" s="287">
        <f t="shared" ref="BX110:BX114" si="87">SUM(BP110:BW110)</f>
        <v>1184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960</v>
      </c>
      <c r="CB110" s="988">
        <v>0</v>
      </c>
      <c r="CC110" s="1215">
        <f>BO110-(BQ110+BR110+BS110+BT110+BU110+BV110+BW110)</f>
        <v>2</v>
      </c>
      <c r="CD110" s="1175">
        <f>BX110</f>
        <v>1184</v>
      </c>
      <c r="CE110" s="944">
        <f>SUM(BY110:CD110)</f>
        <v>2146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8">CG110+CJ110+CN110+CR110+CV110+CZ110+DD110</f>
        <v>0</v>
      </c>
      <c r="DI110" s="291">
        <f t="shared" si="88"/>
        <v>0</v>
      </c>
      <c r="DJ110" s="289">
        <f t="shared" si="88"/>
        <v>0</v>
      </c>
      <c r="DK110" s="484">
        <f t="shared" ref="DK110:DK114" si="89">DH110-CF110</f>
        <v>0</v>
      </c>
      <c r="DL110" s="292">
        <f t="shared" ref="DL110:DL114" si="90">DI110-CF110</f>
        <v>0</v>
      </c>
      <c r="DM110" s="290">
        <f t="shared" ref="DM110:DM114" si="91">DJ110-DI110</f>
        <v>0</v>
      </c>
      <c r="DN110" s="485">
        <f t="shared" ref="DN110:DN114" si="92">CD110-(CI110+CL110+CP110+CT110+CX110+DB110+DF110)</f>
        <v>1184</v>
      </c>
      <c r="DO110" s="293">
        <f>CE110-DJ110</f>
        <v>2146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</row>
    <row r="111" spans="1:134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82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3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4"/>
        <v>0</v>
      </c>
      <c r="AN111" s="661">
        <f t="shared" ref="AN111:AN114" si="93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5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6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7"/>
        <v>0</v>
      </c>
      <c r="BY111" s="137">
        <f t="shared" ref="BY111" si="94">U111-(W111+X111+Y111+Z111+AA111+AB111+AC111+AF111+AG111+AH111+AI111+AJ111+AK111+AL111)</f>
        <v>0</v>
      </c>
      <c r="BZ111" s="972">
        <f>AN111-(AP111+AQ111+AR111+AS111+AT111+AU111+AV111)</f>
        <v>0</v>
      </c>
      <c r="CA111" s="184">
        <f>AW111-(BH111+BI111+BJ111+BK111+BL111+BM111+BN111)</f>
        <v>0</v>
      </c>
      <c r="CB111" s="988">
        <v>0</v>
      </c>
      <c r="CC111" s="1216">
        <f>BO111-(BQ111+BR111+BS111+BT111+BU111+BV111+BW111)</f>
        <v>0</v>
      </c>
      <c r="CD111" s="1192">
        <f>BX111</f>
        <v>0</v>
      </c>
      <c r="CE111" s="945">
        <f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8"/>
        <v>0</v>
      </c>
      <c r="DI111" s="214">
        <f t="shared" si="88"/>
        <v>0</v>
      </c>
      <c r="DJ111" s="208">
        <f t="shared" si="88"/>
        <v>0</v>
      </c>
      <c r="DK111" s="471">
        <f t="shared" si="89"/>
        <v>0</v>
      </c>
      <c r="DL111" s="215">
        <f t="shared" si="90"/>
        <v>0</v>
      </c>
      <c r="DM111" s="208">
        <f t="shared" si="91"/>
        <v>0</v>
      </c>
      <c r="DN111" s="216">
        <f t="shared" si="92"/>
        <v>0</v>
      </c>
      <c r="DO111" s="217">
        <f>CE111-DJ111</f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</row>
    <row r="112" spans="1:134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498</v>
      </c>
      <c r="U112" s="319">
        <f t="shared" si="82"/>
        <v>498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275</v>
      </c>
      <c r="AD112" s="648">
        <f t="shared" si="83"/>
        <v>275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4"/>
        <v>0</v>
      </c>
      <c r="AN112" s="1221">
        <f t="shared" si="93"/>
        <v>275</v>
      </c>
      <c r="AO112" s="458">
        <v>0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5"/>
        <v>0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594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6"/>
        <v>594</v>
      </c>
      <c r="BP112" s="184">
        <v>20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7"/>
        <v>20</v>
      </c>
      <c r="BY112" s="137">
        <f>U112-(W112+X112+Y112+Z112+AA112+AB112+AC112+AF112+AG112+AH112+AI112+AJ112+AK112+AL112)</f>
        <v>223</v>
      </c>
      <c r="BZ112" s="972">
        <f>AN112-(AP112+AQ112+AR112+AS112+AT112+AU112+AV112)</f>
        <v>275</v>
      </c>
      <c r="CA112" s="184">
        <f>AW112-(BH112+BI112+BJ112+BK112+BL112+BM112+BN112)</f>
        <v>0</v>
      </c>
      <c r="CB112" s="988">
        <v>0</v>
      </c>
      <c r="CC112" s="1216">
        <f>BO112-(BQ112+BR112+BS112+BT112+BU112+BV112+BW112)</f>
        <v>594</v>
      </c>
      <c r="CD112" s="1192">
        <f>BX112</f>
        <v>20</v>
      </c>
      <c r="CE112" s="945">
        <f>SUM(BY112:CD112)</f>
        <v>1112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8"/>
        <v>0</v>
      </c>
      <c r="DI112" s="218">
        <f t="shared" si="88"/>
        <v>0</v>
      </c>
      <c r="DJ112" s="219">
        <f t="shared" si="88"/>
        <v>0</v>
      </c>
      <c r="DK112" s="471">
        <f t="shared" si="89"/>
        <v>0</v>
      </c>
      <c r="DL112" s="215">
        <f t="shared" si="90"/>
        <v>0</v>
      </c>
      <c r="DM112" s="208">
        <f t="shared" si="91"/>
        <v>0</v>
      </c>
      <c r="DN112" s="251">
        <f t="shared" si="92"/>
        <v>20</v>
      </c>
      <c r="DO112" s="220">
        <f>CE112-DJ112</f>
        <v>1112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82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3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4"/>
        <v>0</v>
      </c>
      <c r="AN113" s="1224">
        <f t="shared" si="93"/>
        <v>0</v>
      </c>
      <c r="AO113" s="458">
        <v>1881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5"/>
        <v>1881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2000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6"/>
        <v>2000</v>
      </c>
      <c r="BP113" s="184">
        <v>1834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960</v>
      </c>
      <c r="BW113" s="135">
        <v>0</v>
      </c>
      <c r="BX113" s="136">
        <f t="shared" si="87"/>
        <v>2794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1881</v>
      </c>
      <c r="CB113" s="988">
        <v>0</v>
      </c>
      <c r="CC113" s="1216">
        <f>BO113-(BQ113+BR113+BS113+BT113+BU113+BV113+BW113)</f>
        <v>1040</v>
      </c>
      <c r="CD113" s="1192">
        <f>BX113</f>
        <v>2794</v>
      </c>
      <c r="CE113" s="945">
        <f>SUM(BY113:CD113)</f>
        <v>5715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8"/>
        <v>0</v>
      </c>
      <c r="DI113" s="218">
        <f t="shared" si="88"/>
        <v>0</v>
      </c>
      <c r="DJ113" s="219">
        <f t="shared" si="88"/>
        <v>0</v>
      </c>
      <c r="DK113" s="471">
        <f t="shared" si="89"/>
        <v>0</v>
      </c>
      <c r="DL113" s="215">
        <f t="shared" si="90"/>
        <v>0</v>
      </c>
      <c r="DM113" s="208">
        <f t="shared" si="91"/>
        <v>0</v>
      </c>
      <c r="DN113" s="251">
        <f>CD113-(CI113+CL113+CP113+CT113+CX113+DB113+DF113)</f>
        <v>2794</v>
      </c>
      <c r="DO113" s="220">
        <f>CE113-DJ113</f>
        <v>5715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82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3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4"/>
        <v>0</v>
      </c>
      <c r="AN114" s="1227">
        <f t="shared" si="93"/>
        <v>0</v>
      </c>
      <c r="AO114" s="622">
        <v>1932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5"/>
        <v>1932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f>2000+21</f>
        <v>2021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6"/>
        <v>2021</v>
      </c>
      <c r="BP114" s="202">
        <v>659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2021</v>
      </c>
      <c r="BW114" s="306">
        <v>0</v>
      </c>
      <c r="BX114" s="203">
        <f t="shared" si="87"/>
        <v>2680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1932</v>
      </c>
      <c r="CB114" s="988">
        <v>0</v>
      </c>
      <c r="CC114" s="1218">
        <f>BO114-(BQ114+BR114+BS114+BT114+BU114+BV114+BW114)</f>
        <v>0</v>
      </c>
      <c r="CD114" s="1213">
        <f>BX114</f>
        <v>2680</v>
      </c>
      <c r="CE114" s="946">
        <f>SUM(BY114:CD114)</f>
        <v>4612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8"/>
        <v>0</v>
      </c>
      <c r="DI114" s="259">
        <f t="shared" si="88"/>
        <v>0</v>
      </c>
      <c r="DJ114" s="253">
        <f t="shared" si="88"/>
        <v>0</v>
      </c>
      <c r="DK114" s="474">
        <f t="shared" si="89"/>
        <v>0</v>
      </c>
      <c r="DL114" s="260">
        <f t="shared" si="90"/>
        <v>0</v>
      </c>
      <c r="DM114" s="253">
        <f t="shared" si="91"/>
        <v>0</v>
      </c>
      <c r="DN114" s="261">
        <f t="shared" si="92"/>
        <v>2680</v>
      </c>
      <c r="DO114" s="308">
        <f>CE114-DJ114</f>
        <v>4612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95">SUM(N110:N114)</f>
        <v>0</v>
      </c>
      <c r="O115" s="310">
        <f t="shared" si="95"/>
        <v>0</v>
      </c>
      <c r="P115" s="310">
        <f t="shared" si="95"/>
        <v>0</v>
      </c>
      <c r="Q115" s="310">
        <f t="shared" si="95"/>
        <v>0</v>
      </c>
      <c r="R115" s="310">
        <f t="shared" si="95"/>
        <v>0</v>
      </c>
      <c r="S115" s="310">
        <f t="shared" si="95"/>
        <v>0</v>
      </c>
      <c r="T115" s="310">
        <f t="shared" si="95"/>
        <v>498</v>
      </c>
      <c r="U115" s="310">
        <f t="shared" si="95"/>
        <v>498</v>
      </c>
      <c r="V115" s="310">
        <f t="shared" si="95"/>
        <v>0</v>
      </c>
      <c r="W115" s="310">
        <f t="shared" si="95"/>
        <v>0</v>
      </c>
      <c r="X115" s="310">
        <f t="shared" si="95"/>
        <v>0</v>
      </c>
      <c r="Y115" s="310">
        <f t="shared" si="95"/>
        <v>0</v>
      </c>
      <c r="Z115" s="310">
        <f t="shared" si="95"/>
        <v>0</v>
      </c>
      <c r="AA115" s="310">
        <f t="shared" si="95"/>
        <v>0</v>
      </c>
      <c r="AB115" s="310">
        <f t="shared" si="95"/>
        <v>0</v>
      </c>
      <c r="AC115" s="310">
        <f t="shared" si="95"/>
        <v>275</v>
      </c>
      <c r="AD115" s="310">
        <f t="shared" si="95"/>
        <v>275</v>
      </c>
      <c r="AE115" s="310">
        <f t="shared" si="95"/>
        <v>0</v>
      </c>
      <c r="AF115" s="310">
        <f t="shared" si="95"/>
        <v>0</v>
      </c>
      <c r="AG115" s="310">
        <f t="shared" si="95"/>
        <v>0</v>
      </c>
      <c r="AH115" s="310">
        <f t="shared" si="95"/>
        <v>0</v>
      </c>
      <c r="AI115" s="310">
        <f t="shared" si="95"/>
        <v>0</v>
      </c>
      <c r="AJ115" s="310">
        <f t="shared" si="95"/>
        <v>0</v>
      </c>
      <c r="AK115" s="310">
        <f t="shared" si="95"/>
        <v>0</v>
      </c>
      <c r="AL115" s="310">
        <f t="shared" si="95"/>
        <v>0</v>
      </c>
      <c r="AM115" s="310">
        <f t="shared" si="95"/>
        <v>0</v>
      </c>
      <c r="AN115" s="310"/>
      <c r="AO115" s="310">
        <f t="shared" ref="AO115:AW115" si="96">SUM(AO110:AO114)</f>
        <v>4773</v>
      </c>
      <c r="AP115" s="310">
        <f t="shared" si="96"/>
        <v>0</v>
      </c>
      <c r="AQ115" s="310">
        <f t="shared" si="96"/>
        <v>0</v>
      </c>
      <c r="AR115" s="310">
        <f t="shared" si="96"/>
        <v>0</v>
      </c>
      <c r="AS115" s="310">
        <f t="shared" si="96"/>
        <v>0</v>
      </c>
      <c r="AT115" s="310">
        <f t="shared" si="96"/>
        <v>0</v>
      </c>
      <c r="AU115" s="310">
        <f t="shared" si="96"/>
        <v>0</v>
      </c>
      <c r="AV115" s="310">
        <f t="shared" si="96"/>
        <v>0</v>
      </c>
      <c r="AW115" s="310">
        <f t="shared" si="96"/>
        <v>4773</v>
      </c>
      <c r="AX115" s="310">
        <f t="shared" ref="AX115:BF115" si="97">SUM(AX110:AX114)</f>
        <v>0</v>
      </c>
      <c r="AY115" s="310">
        <f t="shared" si="97"/>
        <v>0</v>
      </c>
      <c r="AZ115" s="310">
        <f t="shared" si="97"/>
        <v>0</v>
      </c>
      <c r="BA115" s="310">
        <f t="shared" si="97"/>
        <v>0</v>
      </c>
      <c r="BB115" s="310">
        <f t="shared" si="97"/>
        <v>0</v>
      </c>
      <c r="BC115" s="310">
        <f t="shared" si="97"/>
        <v>0</v>
      </c>
      <c r="BD115" s="310">
        <f t="shared" si="97"/>
        <v>0</v>
      </c>
      <c r="BE115" s="310">
        <f t="shared" si="97"/>
        <v>0</v>
      </c>
      <c r="BF115" s="310">
        <f t="shared" si="97"/>
        <v>0</v>
      </c>
      <c r="BG115" s="310">
        <f t="shared" si="95"/>
        <v>5615</v>
      </c>
      <c r="BH115" s="310">
        <f t="shared" si="95"/>
        <v>0</v>
      </c>
      <c r="BI115" s="310">
        <f t="shared" si="95"/>
        <v>0</v>
      </c>
      <c r="BJ115" s="310">
        <f t="shared" si="95"/>
        <v>0</v>
      </c>
      <c r="BK115" s="310">
        <f t="shared" si="95"/>
        <v>0</v>
      </c>
      <c r="BL115" s="310">
        <f t="shared" si="95"/>
        <v>0</v>
      </c>
      <c r="BM115" s="310">
        <f t="shared" si="95"/>
        <v>0</v>
      </c>
      <c r="BN115" s="310">
        <f t="shared" si="95"/>
        <v>0</v>
      </c>
      <c r="BO115" s="310">
        <f t="shared" si="95"/>
        <v>5615</v>
      </c>
      <c r="BP115" s="310">
        <f t="shared" si="95"/>
        <v>2699</v>
      </c>
      <c r="BQ115" s="310">
        <f t="shared" si="95"/>
        <v>0</v>
      </c>
      <c r="BR115" s="310">
        <f t="shared" si="95"/>
        <v>0</v>
      </c>
      <c r="BS115" s="310">
        <f t="shared" si="95"/>
        <v>0</v>
      </c>
      <c r="BT115" s="310">
        <f t="shared" si="95"/>
        <v>0</v>
      </c>
      <c r="BU115" s="310">
        <f t="shared" si="95"/>
        <v>0</v>
      </c>
      <c r="BV115" s="310">
        <f t="shared" si="95"/>
        <v>2981</v>
      </c>
      <c r="BW115" s="310">
        <f t="shared" si="95"/>
        <v>998</v>
      </c>
      <c r="BX115" s="310">
        <f t="shared" si="95"/>
        <v>6678</v>
      </c>
      <c r="BY115" s="310">
        <f t="shared" si="95"/>
        <v>223</v>
      </c>
      <c r="BZ115" s="310">
        <f t="shared" si="95"/>
        <v>275</v>
      </c>
      <c r="CA115" s="310">
        <f t="shared" si="95"/>
        <v>4773</v>
      </c>
      <c r="CB115" s="310">
        <f t="shared" ref="CB115" si="98">SUM(CB110:CB114)</f>
        <v>0</v>
      </c>
      <c r="CC115" s="310">
        <f t="shared" si="95"/>
        <v>1636</v>
      </c>
      <c r="CD115" s="310">
        <f t="shared" si="95"/>
        <v>6678</v>
      </c>
      <c r="CE115" s="310">
        <f t="shared" si="95"/>
        <v>13585</v>
      </c>
      <c r="CF115" s="310">
        <f>SUM(CF110:CF114)</f>
        <v>0</v>
      </c>
      <c r="CG115" s="310">
        <f t="shared" si="95"/>
        <v>0</v>
      </c>
      <c r="CH115" s="310">
        <f t="shared" si="95"/>
        <v>0</v>
      </c>
      <c r="CI115" s="310">
        <f t="shared" si="95"/>
        <v>0</v>
      </c>
      <c r="CJ115" s="310">
        <f t="shared" si="95"/>
        <v>0</v>
      </c>
      <c r="CK115" s="310">
        <f t="shared" si="95"/>
        <v>0</v>
      </c>
      <c r="CL115" s="310">
        <f t="shared" si="95"/>
        <v>0</v>
      </c>
      <c r="CM115" s="310"/>
      <c r="CN115" s="310">
        <f t="shared" si="95"/>
        <v>0</v>
      </c>
      <c r="CO115" s="310">
        <f t="shared" si="95"/>
        <v>0</v>
      </c>
      <c r="CP115" s="310">
        <f t="shared" si="95"/>
        <v>0</v>
      </c>
      <c r="CQ115" s="310"/>
      <c r="CR115" s="310">
        <f t="shared" si="95"/>
        <v>0</v>
      </c>
      <c r="CS115" s="310">
        <f t="shared" si="95"/>
        <v>0</v>
      </c>
      <c r="CT115" s="310">
        <f t="shared" si="95"/>
        <v>0</v>
      </c>
      <c r="CU115" s="310"/>
      <c r="CV115" s="310">
        <f t="shared" ref="CV115:ED115" si="99">SUM(CV110:CV114)</f>
        <v>0</v>
      </c>
      <c r="CW115" s="310">
        <f t="shared" si="99"/>
        <v>0</v>
      </c>
      <c r="CX115" s="310">
        <f t="shared" si="99"/>
        <v>0</v>
      </c>
      <c r="CY115" s="310"/>
      <c r="CZ115" s="310">
        <f t="shared" si="99"/>
        <v>0</v>
      </c>
      <c r="DA115" s="310">
        <f t="shared" si="99"/>
        <v>0</v>
      </c>
      <c r="DB115" s="310">
        <f t="shared" si="99"/>
        <v>0</v>
      </c>
      <c r="DC115" s="310"/>
      <c r="DD115" s="310">
        <f t="shared" si="99"/>
        <v>0</v>
      </c>
      <c r="DE115" s="310">
        <f t="shared" si="99"/>
        <v>0</v>
      </c>
      <c r="DF115" s="310">
        <f t="shared" si="99"/>
        <v>0</v>
      </c>
      <c r="DG115" s="310"/>
      <c r="DH115" s="310">
        <f t="shared" si="99"/>
        <v>0</v>
      </c>
      <c r="DI115" s="310">
        <f t="shared" si="99"/>
        <v>0</v>
      </c>
      <c r="DJ115" s="310">
        <f t="shared" si="99"/>
        <v>0</v>
      </c>
      <c r="DK115" s="310">
        <f t="shared" si="99"/>
        <v>0</v>
      </c>
      <c r="DL115" s="310">
        <f t="shared" si="99"/>
        <v>0</v>
      </c>
      <c r="DM115" s="310">
        <f t="shared" si="99"/>
        <v>0</v>
      </c>
      <c r="DN115" s="310">
        <f t="shared" si="99"/>
        <v>6678</v>
      </c>
      <c r="DO115" s="310">
        <f t="shared" si="99"/>
        <v>13585</v>
      </c>
      <c r="DP115" s="310">
        <f t="shared" si="99"/>
        <v>0</v>
      </c>
      <c r="DQ115" s="310">
        <f t="shared" si="99"/>
        <v>0</v>
      </c>
      <c r="DR115" s="310">
        <f t="shared" si="99"/>
        <v>0</v>
      </c>
      <c r="DS115" s="310">
        <f t="shared" si="99"/>
        <v>0</v>
      </c>
      <c r="DT115" s="310">
        <f t="shared" si="99"/>
        <v>0</v>
      </c>
      <c r="DU115" s="310">
        <f t="shared" si="99"/>
        <v>0</v>
      </c>
      <c r="DV115" s="310">
        <f t="shared" si="99"/>
        <v>0</v>
      </c>
      <c r="DW115" s="310">
        <f t="shared" si="99"/>
        <v>0</v>
      </c>
      <c r="DX115" s="310">
        <f t="shared" si="99"/>
        <v>0</v>
      </c>
      <c r="DY115" s="310">
        <f t="shared" si="99"/>
        <v>0</v>
      </c>
      <c r="DZ115" s="310">
        <f t="shared" si="99"/>
        <v>0</v>
      </c>
      <c r="EA115" s="310">
        <f t="shared" ref="EA115:EB115" si="100">SUM(EA110:EA114)</f>
        <v>0</v>
      </c>
      <c r="EB115" s="310">
        <f t="shared" si="100"/>
        <v>0</v>
      </c>
      <c r="EC115" s="310">
        <f t="shared" ref="EC115" si="101">SUM(EC110:EC114)</f>
        <v>0</v>
      </c>
      <c r="ED115" s="310">
        <f t="shared" si="99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>
        <f>DN115/DO115</f>
        <v>0.4915715863084284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45291</v>
      </c>
      <c r="O119" s="401">
        <v>45292</v>
      </c>
      <c r="P119" s="401">
        <v>45293</v>
      </c>
      <c r="Q119" s="401">
        <v>45294</v>
      </c>
      <c r="R119" s="401">
        <v>45295</v>
      </c>
      <c r="S119" s="401">
        <v>45296</v>
      </c>
      <c r="T119" s="762">
        <v>45297</v>
      </c>
      <c r="U119" s="1564"/>
      <c r="V119" s="403" t="s">
        <v>259</v>
      </c>
      <c r="W119" s="400">
        <v>45291</v>
      </c>
      <c r="X119" s="404">
        <v>45292</v>
      </c>
      <c r="Y119" s="404">
        <v>45293</v>
      </c>
      <c r="Z119" s="404">
        <v>45294</v>
      </c>
      <c r="AA119" s="404">
        <v>45295</v>
      </c>
      <c r="AB119" s="404">
        <v>45296</v>
      </c>
      <c r="AC119" s="763">
        <v>45297</v>
      </c>
      <c r="AD119" s="1568"/>
      <c r="AE119" s="755" t="s">
        <v>259</v>
      </c>
      <c r="AF119" s="400">
        <v>45291</v>
      </c>
      <c r="AG119" s="759">
        <v>45292</v>
      </c>
      <c r="AH119" s="759">
        <v>45293</v>
      </c>
      <c r="AI119" s="759">
        <v>45294</v>
      </c>
      <c r="AJ119" s="759">
        <v>45295</v>
      </c>
      <c r="AK119" s="759">
        <v>45296</v>
      </c>
      <c r="AL119" s="756">
        <v>45297</v>
      </c>
      <c r="AM119" s="1573"/>
      <c r="AN119" s="1574"/>
      <c r="AO119" s="758" t="s">
        <v>259</v>
      </c>
      <c r="AP119" s="400">
        <v>45291</v>
      </c>
      <c r="AQ119" s="410">
        <v>45292</v>
      </c>
      <c r="AR119" s="410">
        <v>45293</v>
      </c>
      <c r="AS119" s="410">
        <v>45294</v>
      </c>
      <c r="AT119" s="410">
        <v>45295</v>
      </c>
      <c r="AU119" s="410">
        <v>45296</v>
      </c>
      <c r="AV119" s="765">
        <v>45297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45291</v>
      </c>
      <c r="BI119" s="760">
        <v>45292</v>
      </c>
      <c r="BJ119" s="760">
        <v>45293</v>
      </c>
      <c r="BK119" s="760">
        <v>45294</v>
      </c>
      <c r="BL119" s="760">
        <v>45295</v>
      </c>
      <c r="BM119" s="760">
        <v>45296</v>
      </c>
      <c r="BN119" s="761">
        <v>45297</v>
      </c>
      <c r="BO119" s="1581"/>
      <c r="BP119" s="409" t="s">
        <v>259</v>
      </c>
      <c r="BQ119" s="400">
        <v>45291</v>
      </c>
      <c r="BR119" s="410">
        <v>45292</v>
      </c>
      <c r="BS119" s="410">
        <v>45293</v>
      </c>
      <c r="BT119" s="410">
        <v>45294</v>
      </c>
      <c r="BU119" s="410">
        <v>45295</v>
      </c>
      <c r="BV119" s="410">
        <v>45296</v>
      </c>
      <c r="BW119" s="410">
        <v>45297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16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16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16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16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16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20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20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20</v>
      </c>
      <c r="CE121" s="945">
        <f t="shared" ref="CE121:CE131" si="122">SUM(BY121:CD121)</f>
        <v>20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20</v>
      </c>
      <c r="DO121" s="217">
        <f t="shared" si="114"/>
        <v>20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279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279</v>
      </c>
      <c r="AN122" s="709">
        <f t="shared" si="116"/>
        <v>279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80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80</v>
      </c>
      <c r="BY122" s="137">
        <f t="shared" si="108"/>
        <v>0</v>
      </c>
      <c r="BZ122" s="711">
        <f t="shared" si="117"/>
        <v>0</v>
      </c>
      <c r="CA122" s="1391">
        <f t="shared" si="118"/>
        <v>279</v>
      </c>
      <c r="CB122" s="1392">
        <f t="shared" si="119"/>
        <v>0</v>
      </c>
      <c r="CC122" s="1396">
        <f t="shared" si="120"/>
        <v>0</v>
      </c>
      <c r="CD122" s="1399">
        <f t="shared" si="121"/>
        <v>80</v>
      </c>
      <c r="CE122" s="945">
        <f t="shared" si="122"/>
        <v>359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80</v>
      </c>
      <c r="DO122" s="220">
        <f t="shared" si="114"/>
        <v>359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2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2</v>
      </c>
      <c r="AE123" s="670">
        <v>287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287</v>
      </c>
      <c r="AN123" s="709">
        <f t="shared" si="116"/>
        <v>287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80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80</v>
      </c>
      <c r="BY123" s="137">
        <f t="shared" si="108"/>
        <v>0</v>
      </c>
      <c r="BZ123" s="711">
        <f t="shared" si="117"/>
        <v>2</v>
      </c>
      <c r="CA123" s="1391">
        <f t="shared" si="118"/>
        <v>287</v>
      </c>
      <c r="CB123" s="1392">
        <f t="shared" si="119"/>
        <v>0</v>
      </c>
      <c r="CC123" s="1396">
        <f t="shared" si="120"/>
        <v>0</v>
      </c>
      <c r="CD123" s="1399">
        <f t="shared" si="121"/>
        <v>80</v>
      </c>
      <c r="CE123" s="945">
        <f t="shared" si="122"/>
        <v>369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80</v>
      </c>
      <c r="DO123" s="220">
        <f t="shared" si="114"/>
        <v>369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100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100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100</v>
      </c>
      <c r="CE125" s="945">
        <f t="shared" si="122"/>
        <v>100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100</v>
      </c>
      <c r="DO125" s="217">
        <f t="shared" si="114"/>
        <v>100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250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250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131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131</v>
      </c>
      <c r="BY126" s="137">
        <f t="shared" si="108"/>
        <v>250</v>
      </c>
      <c r="BZ126" s="711">
        <f t="shared" si="117"/>
        <v>0</v>
      </c>
      <c r="CA126" s="1391">
        <f t="shared" si="118"/>
        <v>0</v>
      </c>
      <c r="CB126" s="1392">
        <f t="shared" si="119"/>
        <v>0</v>
      </c>
      <c r="CC126" s="1396">
        <f t="shared" si="120"/>
        <v>0</v>
      </c>
      <c r="CD126" s="1399">
        <f t="shared" si="121"/>
        <v>131</v>
      </c>
      <c r="CE126" s="945">
        <f t="shared" si="122"/>
        <v>381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131</v>
      </c>
      <c r="DO126" s="220">
        <f t="shared" si="114"/>
        <v>381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239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239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130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130</v>
      </c>
      <c r="BY127" s="137">
        <f t="shared" si="108"/>
        <v>0</v>
      </c>
      <c r="BZ127" s="711">
        <f t="shared" si="117"/>
        <v>239</v>
      </c>
      <c r="CA127" s="1391">
        <f t="shared" si="118"/>
        <v>0</v>
      </c>
      <c r="CB127" s="1392">
        <f t="shared" si="119"/>
        <v>0</v>
      </c>
      <c r="CC127" s="1396">
        <f t="shared" si="120"/>
        <v>0</v>
      </c>
      <c r="CD127" s="1399">
        <f t="shared" si="121"/>
        <v>130</v>
      </c>
      <c r="CE127" s="945">
        <f t="shared" si="122"/>
        <v>369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130</v>
      </c>
      <c r="DO127" s="220">
        <f t="shared" si="114"/>
        <v>369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72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72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72</v>
      </c>
      <c r="CE128" s="945">
        <f t="shared" si="122"/>
        <v>72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72</v>
      </c>
      <c r="DO128" s="217">
        <f t="shared" si="114"/>
        <v>72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5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250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250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153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153</v>
      </c>
      <c r="BY129" s="137">
        <f t="shared" si="108"/>
        <v>250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153</v>
      </c>
      <c r="CE129" s="945">
        <f t="shared" si="122"/>
        <v>403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153</v>
      </c>
      <c r="DO129" s="220">
        <f t="shared" si="114"/>
        <v>403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5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103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103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103</v>
      </c>
      <c r="CE130" s="945">
        <f t="shared" si="122"/>
        <v>103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103</v>
      </c>
      <c r="DO130" s="220">
        <f t="shared" si="114"/>
        <v>103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5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257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257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138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138</v>
      </c>
      <c r="BY131" s="307">
        <f t="shared" si="108"/>
        <v>257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138</v>
      </c>
      <c r="CE131" s="946">
        <f t="shared" si="122"/>
        <v>395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138</v>
      </c>
      <c r="DO131" s="308">
        <f t="shared" si="114"/>
        <v>395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5" s="309" customFormat="1" ht="25.2" customHeight="1" thickBot="1">
      <c r="M132" s="310">
        <f>SUM(M120:M131)</f>
        <v>773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773</v>
      </c>
      <c r="V132" s="310">
        <f t="shared" si="123"/>
        <v>241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241</v>
      </c>
      <c r="AE132" s="310">
        <f t="shared" si="123"/>
        <v>566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566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1007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1007</v>
      </c>
      <c r="BY132" s="310">
        <f t="shared" si="124"/>
        <v>773</v>
      </c>
      <c r="BZ132" s="310">
        <f t="shared" si="124"/>
        <v>241</v>
      </c>
      <c r="CA132" s="310">
        <f t="shared" si="124"/>
        <v>566</v>
      </c>
      <c r="CB132" s="310">
        <f t="shared" si="124"/>
        <v>0</v>
      </c>
      <c r="CC132" s="310">
        <f t="shared" si="124"/>
        <v>0</v>
      </c>
      <c r="CD132" s="310">
        <f t="shared" si="124"/>
        <v>1007</v>
      </c>
      <c r="CE132" s="310">
        <f t="shared" si="124"/>
        <v>2587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1007</v>
      </c>
      <c r="DO132" s="310">
        <f t="shared" si="130"/>
        <v>2587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5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>
        <f>DN132/DO132</f>
        <v>0.38925396211828373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</row>
    <row r="134" spans="1:135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</row>
    <row r="135" spans="1:135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5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45291</v>
      </c>
      <c r="O136" s="400">
        <v>45292</v>
      </c>
      <c r="P136" s="1320">
        <v>45293</v>
      </c>
      <c r="Q136" s="1320">
        <v>45294</v>
      </c>
      <c r="R136" s="1320">
        <v>45295</v>
      </c>
      <c r="S136" s="1320">
        <v>45296</v>
      </c>
      <c r="T136" s="1335">
        <v>45297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45291</v>
      </c>
      <c r="BR136" s="400">
        <v>45292</v>
      </c>
      <c r="BS136" s="1320">
        <v>45293</v>
      </c>
      <c r="BT136" s="1320">
        <v>45294</v>
      </c>
      <c r="BU136" s="1320">
        <v>45295</v>
      </c>
      <c r="BV136" s="1320">
        <v>45296</v>
      </c>
      <c r="BW136" s="1320">
        <v>45297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</row>
    <row r="137" spans="1:135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840"/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8" si="131">SUM(M137:T137)</f>
        <v>0</v>
      </c>
      <c r="V137" s="878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8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8" si="136">DH137-CF137</f>
        <v>0</v>
      </c>
      <c r="DL137" s="292">
        <f t="shared" ref="DL137:DL138" si="137">DI137-CF137</f>
        <v>0</v>
      </c>
      <c r="DM137" s="290">
        <f t="shared" ref="DM137:DM138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82">
        <v>0</v>
      </c>
      <c r="DQ137" s="883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</row>
    <row r="138" spans="1:135" ht="21.9" customHeight="1" thickBot="1">
      <c r="A138" s="294"/>
      <c r="B138" s="295"/>
      <c r="C138" s="838" t="s">
        <v>94</v>
      </c>
      <c r="D138" s="838" t="s">
        <v>94</v>
      </c>
      <c r="E138" s="861" t="s">
        <v>556</v>
      </c>
      <c r="F138" s="295"/>
      <c r="G138" s="1139" t="s">
        <v>559</v>
      </c>
      <c r="H138" s="1239">
        <v>1212</v>
      </c>
      <c r="I138" s="585" t="s">
        <v>451</v>
      </c>
      <c r="J138" s="298"/>
      <c r="K138" s="299" t="s">
        <v>264</v>
      </c>
      <c r="L138" s="300"/>
      <c r="M138" s="197">
        <v>0</v>
      </c>
      <c r="N138" s="198">
        <v>0</v>
      </c>
      <c r="O138" s="198">
        <v>0</v>
      </c>
      <c r="P138" s="198">
        <v>0</v>
      </c>
      <c r="Q138" s="198">
        <v>0</v>
      </c>
      <c r="R138" s="198">
        <v>0</v>
      </c>
      <c r="S138" s="198">
        <v>0</v>
      </c>
      <c r="T138" s="198">
        <v>0</v>
      </c>
      <c r="U138" s="199">
        <f t="shared" si="131"/>
        <v>0</v>
      </c>
      <c r="V138" s="878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ref="AD138" si="139">SUM(V138:AC138)</f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ref="AM138" si="140">SUM(AE138:AL138)</f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ref="AW138" si="141">SUM(AO138:AV138)</f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481"/>
      <c r="BG138" s="933"/>
      <c r="BH138" s="934"/>
      <c r="BI138" s="934"/>
      <c r="BJ138" s="934"/>
      <c r="BK138" s="934"/>
      <c r="BL138" s="934"/>
      <c r="BM138" s="934"/>
      <c r="BN138" s="935"/>
      <c r="BO138" s="1485"/>
      <c r="BP138" s="202">
        <v>0</v>
      </c>
      <c r="BQ138" s="198">
        <v>0</v>
      </c>
      <c r="BR138" s="198">
        <v>0</v>
      </c>
      <c r="BS138" s="198">
        <v>0</v>
      </c>
      <c r="BT138" s="198">
        <v>0</v>
      </c>
      <c r="BU138" s="198">
        <v>0</v>
      </c>
      <c r="BV138" s="198">
        <v>0</v>
      </c>
      <c r="BW138" s="306">
        <v>0</v>
      </c>
      <c r="BX138" s="203">
        <f t="shared" ref="BX138" si="142">SUM(BP138:BW138)</f>
        <v>0</v>
      </c>
      <c r="BY138" s="1166">
        <f>U138-(BQ138+BR138+BS138+BT138+BU138+BV138+BW138)</f>
        <v>0</v>
      </c>
      <c r="BZ138" s="302">
        <v>0</v>
      </c>
      <c r="CA138" s="303">
        <v>0</v>
      </c>
      <c r="CB138" s="303">
        <v>0</v>
      </c>
      <c r="CC138" s="303">
        <v>0</v>
      </c>
      <c r="CD138" s="1213">
        <f>BX138</f>
        <v>0</v>
      </c>
      <c r="CE138" s="946">
        <f>SUM(BY138:CD138)</f>
        <v>0</v>
      </c>
      <c r="CF138" s="381">
        <v>0</v>
      </c>
      <c r="CG138" s="467">
        <v>0</v>
      </c>
      <c r="CH138" s="252"/>
      <c r="CI138" s="253"/>
      <c r="CJ138" s="389">
        <v>0</v>
      </c>
      <c r="CK138" s="252">
        <v>0</v>
      </c>
      <c r="CL138" s="254">
        <v>0</v>
      </c>
      <c r="CM138" s="447"/>
      <c r="CN138" s="389">
        <v>0</v>
      </c>
      <c r="CO138" s="255">
        <v>0</v>
      </c>
      <c r="CP138" s="256">
        <v>0</v>
      </c>
      <c r="CQ138" s="447"/>
      <c r="CR138" s="257">
        <v>0</v>
      </c>
      <c r="CS138" s="252">
        <v>0</v>
      </c>
      <c r="CT138" s="254">
        <v>0</v>
      </c>
      <c r="CU138" s="447"/>
      <c r="CV138" s="389">
        <v>0</v>
      </c>
      <c r="CW138" s="252">
        <v>0</v>
      </c>
      <c r="CX138" s="258">
        <v>0</v>
      </c>
      <c r="CY138" s="447"/>
      <c r="CZ138" s="389">
        <v>0</v>
      </c>
      <c r="DA138" s="252">
        <v>0</v>
      </c>
      <c r="DB138" s="254">
        <v>0</v>
      </c>
      <c r="DC138" s="447"/>
      <c r="DD138" s="389">
        <v>0</v>
      </c>
      <c r="DE138" s="252">
        <v>0</v>
      </c>
      <c r="DF138" s="253"/>
      <c r="DG138" s="447"/>
      <c r="DH138" s="470">
        <f t="shared" si="135"/>
        <v>0</v>
      </c>
      <c r="DI138" s="259">
        <f t="shared" si="135"/>
        <v>0</v>
      </c>
      <c r="DJ138" s="253">
        <f t="shared" si="135"/>
        <v>0</v>
      </c>
      <c r="DK138" s="474">
        <f t="shared" si="136"/>
        <v>0</v>
      </c>
      <c r="DL138" s="260">
        <f t="shared" si="137"/>
        <v>0</v>
      </c>
      <c r="DM138" s="253">
        <f t="shared" si="138"/>
        <v>0</v>
      </c>
      <c r="DN138" s="261">
        <f>CD138-(CI138+CL138+CP138+CT138+CX138+DB138+DF138)</f>
        <v>0</v>
      </c>
      <c r="DO138" s="308">
        <f>CE138-DJ138</f>
        <v>0</v>
      </c>
      <c r="DP138" s="884">
        <v>0</v>
      </c>
      <c r="DQ138" s="885">
        <v>0</v>
      </c>
      <c r="DR138" s="513">
        <v>0</v>
      </c>
      <c r="DS138" s="513">
        <v>0</v>
      </c>
      <c r="DT138" s="513">
        <v>0</v>
      </c>
      <c r="DU138" s="513">
        <v>0</v>
      </c>
      <c r="DV138" s="513">
        <v>0</v>
      </c>
      <c r="DW138" s="513">
        <v>0</v>
      </c>
      <c r="DX138" s="513">
        <v>0</v>
      </c>
      <c r="DY138" s="513">
        <v>0</v>
      </c>
      <c r="DZ138" s="513">
        <v>0</v>
      </c>
      <c r="EA138" s="513">
        <v>0</v>
      </c>
      <c r="EB138" s="513">
        <v>0</v>
      </c>
      <c r="EC138" s="513">
        <v>0</v>
      </c>
      <c r="ED138" s="513">
        <v>0</v>
      </c>
      <c r="EE138" s="513">
        <v>0</v>
      </c>
    </row>
    <row r="139" spans="1:135" s="309" customFormat="1" ht="25.2" customHeight="1" thickBot="1">
      <c r="M139" s="310">
        <f t="shared" ref="M139:AM139" si="143">SUM(M137:M138)</f>
        <v>0</v>
      </c>
      <c r="N139" s="310">
        <f t="shared" si="143"/>
        <v>0</v>
      </c>
      <c r="O139" s="310">
        <f t="shared" si="143"/>
        <v>0</v>
      </c>
      <c r="P139" s="310">
        <f t="shared" si="143"/>
        <v>0</v>
      </c>
      <c r="Q139" s="310">
        <f t="shared" si="143"/>
        <v>0</v>
      </c>
      <c r="R139" s="310">
        <f t="shared" si="143"/>
        <v>0</v>
      </c>
      <c r="S139" s="310">
        <f t="shared" si="143"/>
        <v>0</v>
      </c>
      <c r="T139" s="310">
        <f t="shared" si="143"/>
        <v>0</v>
      </c>
      <c r="U139" s="310">
        <f t="shared" si="143"/>
        <v>0</v>
      </c>
      <c r="V139" s="310">
        <f t="shared" si="143"/>
        <v>0</v>
      </c>
      <c r="W139" s="310">
        <f t="shared" si="143"/>
        <v>0</v>
      </c>
      <c r="X139" s="310">
        <f t="shared" si="143"/>
        <v>0</v>
      </c>
      <c r="Y139" s="310">
        <f t="shared" si="143"/>
        <v>0</v>
      </c>
      <c r="Z139" s="310">
        <f t="shared" si="143"/>
        <v>0</v>
      </c>
      <c r="AA139" s="310">
        <f t="shared" si="143"/>
        <v>0</v>
      </c>
      <c r="AB139" s="310">
        <f t="shared" si="143"/>
        <v>0</v>
      </c>
      <c r="AC139" s="310">
        <f t="shared" si="143"/>
        <v>0</v>
      </c>
      <c r="AD139" s="310">
        <f t="shared" si="143"/>
        <v>0</v>
      </c>
      <c r="AE139" s="310">
        <f t="shared" si="143"/>
        <v>0</v>
      </c>
      <c r="AF139" s="310">
        <f t="shared" si="143"/>
        <v>0</v>
      </c>
      <c r="AG139" s="310">
        <f t="shared" si="143"/>
        <v>0</v>
      </c>
      <c r="AH139" s="310">
        <f t="shared" si="143"/>
        <v>0</v>
      </c>
      <c r="AI139" s="310">
        <f t="shared" si="143"/>
        <v>0</v>
      </c>
      <c r="AJ139" s="310">
        <f t="shared" si="143"/>
        <v>0</v>
      </c>
      <c r="AK139" s="310">
        <f t="shared" si="143"/>
        <v>0</v>
      </c>
      <c r="AL139" s="310">
        <f t="shared" si="143"/>
        <v>0</v>
      </c>
      <c r="AM139" s="310">
        <f t="shared" si="143"/>
        <v>0</v>
      </c>
      <c r="AN139" s="310"/>
      <c r="AO139" s="310">
        <f t="shared" ref="AO139:CL139" si="144">SUM(AO137:AO138)</f>
        <v>0</v>
      </c>
      <c r="AP139" s="310">
        <f t="shared" si="144"/>
        <v>0</v>
      </c>
      <c r="AQ139" s="310">
        <f t="shared" si="144"/>
        <v>0</v>
      </c>
      <c r="AR139" s="310">
        <f t="shared" si="144"/>
        <v>0</v>
      </c>
      <c r="AS139" s="310">
        <f t="shared" si="144"/>
        <v>0</v>
      </c>
      <c r="AT139" s="310">
        <f t="shared" si="144"/>
        <v>0</v>
      </c>
      <c r="AU139" s="310">
        <f t="shared" si="144"/>
        <v>0</v>
      </c>
      <c r="AV139" s="310">
        <f t="shared" si="144"/>
        <v>0</v>
      </c>
      <c r="AW139" s="310">
        <f t="shared" si="144"/>
        <v>0</v>
      </c>
      <c r="AX139" s="310">
        <f t="shared" ref="AX139:BF139" si="145">SUM(AX137:AX138)</f>
        <v>0</v>
      </c>
      <c r="AY139" s="310">
        <f t="shared" si="145"/>
        <v>0</v>
      </c>
      <c r="AZ139" s="310">
        <f t="shared" si="145"/>
        <v>0</v>
      </c>
      <c r="BA139" s="310">
        <f t="shared" si="145"/>
        <v>0</v>
      </c>
      <c r="BB139" s="310">
        <f t="shared" si="145"/>
        <v>0</v>
      </c>
      <c r="BC139" s="310">
        <f t="shared" si="145"/>
        <v>0</v>
      </c>
      <c r="BD139" s="310">
        <f t="shared" si="145"/>
        <v>0</v>
      </c>
      <c r="BE139" s="310">
        <f t="shared" si="145"/>
        <v>0</v>
      </c>
      <c r="BF139" s="310">
        <f t="shared" si="145"/>
        <v>0</v>
      </c>
      <c r="BG139" s="310">
        <f t="shared" si="144"/>
        <v>0</v>
      </c>
      <c r="BH139" s="310">
        <f t="shared" si="144"/>
        <v>0</v>
      </c>
      <c r="BI139" s="310">
        <f t="shared" si="144"/>
        <v>0</v>
      </c>
      <c r="BJ139" s="310">
        <f t="shared" si="144"/>
        <v>0</v>
      </c>
      <c r="BK139" s="310">
        <f t="shared" si="144"/>
        <v>0</v>
      </c>
      <c r="BL139" s="310">
        <f t="shared" si="144"/>
        <v>0</v>
      </c>
      <c r="BM139" s="310">
        <f t="shared" si="144"/>
        <v>0</v>
      </c>
      <c r="BN139" s="310">
        <f t="shared" si="144"/>
        <v>0</v>
      </c>
      <c r="BO139" s="310">
        <f t="shared" si="144"/>
        <v>0</v>
      </c>
      <c r="BP139" s="310">
        <f t="shared" si="144"/>
        <v>0</v>
      </c>
      <c r="BQ139" s="310">
        <f t="shared" si="144"/>
        <v>0</v>
      </c>
      <c r="BR139" s="310">
        <f t="shared" si="144"/>
        <v>0</v>
      </c>
      <c r="BS139" s="310">
        <f t="shared" si="144"/>
        <v>0</v>
      </c>
      <c r="BT139" s="310">
        <f t="shared" si="144"/>
        <v>0</v>
      </c>
      <c r="BU139" s="310">
        <f t="shared" si="144"/>
        <v>0</v>
      </c>
      <c r="BV139" s="310">
        <f t="shared" si="144"/>
        <v>0</v>
      </c>
      <c r="BW139" s="310">
        <f t="shared" si="144"/>
        <v>0</v>
      </c>
      <c r="BX139" s="310">
        <f t="shared" si="144"/>
        <v>0</v>
      </c>
      <c r="BY139" s="310">
        <f t="shared" si="144"/>
        <v>0</v>
      </c>
      <c r="BZ139" s="310">
        <f t="shared" si="144"/>
        <v>0</v>
      </c>
      <c r="CA139" s="310">
        <f t="shared" si="144"/>
        <v>0</v>
      </c>
      <c r="CB139" s="310">
        <f t="shared" ref="CB139" si="146">SUM(CB137:CB138)</f>
        <v>0</v>
      </c>
      <c r="CC139" s="310">
        <f t="shared" si="144"/>
        <v>0</v>
      </c>
      <c r="CD139" s="310">
        <f t="shared" si="144"/>
        <v>0</v>
      </c>
      <c r="CE139" s="310">
        <f t="shared" si="144"/>
        <v>0</v>
      </c>
      <c r="CF139" s="310">
        <f t="shared" si="144"/>
        <v>0</v>
      </c>
      <c r="CG139" s="310">
        <f t="shared" si="144"/>
        <v>0</v>
      </c>
      <c r="CH139" s="310">
        <f t="shared" si="144"/>
        <v>0</v>
      </c>
      <c r="CI139" s="310">
        <f t="shared" si="144"/>
        <v>0</v>
      </c>
      <c r="CJ139" s="310">
        <f t="shared" si="144"/>
        <v>0</v>
      </c>
      <c r="CK139" s="310">
        <f t="shared" si="144"/>
        <v>0</v>
      </c>
      <c r="CL139" s="310">
        <f t="shared" si="144"/>
        <v>0</v>
      </c>
      <c r="CM139" s="310"/>
      <c r="CN139" s="310">
        <f>SUM(CN137:CN138)</f>
        <v>0</v>
      </c>
      <c r="CO139" s="310">
        <f>SUM(CO137:CO138)</f>
        <v>0</v>
      </c>
      <c r="CP139" s="310">
        <f>SUM(CP137:CP138)</f>
        <v>0</v>
      </c>
      <c r="CQ139" s="310"/>
      <c r="CR139" s="310">
        <f>SUM(CR137:CR138)</f>
        <v>0</v>
      </c>
      <c r="CS139" s="310">
        <f>SUM(CS137:CS138)</f>
        <v>0</v>
      </c>
      <c r="CT139" s="310">
        <f>SUM(CT137:CT138)</f>
        <v>0</v>
      </c>
      <c r="CU139" s="310"/>
      <c r="CV139" s="310">
        <f>SUM(CV137:CV138)</f>
        <v>0</v>
      </c>
      <c r="CW139" s="310">
        <f>SUM(CW137:CW138)</f>
        <v>0</v>
      </c>
      <c r="CX139" s="310">
        <f>SUM(CX137:CX138)</f>
        <v>0</v>
      </c>
      <c r="CY139" s="310"/>
      <c r="CZ139" s="310">
        <f>SUM(CZ137:CZ138)</f>
        <v>0</v>
      </c>
      <c r="DA139" s="310">
        <f>SUM(DA137:DA138)</f>
        <v>0</v>
      </c>
      <c r="DB139" s="310">
        <f>SUM(DB137:DB138)</f>
        <v>0</v>
      </c>
      <c r="DC139" s="310"/>
      <c r="DD139" s="310">
        <f>SUM(DD137:DD138)</f>
        <v>0</v>
      </c>
      <c r="DE139" s="310">
        <f>SUM(DE137:DE138)</f>
        <v>0</v>
      </c>
      <c r="DF139" s="310">
        <f>SUM(DF137:DF138)</f>
        <v>0</v>
      </c>
      <c r="DG139" s="310"/>
      <c r="DH139" s="310">
        <f t="shared" ref="DH139:ED139" si="147">SUM(DH137:DH138)</f>
        <v>0</v>
      </c>
      <c r="DI139" s="310">
        <f t="shared" si="147"/>
        <v>0</v>
      </c>
      <c r="DJ139" s="310">
        <f t="shared" si="147"/>
        <v>0</v>
      </c>
      <c r="DK139" s="310">
        <f t="shared" si="147"/>
        <v>0</v>
      </c>
      <c r="DL139" s="310">
        <f t="shared" si="147"/>
        <v>0</v>
      </c>
      <c r="DM139" s="310">
        <f t="shared" si="147"/>
        <v>0</v>
      </c>
      <c r="DN139" s="310">
        <f t="shared" si="147"/>
        <v>0</v>
      </c>
      <c r="DO139" s="310">
        <f t="shared" si="147"/>
        <v>0</v>
      </c>
      <c r="DP139" s="310">
        <f t="shared" si="147"/>
        <v>0</v>
      </c>
      <c r="DQ139" s="310">
        <f t="shared" si="147"/>
        <v>0</v>
      </c>
      <c r="DR139" s="310">
        <f t="shared" si="147"/>
        <v>0</v>
      </c>
      <c r="DS139" s="310">
        <f t="shared" si="147"/>
        <v>0</v>
      </c>
      <c r="DT139" s="310">
        <f t="shared" si="147"/>
        <v>0</v>
      </c>
      <c r="DU139" s="310">
        <f t="shared" si="147"/>
        <v>0</v>
      </c>
      <c r="DV139" s="310">
        <f t="shared" si="147"/>
        <v>0</v>
      </c>
      <c r="DW139" s="310">
        <f t="shared" si="147"/>
        <v>0</v>
      </c>
      <c r="DX139" s="310">
        <f t="shared" si="147"/>
        <v>0</v>
      </c>
      <c r="DY139" s="310">
        <f t="shared" si="147"/>
        <v>0</v>
      </c>
      <c r="DZ139" s="310">
        <f t="shared" si="147"/>
        <v>0</v>
      </c>
      <c r="EA139" s="310">
        <f t="shared" si="147"/>
        <v>0</v>
      </c>
      <c r="EB139" s="310">
        <f t="shared" ref="EB139:EC139" si="148">SUM(EB137:EB138)</f>
        <v>0</v>
      </c>
      <c r="EC139" s="310">
        <f t="shared" si="148"/>
        <v>0</v>
      </c>
      <c r="ED139" s="310">
        <f t="shared" si="147"/>
        <v>0</v>
      </c>
    </row>
    <row r="140" spans="1:135" ht="25.2" customHeight="1" thickBo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34"/>
      <c r="Z140" s="34"/>
      <c r="AA140" s="34"/>
      <c r="AB140" s="34"/>
      <c r="AC140" s="34"/>
      <c r="AD140" s="34"/>
      <c r="AE140" s="66"/>
      <c r="AG140" s="68"/>
      <c r="AH140" s="34"/>
      <c r="AI140" s="34"/>
      <c r="AJ140" s="34"/>
      <c r="AK140" s="34"/>
      <c r="AL140" s="34"/>
      <c r="AM140" s="34"/>
      <c r="AN140" s="34"/>
      <c r="AO140" s="66"/>
      <c r="AQ140" s="68"/>
      <c r="AR140" s="34"/>
      <c r="AS140" s="34"/>
      <c r="AT140" s="34"/>
      <c r="AU140" s="34"/>
      <c r="AV140" s="510"/>
      <c r="AW140" s="34"/>
      <c r="AX140" s="66"/>
      <c r="AZ140" s="68"/>
      <c r="BA140" s="34"/>
      <c r="BB140" s="34"/>
      <c r="BC140" s="34"/>
      <c r="BD140" s="34"/>
      <c r="BE140" s="510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54" t="e">
        <f>BY139/CE139</f>
        <v>#DIV/0!</v>
      </c>
      <c r="BZ140" s="55" t="e">
        <f>BZ139/CE139</f>
        <v>#DIV/0!</v>
      </c>
      <c r="CA140" s="948" t="e">
        <f>CA139/CF139</f>
        <v>#DIV/0!</v>
      </c>
      <c r="CB140" s="947" t="e">
        <f>CB139/CG139</f>
        <v>#DIV/0!</v>
      </c>
      <c r="CC140" s="56" t="e">
        <f>CC139/CE139</f>
        <v>#DIV/0!</v>
      </c>
      <c r="CD140" s="57" t="e">
        <f>CD139/CE139</f>
        <v>#DIV/0!</v>
      </c>
      <c r="CE140" s="58" t="e">
        <f>SUM(BY140:CD140)</f>
        <v>#DIV/0!</v>
      </c>
      <c r="CF140" s="59" t="e">
        <f>CF139/CE139</f>
        <v>#DIV/0!</v>
      </c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60" t="e">
        <f>DH139/CF139</f>
        <v>#DIV/0!</v>
      </c>
      <c r="DL140" s="61" t="e">
        <f>DI139/CF139</f>
        <v>#DIV/0!</v>
      </c>
      <c r="DM140" s="62" t="e">
        <f>DJ139/DI139</f>
        <v>#DIV/0!</v>
      </c>
      <c r="DN140" s="63" t="e">
        <f>DN139/DO139</f>
        <v>#DIV/0!</v>
      </c>
      <c r="DO140" s="34"/>
    </row>
    <row r="141" spans="1:135" ht="28.95" customHeight="1">
      <c r="D141" s="34"/>
      <c r="E141" s="34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</row>
    <row r="142" spans="1:135" ht="25.2" customHeight="1">
      <c r="A142" s="34"/>
      <c r="B142" s="34"/>
      <c r="C142" s="34"/>
      <c r="D142" s="34"/>
      <c r="E142" s="34"/>
      <c r="F142" s="34"/>
      <c r="G142" s="34"/>
      <c r="H142" s="34"/>
      <c r="L142" s="48"/>
      <c r="M142" s="69" t="s">
        <v>298</v>
      </c>
      <c r="N142" s="70"/>
      <c r="O142" s="70"/>
      <c r="P142" s="34"/>
      <c r="Q142" s="34"/>
      <c r="R142" s="34"/>
      <c r="S142" s="34"/>
      <c r="T142" s="34"/>
      <c r="U142" s="34"/>
      <c r="V142" s="68"/>
      <c r="W142" s="68"/>
      <c r="X142" s="68"/>
      <c r="Y142" s="68"/>
      <c r="AE142" s="66"/>
      <c r="AG142" s="68"/>
      <c r="AH142" s="68"/>
      <c r="AO142" s="66"/>
      <c r="AQ142" s="68"/>
      <c r="AR142" s="68"/>
      <c r="AX142" s="66"/>
      <c r="AZ142" s="68"/>
      <c r="BA142" s="68"/>
      <c r="BG142" s="64" t="s">
        <v>339</v>
      </c>
      <c r="CF142" s="31"/>
      <c r="CG142" s="67" t="s">
        <v>292</v>
      </c>
      <c r="CH142" s="34"/>
      <c r="CI142" s="68"/>
      <c r="CJ142" s="71"/>
    </row>
    <row r="143" spans="1:135" ht="25.2" customHeight="1">
      <c r="A143" s="34"/>
      <c r="B143" s="34"/>
      <c r="C143" s="34"/>
      <c r="D143" s="34"/>
      <c r="E143" s="34"/>
      <c r="F143" s="34"/>
      <c r="G143" s="34"/>
      <c r="H143" s="34"/>
      <c r="I143" s="72" t="s">
        <v>305</v>
      </c>
      <c r="J143" s="73">
        <f>950*24</f>
        <v>22800</v>
      </c>
      <c r="K143" s="74" t="s">
        <v>306</v>
      </c>
      <c r="M143" s="487" t="s">
        <v>299</v>
      </c>
      <c r="N143" s="1522" t="s">
        <v>300</v>
      </c>
      <c r="O143" s="1522"/>
      <c r="P143" s="1522"/>
      <c r="Q143" s="1522"/>
      <c r="R143" s="1522"/>
      <c r="S143" s="1522"/>
      <c r="T143" s="1522"/>
      <c r="U143" s="487" t="s">
        <v>301</v>
      </c>
      <c r="V143" s="75" t="s">
        <v>302</v>
      </c>
      <c r="W143" s="75" t="s">
        <v>303</v>
      </c>
      <c r="X143" s="266" t="s">
        <v>330</v>
      </c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76"/>
      <c r="BH143" s="77" t="s">
        <v>311</v>
      </c>
      <c r="CG143" s="78"/>
      <c r="CH143" s="79" t="s">
        <v>293</v>
      </c>
      <c r="CI143" s="80"/>
      <c r="CJ143" s="29"/>
    </row>
    <row r="144" spans="1:135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J143/4</f>
        <v>5700</v>
      </c>
      <c r="K144" s="74" t="s">
        <v>307</v>
      </c>
      <c r="M144" s="81">
        <v>1</v>
      </c>
      <c r="N144" s="1541" t="s">
        <v>251</v>
      </c>
      <c r="O144" s="1542"/>
      <c r="P144" s="1542"/>
      <c r="Q144" s="1542"/>
      <c r="R144" s="1542"/>
      <c r="S144" s="1542"/>
      <c r="T144" s="1543"/>
      <c r="U144" s="1327">
        <v>2200</v>
      </c>
      <c r="V144" s="1328">
        <f>P26+Q26+R26</f>
        <v>1982</v>
      </c>
      <c r="W144" s="84">
        <f t="shared" ref="W144:W149" si="149">V144/U144</f>
        <v>0.90090909090909088</v>
      </c>
      <c r="X144" s="1333">
        <f>(H26/1000)*V144</f>
        <v>1744.16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H144" s="77" t="s">
        <v>314</v>
      </c>
      <c r="CG144" s="85"/>
      <c r="CH144" s="86" t="s">
        <v>294</v>
      </c>
      <c r="CI144" s="87"/>
      <c r="CJ144" s="34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K145" s="30"/>
      <c r="M145" s="88">
        <v>2</v>
      </c>
      <c r="N145" s="1541" t="s">
        <v>365</v>
      </c>
      <c r="O145" s="1542"/>
      <c r="P145" s="1542"/>
      <c r="Q145" s="1542"/>
      <c r="R145" s="1542"/>
      <c r="S145" s="1542"/>
      <c r="T145" s="1543"/>
      <c r="U145" s="1329">
        <v>1200</v>
      </c>
      <c r="V145" s="1330">
        <f>R82+S82</f>
        <v>925</v>
      </c>
      <c r="W145" s="91">
        <f t="shared" si="149"/>
        <v>0.77083333333333337</v>
      </c>
      <c r="X145" s="1334">
        <f>(H82/1000)*V145</f>
        <v>564.25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CG145" s="85"/>
      <c r="CH145" s="86" t="s">
        <v>295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M146" s="92">
        <v>3</v>
      </c>
      <c r="N146" s="1541" t="s">
        <v>379</v>
      </c>
      <c r="O146" s="1542"/>
      <c r="P146" s="1542"/>
      <c r="Q146" s="1542"/>
      <c r="R146" s="1542"/>
      <c r="S146" s="1542"/>
      <c r="T146" s="1543"/>
      <c r="U146" s="1337">
        <v>6000</v>
      </c>
      <c r="V146" s="1338">
        <f>S101+T101</f>
        <v>5486</v>
      </c>
      <c r="W146" s="95">
        <f t="shared" si="149"/>
        <v>0.91433333333333333</v>
      </c>
      <c r="X146" s="1334">
        <f>(H101/1000)*V146</f>
        <v>795.46999999999991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296</v>
      </c>
      <c r="CI146" s="96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88">
        <v>4</v>
      </c>
      <c r="N147" s="1535"/>
      <c r="O147" s="1536"/>
      <c r="P147" s="1536"/>
      <c r="Q147" s="1536"/>
      <c r="R147" s="1536"/>
      <c r="S147" s="1536"/>
      <c r="T147" s="1537"/>
      <c r="U147" s="89">
        <v>0</v>
      </c>
      <c r="V147" s="90">
        <v>0</v>
      </c>
      <c r="W147" s="91" t="e">
        <f t="shared" si="149"/>
        <v>#DIV/0!</v>
      </c>
      <c r="X147" s="269">
        <f>(H38/1000)*V147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297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92">
        <v>5</v>
      </c>
      <c r="N148" s="1538"/>
      <c r="O148" s="1539"/>
      <c r="P148" s="1539"/>
      <c r="Q148" s="1539"/>
      <c r="R148" s="1539"/>
      <c r="S148" s="1539"/>
      <c r="T148" s="1540"/>
      <c r="U148" s="97">
        <v>0</v>
      </c>
      <c r="V148" s="98">
        <v>0</v>
      </c>
      <c r="W148" s="99" t="e">
        <f t="shared" si="149"/>
        <v>#DIV/0!</v>
      </c>
      <c r="X148" s="268">
        <f>(H26/1000)*V148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/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100"/>
      <c r="N149" s="100"/>
      <c r="O149" s="100"/>
      <c r="P149" s="100"/>
      <c r="Q149" s="100"/>
      <c r="R149" s="101"/>
      <c r="S149" s="1517" t="s">
        <v>278</v>
      </c>
      <c r="T149" s="1518"/>
      <c r="U149" s="102">
        <f>SUM(U144:U148)</f>
        <v>9400</v>
      </c>
      <c r="V149" s="103">
        <f>SUM(V144:V148)</f>
        <v>8393</v>
      </c>
      <c r="W149" s="270">
        <f t="shared" si="149"/>
        <v>0.89287234042553187</v>
      </c>
      <c r="X149" s="271">
        <f>SUM(X144:X148)</f>
        <v>3103.8799999999997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104"/>
      <c r="CH149" s="105"/>
      <c r="CI149" s="104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L150" s="48"/>
      <c r="M150" s="357" t="s">
        <v>347</v>
      </c>
      <c r="N150" s="358"/>
      <c r="O150" s="358"/>
      <c r="P150" s="34"/>
      <c r="Q150" s="34"/>
      <c r="R150" s="34"/>
      <c r="S150" s="34"/>
      <c r="T150" s="34"/>
      <c r="U150" s="34"/>
      <c r="V150" s="68"/>
      <c r="W150" s="68"/>
      <c r="X150" s="68"/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I151" s="72" t="s">
        <v>305</v>
      </c>
      <c r="J151" s="73">
        <f>950*24</f>
        <v>22800</v>
      </c>
      <c r="K151" s="74" t="s">
        <v>306</v>
      </c>
      <c r="M151" s="487" t="s">
        <v>299</v>
      </c>
      <c r="N151" s="1522" t="s">
        <v>300</v>
      </c>
      <c r="O151" s="1522"/>
      <c r="P151" s="1522"/>
      <c r="Q151" s="1522"/>
      <c r="R151" s="1522"/>
      <c r="S151" s="1522"/>
      <c r="T151" s="1522"/>
      <c r="U151" s="487" t="s">
        <v>301</v>
      </c>
      <c r="V151" s="75" t="s">
        <v>302</v>
      </c>
      <c r="W151" s="75" t="s">
        <v>303</v>
      </c>
      <c r="X151" s="266" t="s">
        <v>330</v>
      </c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J151/4</f>
        <v>5700</v>
      </c>
      <c r="K152" s="74" t="s">
        <v>307</v>
      </c>
      <c r="M152" s="81">
        <v>1</v>
      </c>
      <c r="N152" s="1535"/>
      <c r="O152" s="1536"/>
      <c r="P152" s="1536"/>
      <c r="Q152" s="1536"/>
      <c r="R152" s="1536"/>
      <c r="S152" s="1536"/>
      <c r="T152" s="1537"/>
      <c r="U152" s="82">
        <v>0</v>
      </c>
      <c r="V152" s="83">
        <v>0</v>
      </c>
      <c r="W152" s="84" t="e">
        <f t="shared" ref="W152:W157" si="150">V152/U152</f>
        <v>#DIV/0!</v>
      </c>
      <c r="X152" s="267">
        <f>(H43/1000)*V152</f>
        <v>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K153" s="30"/>
      <c r="M153" s="88">
        <v>2</v>
      </c>
      <c r="N153" s="1535"/>
      <c r="O153" s="1536"/>
      <c r="P153" s="1536"/>
      <c r="Q153" s="1536"/>
      <c r="R153" s="1536"/>
      <c r="S153" s="1536"/>
      <c r="T153" s="1537"/>
      <c r="U153" s="89">
        <v>0</v>
      </c>
      <c r="V153" s="90">
        <v>0</v>
      </c>
      <c r="W153" s="91" t="e">
        <f t="shared" si="150"/>
        <v>#DIV/0!</v>
      </c>
      <c r="X153" s="269">
        <f>(H94/1000)*V153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M154" s="92">
        <v>3</v>
      </c>
      <c r="N154" s="1535"/>
      <c r="O154" s="1536"/>
      <c r="P154" s="1536"/>
      <c r="Q154" s="1536"/>
      <c r="R154" s="1536"/>
      <c r="S154" s="1536"/>
      <c r="T154" s="1537"/>
      <c r="U154" s="93">
        <v>0</v>
      </c>
      <c r="V154" s="94">
        <v>0</v>
      </c>
      <c r="W154" s="95" t="e">
        <f t="shared" si="150"/>
        <v>#DIV/0!</v>
      </c>
      <c r="X154" s="269">
        <f>(H47/1000)*V154</f>
        <v>0</v>
      </c>
      <c r="Y154" s="68"/>
      <c r="AE154" s="66"/>
      <c r="AG154" s="68"/>
      <c r="AH154" s="34"/>
      <c r="AO154" s="66"/>
      <c r="AQ154" s="68"/>
      <c r="AR154" s="34"/>
      <c r="AX154" s="66"/>
      <c r="AZ154" s="68"/>
      <c r="BA154" s="34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88">
        <v>4</v>
      </c>
      <c r="N155" s="1535"/>
      <c r="O155" s="1536"/>
      <c r="P155" s="1536"/>
      <c r="Q155" s="1536"/>
      <c r="R155" s="1536"/>
      <c r="S155" s="1536"/>
      <c r="T155" s="1537"/>
      <c r="U155" s="89">
        <v>0</v>
      </c>
      <c r="V155" s="90">
        <v>0</v>
      </c>
      <c r="W155" s="91" t="e">
        <f t="shared" si="150"/>
        <v>#DIV/0!</v>
      </c>
      <c r="X155" s="269">
        <f>(H48/1000)*V155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92">
        <v>5</v>
      </c>
      <c r="N156" s="1538"/>
      <c r="O156" s="1539"/>
      <c r="P156" s="1539"/>
      <c r="Q156" s="1539"/>
      <c r="R156" s="1539"/>
      <c r="S156" s="1539"/>
      <c r="T156" s="1540"/>
      <c r="U156" s="97">
        <v>0</v>
      </c>
      <c r="V156" s="98">
        <v>0</v>
      </c>
      <c r="W156" s="99" t="e">
        <f t="shared" si="150"/>
        <v>#DIV/0!</v>
      </c>
      <c r="X156" s="268">
        <f>(H43/1000)*V156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100"/>
      <c r="N157" s="100"/>
      <c r="O157" s="100"/>
      <c r="P157" s="100"/>
      <c r="Q157" s="100"/>
      <c r="R157" s="101"/>
      <c r="S157" s="1517" t="s">
        <v>278</v>
      </c>
      <c r="T157" s="1518"/>
      <c r="U157" s="102">
        <f>SUM(U152:U156)</f>
        <v>0</v>
      </c>
      <c r="V157" s="103">
        <f>SUM(V152:V156)</f>
        <v>0</v>
      </c>
      <c r="W157" s="270" t="e">
        <f t="shared" si="150"/>
        <v>#DIV/0!</v>
      </c>
      <c r="X157" s="271">
        <f>SUM(X152:X156)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59"/>
      <c r="J158" s="359"/>
      <c r="K158" s="359"/>
      <c r="L158" s="360"/>
      <c r="M158" s="361" t="s">
        <v>348</v>
      </c>
      <c r="N158" s="362"/>
      <c r="O158" s="362"/>
      <c r="P158" s="359"/>
      <c r="Q158" s="359"/>
      <c r="R158" s="359"/>
      <c r="S158" s="359"/>
      <c r="T158" s="359"/>
      <c r="U158" s="359"/>
      <c r="V158" s="363"/>
      <c r="W158" s="363"/>
      <c r="X158" s="363"/>
      <c r="Y158" s="363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72" t="s">
        <v>305</v>
      </c>
      <c r="J159" s="73">
        <f>950*24</f>
        <v>22800</v>
      </c>
      <c r="K159" s="74" t="s">
        <v>306</v>
      </c>
      <c r="M159" s="487" t="s">
        <v>299</v>
      </c>
      <c r="N159" s="1522" t="s">
        <v>300</v>
      </c>
      <c r="O159" s="1522"/>
      <c r="P159" s="1522"/>
      <c r="Q159" s="1522"/>
      <c r="R159" s="1522"/>
      <c r="S159" s="1522"/>
      <c r="T159" s="1522"/>
      <c r="U159" s="487" t="s">
        <v>301</v>
      </c>
      <c r="V159" s="75" t="s">
        <v>302</v>
      </c>
      <c r="W159" s="75" t="s">
        <v>303</v>
      </c>
      <c r="X159" s="266" t="s">
        <v>330</v>
      </c>
      <c r="Y159" s="68"/>
      <c r="Z159" s="34"/>
      <c r="AA159" s="34"/>
      <c r="AB159" s="34"/>
      <c r="AC159" s="34"/>
      <c r="AD159" s="34"/>
      <c r="AE159" s="66"/>
      <c r="AG159" s="68"/>
      <c r="AH159" s="34"/>
      <c r="AI159" s="34"/>
      <c r="AJ159" s="34"/>
      <c r="AK159" s="34"/>
      <c r="AL159" s="34"/>
      <c r="AM159" s="34"/>
      <c r="AN159" s="34"/>
      <c r="AO159" s="66"/>
      <c r="AQ159" s="68"/>
      <c r="AR159" s="34"/>
      <c r="AS159" s="34"/>
      <c r="AT159" s="34"/>
      <c r="AU159" s="34"/>
      <c r="AV159" s="34"/>
      <c r="AW159" s="34"/>
      <c r="AX159" s="66"/>
      <c r="AZ159" s="68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J159/4</f>
        <v>5700</v>
      </c>
      <c r="K160" s="74" t="s">
        <v>307</v>
      </c>
      <c r="M160" s="81">
        <v>1</v>
      </c>
      <c r="N160" s="1529" t="s">
        <v>53</v>
      </c>
      <c r="O160" s="1530"/>
      <c r="P160" s="1530"/>
      <c r="Q160" s="1530"/>
      <c r="R160" s="1530"/>
      <c r="S160" s="1530"/>
      <c r="T160" s="1531"/>
      <c r="U160" s="1327">
        <v>1200</v>
      </c>
      <c r="V160" s="1328">
        <f>P47+Q47</f>
        <v>910</v>
      </c>
      <c r="W160" s="84">
        <f t="shared" ref="W160:W165" si="151">V160/U160</f>
        <v>0.7583333333333333</v>
      </c>
      <c r="X160" s="1334">
        <f>(H47/1000)*V160</f>
        <v>582.4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L161" s="30"/>
      <c r="M161" s="88">
        <v>2</v>
      </c>
      <c r="N161" s="1508" t="s">
        <v>30</v>
      </c>
      <c r="O161" s="1509"/>
      <c r="P161" s="1509"/>
      <c r="Q161" s="1509"/>
      <c r="R161" s="1509"/>
      <c r="S161" s="1509"/>
      <c r="T161" s="1510"/>
      <c r="U161" s="1329">
        <v>1600</v>
      </c>
      <c r="V161" s="1330">
        <f>Q19+R19</f>
        <v>1439</v>
      </c>
      <c r="W161" s="91">
        <f t="shared" si="151"/>
        <v>0.89937500000000004</v>
      </c>
      <c r="X161" s="1334">
        <f>(H19/1000)*V161</f>
        <v>748.28</v>
      </c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106">
        <v>3</v>
      </c>
      <c r="N162" s="1508" t="s">
        <v>267</v>
      </c>
      <c r="O162" s="1509"/>
      <c r="P162" s="1509"/>
      <c r="Q162" s="1509"/>
      <c r="R162" s="1509"/>
      <c r="S162" s="1509"/>
      <c r="T162" s="1510"/>
      <c r="U162" s="1331">
        <v>30</v>
      </c>
      <c r="V162" s="1332">
        <f>S32</f>
        <v>30</v>
      </c>
      <c r="W162" s="91">
        <f t="shared" si="151"/>
        <v>1</v>
      </c>
      <c r="X162" s="1334">
        <f>(H32/1000)*V162</f>
        <v>19.2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88">
        <v>4</v>
      </c>
      <c r="N163" s="1532" t="s">
        <v>252</v>
      </c>
      <c r="O163" s="1533"/>
      <c r="P163" s="1533"/>
      <c r="Q163" s="1533"/>
      <c r="R163" s="1533"/>
      <c r="S163" s="1533"/>
      <c r="T163" s="1534"/>
      <c r="U163" s="1331">
        <v>1500</v>
      </c>
      <c r="V163" s="1332">
        <f>S27+T27</f>
        <v>1268</v>
      </c>
      <c r="W163" s="91">
        <f t="shared" si="151"/>
        <v>0.84533333333333338</v>
      </c>
      <c r="X163" s="1334">
        <f>(H27/1000)*V163</f>
        <v>938.31999999999994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106">
        <v>5</v>
      </c>
      <c r="N164" s="1519"/>
      <c r="O164" s="1520"/>
      <c r="P164" s="1520"/>
      <c r="Q164" s="1520"/>
      <c r="R164" s="1520"/>
      <c r="S164" s="1520"/>
      <c r="T164" s="1521"/>
      <c r="U164" s="109">
        <v>0</v>
      </c>
      <c r="V164" s="110">
        <v>0</v>
      </c>
      <c r="W164" s="111" t="e">
        <f t="shared" si="151"/>
        <v>#DIV/0!</v>
      </c>
      <c r="X164" s="269">
        <f>(H26/1000)*V164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0"/>
      <c r="N165" s="100"/>
      <c r="O165" s="100"/>
      <c r="P165" s="100"/>
      <c r="Q165" s="100"/>
      <c r="R165" s="101"/>
      <c r="S165" s="1517" t="s">
        <v>278</v>
      </c>
      <c r="T165" s="1518"/>
      <c r="U165" s="102">
        <f>SUM(U160:U164)</f>
        <v>4330</v>
      </c>
      <c r="V165" s="103">
        <f>SUM(V160:V164)</f>
        <v>3647</v>
      </c>
      <c r="W165" s="270">
        <f t="shared" si="151"/>
        <v>0.84226327944572743</v>
      </c>
      <c r="X165" s="271">
        <f>SUM(X160:X164)</f>
        <v>2288.1999999999998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12" t="s">
        <v>409</v>
      </c>
      <c r="N166" s="113"/>
      <c r="O166" s="113"/>
      <c r="V166" s="68"/>
      <c r="W166" s="68"/>
      <c r="X166" s="68"/>
      <c r="Y166" s="68"/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I167" s="72" t="s">
        <v>305</v>
      </c>
      <c r="J167" s="73">
        <f>950*24</f>
        <v>22800</v>
      </c>
      <c r="K167" s="74" t="s">
        <v>306</v>
      </c>
      <c r="L167" s="30"/>
      <c r="M167" s="487" t="s">
        <v>299</v>
      </c>
      <c r="N167" s="1522" t="s">
        <v>300</v>
      </c>
      <c r="O167" s="1522"/>
      <c r="P167" s="1522"/>
      <c r="Q167" s="1522"/>
      <c r="R167" s="1522"/>
      <c r="S167" s="1522"/>
      <c r="T167" s="1522"/>
      <c r="U167" s="487" t="s">
        <v>301</v>
      </c>
      <c r="V167" s="75" t="s">
        <v>302</v>
      </c>
      <c r="W167" s="75" t="s">
        <v>303</v>
      </c>
      <c r="X167" s="266" t="s">
        <v>330</v>
      </c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J167/4</f>
        <v>5700</v>
      </c>
      <c r="K168" s="74" t="s">
        <v>307</v>
      </c>
      <c r="L168" s="30"/>
      <c r="M168" s="81">
        <v>1</v>
      </c>
      <c r="N168" s="1523"/>
      <c r="O168" s="1524"/>
      <c r="P168" s="1524"/>
      <c r="Q168" s="1524"/>
      <c r="R168" s="1524"/>
      <c r="S168" s="1524"/>
      <c r="T168" s="1525"/>
      <c r="U168" s="82">
        <v>0</v>
      </c>
      <c r="V168" s="83">
        <v>0</v>
      </c>
      <c r="W168" s="84" t="e">
        <f t="shared" ref="W168:W173" si="152">V168/U168</f>
        <v>#DIV/0!</v>
      </c>
      <c r="X168" s="269">
        <f>(H45/1000)*V168</f>
        <v>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L169" s="30"/>
      <c r="M169" s="88">
        <v>2</v>
      </c>
      <c r="N169" s="1511"/>
      <c r="O169" s="1512"/>
      <c r="P169" s="1512"/>
      <c r="Q169" s="1512"/>
      <c r="R169" s="1512"/>
      <c r="S169" s="1512"/>
      <c r="T169" s="1513"/>
      <c r="U169" s="89">
        <v>0</v>
      </c>
      <c r="V169" s="90">
        <v>0</v>
      </c>
      <c r="W169" s="91" t="e">
        <f t="shared" si="152"/>
        <v>#DIV/0!</v>
      </c>
      <c r="X169" s="269">
        <f>(H39/1000)*V169</f>
        <v>0</v>
      </c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106">
        <v>3</v>
      </c>
      <c r="N170" s="1511"/>
      <c r="O170" s="1512"/>
      <c r="P170" s="1512"/>
      <c r="Q170" s="1512"/>
      <c r="R170" s="1512"/>
      <c r="S170" s="1512"/>
      <c r="T170" s="1513"/>
      <c r="U170" s="107">
        <v>0</v>
      </c>
      <c r="V170" s="108">
        <v>0</v>
      </c>
      <c r="W170" s="91" t="e">
        <f t="shared" si="152"/>
        <v>#DIV/0!</v>
      </c>
      <c r="X170" s="269">
        <f>(H42/1000)*V170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88">
        <v>4</v>
      </c>
      <c r="N171" s="1526"/>
      <c r="O171" s="1527"/>
      <c r="P171" s="1527"/>
      <c r="Q171" s="1527"/>
      <c r="R171" s="1527"/>
      <c r="S171" s="1527"/>
      <c r="T171" s="1528"/>
      <c r="U171" s="107">
        <v>0</v>
      </c>
      <c r="V171" s="108">
        <v>0</v>
      </c>
      <c r="W171" s="91" t="e">
        <f t="shared" si="152"/>
        <v>#DIV/0!</v>
      </c>
      <c r="X171" s="269">
        <f>(H43/1000)*V171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106">
        <v>5</v>
      </c>
      <c r="N172" s="1519"/>
      <c r="O172" s="1520"/>
      <c r="P172" s="1520"/>
      <c r="Q172" s="1520"/>
      <c r="R172" s="1520"/>
      <c r="S172" s="1520"/>
      <c r="T172" s="1521"/>
      <c r="U172" s="109">
        <v>0</v>
      </c>
      <c r="V172" s="110">
        <v>0</v>
      </c>
      <c r="W172" s="111" t="e">
        <f t="shared" si="152"/>
        <v>#DIV/0!</v>
      </c>
      <c r="X172" s="269">
        <f>(H44/1000)*V172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 thickBot="1">
      <c r="L173" s="30"/>
      <c r="M173" s="100"/>
      <c r="N173" s="100"/>
      <c r="O173" s="100"/>
      <c r="P173" s="100"/>
      <c r="Q173" s="100"/>
      <c r="R173" s="101"/>
      <c r="S173" s="1517" t="s">
        <v>278</v>
      </c>
      <c r="T173" s="1518"/>
      <c r="U173" s="102">
        <f>SUM(U168:U172)</f>
        <v>0</v>
      </c>
      <c r="V173" s="103">
        <f>SUM(V168:V172)</f>
        <v>0</v>
      </c>
      <c r="W173" s="270" t="e">
        <f t="shared" si="152"/>
        <v>#DIV/0!</v>
      </c>
      <c r="X173" s="271">
        <f>SUM(X168:X172)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Top="1" thickBot="1">
      <c r="L174" s="30"/>
      <c r="M174" s="68"/>
      <c r="N174" s="68"/>
      <c r="O174" s="68"/>
      <c r="P174" s="68"/>
      <c r="Q174" s="68"/>
      <c r="R174" s="68"/>
      <c r="S174" s="1505" t="s">
        <v>331</v>
      </c>
      <c r="T174" s="1505"/>
      <c r="U174" s="1505"/>
      <c r="V174" s="1504">
        <f>V149+V157+V165+V173</f>
        <v>12040</v>
      </c>
      <c r="W174" s="1505"/>
      <c r="X174" s="486">
        <f>X149+X157+X165+X173</f>
        <v>5392.08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>
      <c r="L175" s="30"/>
      <c r="M175" s="364" t="s">
        <v>390</v>
      </c>
      <c r="N175" s="365"/>
      <c r="O175" s="365"/>
      <c r="V175" s="68"/>
      <c r="W175" s="68"/>
      <c r="X175" s="68"/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>
      <c r="I176" s="72" t="s">
        <v>305</v>
      </c>
      <c r="J176" s="73">
        <f>800*24</f>
        <v>19200</v>
      </c>
      <c r="K176" s="74" t="s">
        <v>306</v>
      </c>
      <c r="L176" s="30"/>
      <c r="M176" s="487" t="s">
        <v>299</v>
      </c>
      <c r="N176" s="1522" t="s">
        <v>300</v>
      </c>
      <c r="O176" s="1522"/>
      <c r="P176" s="1522"/>
      <c r="Q176" s="1522"/>
      <c r="R176" s="1522"/>
      <c r="S176" s="1522"/>
      <c r="T176" s="1522"/>
      <c r="U176" s="487" t="s">
        <v>301</v>
      </c>
      <c r="V176" s="75" t="s">
        <v>302</v>
      </c>
      <c r="W176" s="75" t="s">
        <v>303</v>
      </c>
      <c r="X176" s="266" t="s">
        <v>330</v>
      </c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J176/4</f>
        <v>4800</v>
      </c>
      <c r="K177" s="74" t="s">
        <v>307</v>
      </c>
      <c r="M177" s="81">
        <v>1</v>
      </c>
      <c r="N177" s="1508" t="s">
        <v>395</v>
      </c>
      <c r="O177" s="1509"/>
      <c r="P177" s="1509"/>
      <c r="Q177" s="1509"/>
      <c r="R177" s="1509"/>
      <c r="S177" s="1509"/>
      <c r="T177" s="1510"/>
      <c r="U177" s="1327">
        <v>250</v>
      </c>
      <c r="V177" s="1328">
        <f>Q85</f>
        <v>210</v>
      </c>
      <c r="W177" s="84">
        <f t="shared" ref="W177:W182" si="153">V177/U177</f>
        <v>0.84</v>
      </c>
      <c r="X177" s="1334">
        <f>(H85/1000)*V177</f>
        <v>207.9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M178" s="88">
        <v>2</v>
      </c>
      <c r="N178" s="1508" t="s">
        <v>66</v>
      </c>
      <c r="O178" s="1509"/>
      <c r="P178" s="1509"/>
      <c r="Q178" s="1509"/>
      <c r="R178" s="1509"/>
      <c r="S178" s="1509"/>
      <c r="T178" s="1510"/>
      <c r="U178" s="1329">
        <v>1600</v>
      </c>
      <c r="V178" s="1330">
        <f>Q53+R53+S53</f>
        <v>1168</v>
      </c>
      <c r="W178" s="91">
        <f t="shared" si="153"/>
        <v>0.73</v>
      </c>
      <c r="X178" s="1334">
        <f>(H53/1000)*V178</f>
        <v>986.95999999999992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106">
        <v>3</v>
      </c>
      <c r="N179" s="1508" t="s">
        <v>250</v>
      </c>
      <c r="O179" s="1509"/>
      <c r="P179" s="1509"/>
      <c r="Q179" s="1509"/>
      <c r="R179" s="1509"/>
      <c r="S179" s="1509"/>
      <c r="T179" s="1510"/>
      <c r="U179" s="1331">
        <v>1350</v>
      </c>
      <c r="V179" s="1332">
        <f>S62+T62</f>
        <v>1191</v>
      </c>
      <c r="W179" s="91">
        <f t="shared" si="153"/>
        <v>0.88222222222222224</v>
      </c>
      <c r="X179" s="1334">
        <f>(H62/1000)*V179</f>
        <v>952.80000000000007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I180" s="34"/>
      <c r="J180" s="34"/>
      <c r="K180" s="34"/>
      <c r="M180" s="88">
        <v>4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53"/>
        <v>#DIV/0!</v>
      </c>
      <c r="X180" s="269">
        <f>(H64/1000)*V180</f>
        <v>0</v>
      </c>
      <c r="Y180" s="34"/>
    </row>
    <row r="181" spans="1:119" ht="25.2" customHeight="1">
      <c r="I181" s="34"/>
      <c r="J181" s="34"/>
      <c r="K181" s="34"/>
      <c r="M181" s="106">
        <v>5</v>
      </c>
      <c r="N181" s="1514"/>
      <c r="O181" s="1515"/>
      <c r="P181" s="1515"/>
      <c r="Q181" s="1515"/>
      <c r="R181" s="1515"/>
      <c r="S181" s="1515"/>
      <c r="T181" s="1516"/>
      <c r="U181" s="109">
        <v>0</v>
      </c>
      <c r="V181" s="110">
        <v>0</v>
      </c>
      <c r="W181" s="111" t="e">
        <f t="shared" si="153"/>
        <v>#DIV/0!</v>
      </c>
      <c r="X181" s="269">
        <f>(H65/1000)*V181</f>
        <v>0</v>
      </c>
      <c r="Y181" s="34"/>
    </row>
    <row r="182" spans="1:119" ht="25.2" customHeight="1" thickBot="1">
      <c r="I182" s="34"/>
      <c r="J182" s="34"/>
      <c r="K182" s="34"/>
      <c r="M182" s="100"/>
      <c r="N182" s="100"/>
      <c r="O182" s="100"/>
      <c r="P182" s="100"/>
      <c r="Q182" s="100"/>
      <c r="R182" s="101"/>
      <c r="S182" s="1517" t="s">
        <v>278</v>
      </c>
      <c r="T182" s="1518"/>
      <c r="U182" s="102">
        <f>SUM(U177:U181)</f>
        <v>3200</v>
      </c>
      <c r="V182" s="103">
        <f>SUM(V177:V181)</f>
        <v>2569</v>
      </c>
      <c r="W182" s="270">
        <f t="shared" si="153"/>
        <v>0.80281250000000004</v>
      </c>
      <c r="X182" s="271">
        <f>SUM(X177:X181)</f>
        <v>2147.66</v>
      </c>
      <c r="Y182" s="34"/>
    </row>
    <row r="183" spans="1:119" ht="25.2" customHeight="1" thickTop="1" thickBot="1">
      <c r="I183" s="34"/>
      <c r="J183" s="34"/>
      <c r="K183" s="34"/>
      <c r="M183" s="68"/>
      <c r="N183" s="68"/>
      <c r="O183" s="68"/>
      <c r="P183" s="68"/>
      <c r="Q183" s="68"/>
      <c r="R183" s="68"/>
      <c r="S183" s="1505" t="s">
        <v>332</v>
      </c>
      <c r="T183" s="1505"/>
      <c r="U183" s="1505"/>
      <c r="V183" s="1504">
        <f>V182</f>
        <v>2569</v>
      </c>
      <c r="W183" s="1505"/>
      <c r="X183" s="486">
        <f>X182</f>
        <v>2147.66</v>
      </c>
      <c r="Y183" s="34"/>
    </row>
    <row r="184" spans="1:119" ht="25.2" customHeight="1" thickTop="1" thickBot="1">
      <c r="I184" s="34"/>
      <c r="J184" s="34"/>
      <c r="K184" s="34"/>
      <c r="L184" s="34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1506" t="s">
        <v>304</v>
      </c>
      <c r="T185" s="1507"/>
      <c r="U185" s="315">
        <f>U149+U157+U165+U173+U182</f>
        <v>16930</v>
      </c>
      <c r="V185" s="315">
        <f>V149+V157+V165+V173+V182</f>
        <v>14609</v>
      </c>
      <c r="W185" s="313">
        <f>V185/U185</f>
        <v>0.86290608387477852</v>
      </c>
      <c r="X185" s="314">
        <f>X149+X157+X165+X173+X182</f>
        <v>7539.74</v>
      </c>
      <c r="Y185" s="34"/>
    </row>
    <row r="186" spans="1:119" ht="14.4" thickTop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34"/>
    </row>
  </sheetData>
  <mergeCells count="249">
    <mergeCell ref="DK135:DM135"/>
    <mergeCell ref="CE135:CE136"/>
    <mergeCell ref="CG135:CI135"/>
    <mergeCell ref="CJ135:CM135"/>
    <mergeCell ref="CN135:CQ135"/>
    <mergeCell ref="CR135:CU135"/>
    <mergeCell ref="CV135:CY135"/>
    <mergeCell ref="CZ135:DC135"/>
    <mergeCell ref="DD135:DG135"/>
    <mergeCell ref="DH135:DJ135"/>
    <mergeCell ref="A134:B135"/>
    <mergeCell ref="C134:F135"/>
    <mergeCell ref="M134:U134"/>
    <mergeCell ref="V134:AN134"/>
    <mergeCell ref="AO134:AW134"/>
    <mergeCell ref="BG134:BO134"/>
    <mergeCell ref="BP134:BX134"/>
    <mergeCell ref="BY134:CE134"/>
    <mergeCell ref="CF134:CF135"/>
    <mergeCell ref="M135:T135"/>
    <mergeCell ref="U135:U136"/>
    <mergeCell ref="V135:AC135"/>
    <mergeCell ref="AD135:AD136"/>
    <mergeCell ref="AE135:AL135"/>
    <mergeCell ref="AM135:AM136"/>
    <mergeCell ref="AN135:AN136"/>
    <mergeCell ref="AO135:AV135"/>
    <mergeCell ref="AW135:AW136"/>
    <mergeCell ref="BG135:BN135"/>
    <mergeCell ref="BO135:BO136"/>
    <mergeCell ref="BP135:BW135"/>
    <mergeCell ref="BX135:BX136"/>
    <mergeCell ref="BY135:BY136"/>
    <mergeCell ref="BZ135:BZ136"/>
    <mergeCell ref="A6:B7"/>
    <mergeCell ref="C6:F7"/>
    <mergeCell ref="M6:U7"/>
    <mergeCell ref="V6:AN6"/>
    <mergeCell ref="AO6:AW7"/>
    <mergeCell ref="BG6:BO7"/>
    <mergeCell ref="BP6:BX7"/>
    <mergeCell ref="BY6:CE7"/>
    <mergeCell ref="B2:F3"/>
    <mergeCell ref="O4:S5"/>
    <mergeCell ref="X4:AB5"/>
    <mergeCell ref="AG4:AK5"/>
    <mergeCell ref="AQ4:AU5"/>
    <mergeCell ref="BI4:BM5"/>
    <mergeCell ref="DO6:DO7"/>
    <mergeCell ref="V7:AD7"/>
    <mergeCell ref="AE7:AM7"/>
    <mergeCell ref="AN7:AN8"/>
    <mergeCell ref="CG7:CI7"/>
    <mergeCell ref="CJ7:CM7"/>
    <mergeCell ref="CN7:CQ7"/>
    <mergeCell ref="BR4:BV5"/>
    <mergeCell ref="CO4:DA5"/>
    <mergeCell ref="CR7:CU7"/>
    <mergeCell ref="CV7:CY7"/>
    <mergeCell ref="CZ7:DC7"/>
    <mergeCell ref="DD7:DG7"/>
    <mergeCell ref="DH7:DJ7"/>
    <mergeCell ref="DK7:DM7"/>
    <mergeCell ref="CF6:CF7"/>
    <mergeCell ref="CG6:DM6"/>
    <mergeCell ref="DN6:DN7"/>
    <mergeCell ref="AZ4:BD5"/>
    <mergeCell ref="AX6:BF6"/>
    <mergeCell ref="AX7:BF7"/>
    <mergeCell ref="DN96:DN97"/>
    <mergeCell ref="DO96:DO97"/>
    <mergeCell ref="CG97:CI97"/>
    <mergeCell ref="CJ97:CL97"/>
    <mergeCell ref="CN97:CP97"/>
    <mergeCell ref="CR97:CT97"/>
    <mergeCell ref="CV97:CX97"/>
    <mergeCell ref="M96:U97"/>
    <mergeCell ref="V96:AD97"/>
    <mergeCell ref="AE96:AM97"/>
    <mergeCell ref="AO96:AW97"/>
    <mergeCell ref="BG96:BO97"/>
    <mergeCell ref="BP96:BX97"/>
    <mergeCell ref="CZ97:DB97"/>
    <mergeCell ref="DD97:DF97"/>
    <mergeCell ref="DH97:DJ97"/>
    <mergeCell ref="DK97:DM97"/>
    <mergeCell ref="AX96:BF97"/>
    <mergeCell ref="C98:F99"/>
    <mergeCell ref="M98:U98"/>
    <mergeCell ref="V98:AN98"/>
    <mergeCell ref="AO98:AW98"/>
    <mergeCell ref="BG98:BO98"/>
    <mergeCell ref="BY96:CE97"/>
    <mergeCell ref="CF96:CF97"/>
    <mergeCell ref="CG96:DM96"/>
    <mergeCell ref="AW99:AW100"/>
    <mergeCell ref="BG99:BN99"/>
    <mergeCell ref="BO99:BO100"/>
    <mergeCell ref="BP99:BW99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AM99:AM100"/>
    <mergeCell ref="CZ99:DC99"/>
    <mergeCell ref="DH99:DJ99"/>
    <mergeCell ref="DK99:DM99"/>
    <mergeCell ref="A107:B108"/>
    <mergeCell ref="C107:F108"/>
    <mergeCell ref="M107:U107"/>
    <mergeCell ref="V107:AN107"/>
    <mergeCell ref="AO107:AW107"/>
    <mergeCell ref="BG107:BO107"/>
    <mergeCell ref="CE99:CE100"/>
    <mergeCell ref="CG99:CI99"/>
    <mergeCell ref="CJ99:CM99"/>
    <mergeCell ref="CN99:CQ99"/>
    <mergeCell ref="CR99:CU99"/>
    <mergeCell ref="CV99:CY99"/>
    <mergeCell ref="BX99:BX100"/>
    <mergeCell ref="BY99:BY100"/>
    <mergeCell ref="BZ99:BZ100"/>
    <mergeCell ref="CA99:CA100"/>
    <mergeCell ref="CC99:CC100"/>
    <mergeCell ref="CD99:CD100"/>
    <mergeCell ref="AN99:AN100"/>
    <mergeCell ref="AO99:AV99"/>
    <mergeCell ref="BP107:BX107"/>
    <mergeCell ref="A98:B99"/>
    <mergeCell ref="CF107:CF108"/>
    <mergeCell ref="M108:T108"/>
    <mergeCell ref="U108:U109"/>
    <mergeCell ref="V108:AC108"/>
    <mergeCell ref="AD108:AD109"/>
    <mergeCell ref="AE108:AL108"/>
    <mergeCell ref="AM108:AM109"/>
    <mergeCell ref="AN108:AN109"/>
    <mergeCell ref="DD99:DG99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17:CE117"/>
    <mergeCell ref="BY108:BY109"/>
    <mergeCell ref="BZ108:BZ109"/>
    <mergeCell ref="CA108:CA109"/>
    <mergeCell ref="CC108:CC109"/>
    <mergeCell ref="CD108:CD109"/>
    <mergeCell ref="CE108:CE109"/>
    <mergeCell ref="AO108:AV108"/>
    <mergeCell ref="AW108:AW109"/>
    <mergeCell ref="BG108:BN108"/>
    <mergeCell ref="BO108:BO109"/>
    <mergeCell ref="BP108:BW108"/>
    <mergeCell ref="BX108:BX109"/>
    <mergeCell ref="CD118:CD119"/>
    <mergeCell ref="CE118:CE119"/>
    <mergeCell ref="DH118:DJ118"/>
    <mergeCell ref="DK118:DM118"/>
    <mergeCell ref="N143:T143"/>
    <mergeCell ref="N144:T144"/>
    <mergeCell ref="BP118:BW118"/>
    <mergeCell ref="BX118:BX119"/>
    <mergeCell ref="BY118:BY119"/>
    <mergeCell ref="BZ118:BZ119"/>
    <mergeCell ref="CA118:CA119"/>
    <mergeCell ref="CC118:CC119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BG118:BN118"/>
    <mergeCell ref="BO118:BO119"/>
    <mergeCell ref="CG134:CI134"/>
    <mergeCell ref="CA135:CA136"/>
    <mergeCell ref="CC135:CC136"/>
    <mergeCell ref="CD135:CD136"/>
    <mergeCell ref="AX137:BE137"/>
    <mergeCell ref="N152:T152"/>
    <mergeCell ref="N153:T153"/>
    <mergeCell ref="N154:T154"/>
    <mergeCell ref="N155:T155"/>
    <mergeCell ref="N156:T156"/>
    <mergeCell ref="S157:T157"/>
    <mergeCell ref="N145:T145"/>
    <mergeCell ref="N146:T146"/>
    <mergeCell ref="N147:T147"/>
    <mergeCell ref="N148:T148"/>
    <mergeCell ref="S149:T149"/>
    <mergeCell ref="N151:T151"/>
    <mergeCell ref="S165:T165"/>
    <mergeCell ref="N167:T167"/>
    <mergeCell ref="N168:T168"/>
    <mergeCell ref="N169:T169"/>
    <mergeCell ref="N170:T170"/>
    <mergeCell ref="N171:T171"/>
    <mergeCell ref="N159:T159"/>
    <mergeCell ref="N160:T160"/>
    <mergeCell ref="N161:T161"/>
    <mergeCell ref="N162:T162"/>
    <mergeCell ref="N163:T163"/>
    <mergeCell ref="N164:T164"/>
    <mergeCell ref="V183:W183"/>
    <mergeCell ref="S185:T185"/>
    <mergeCell ref="N178:T178"/>
    <mergeCell ref="N179:T179"/>
    <mergeCell ref="N180:T180"/>
    <mergeCell ref="N181:T181"/>
    <mergeCell ref="S182:T182"/>
    <mergeCell ref="S183:U183"/>
    <mergeCell ref="N172:T172"/>
    <mergeCell ref="S173:T173"/>
    <mergeCell ref="S174:U174"/>
    <mergeCell ref="V174:W174"/>
    <mergeCell ref="N176:T176"/>
    <mergeCell ref="N177:T177"/>
    <mergeCell ref="AO117:AW117"/>
    <mergeCell ref="AW118:AW119"/>
    <mergeCell ref="BF137:BF138"/>
    <mergeCell ref="BG137:BN137"/>
    <mergeCell ref="BO137:BO138"/>
    <mergeCell ref="CB108:CB109"/>
    <mergeCell ref="CB118:CB119"/>
    <mergeCell ref="CB135:CB136"/>
    <mergeCell ref="AX98:BF98"/>
    <mergeCell ref="AX99:BE99"/>
    <mergeCell ref="BF99:BF100"/>
    <mergeCell ref="AX107:BF107"/>
    <mergeCell ref="AX108:BE108"/>
    <mergeCell ref="BF108:BF109"/>
    <mergeCell ref="AX118:BE118"/>
    <mergeCell ref="AX134:BF134"/>
    <mergeCell ref="AX135:BE135"/>
    <mergeCell ref="BF135:BF136"/>
    <mergeCell ref="BY107:CE107"/>
  </mergeCells>
  <phoneticPr fontId="11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D72D-C816-4BB6-8DE3-EABE1D4E08B3}">
  <sheetPr>
    <tabColor rgb="FFFFFF00"/>
  </sheetPr>
  <dimension ref="A1:EF186"/>
  <sheetViews>
    <sheetView zoomScale="60" zoomScaleNormal="60" workbookViewId="0">
      <pane xSplit="6" ySplit="8" topLeftCell="Z38" activePane="bottomRight" state="frozen"/>
      <selection pane="topRight" activeCell="G1" sqref="G1"/>
      <selection pane="bottomLeft" activeCell="A9" sqref="A9"/>
      <selection pane="bottomRight" activeCell="AW64" sqref="AW64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2.554687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2" width="9.6640625" style="31" customWidth="1"/>
    <col min="93" max="93" width="10.6640625" style="31" customWidth="1"/>
    <col min="94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579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4"/>
      <c r="DQ6" s="494" t="s">
        <v>380</v>
      </c>
      <c r="DR6" s="494"/>
      <c r="DS6" s="495"/>
      <c r="DT6" s="495"/>
      <c r="DU6" s="495" t="s">
        <v>381</v>
      </c>
      <c r="DV6" s="495"/>
      <c r="DW6" s="503"/>
      <c r="DX6" s="503"/>
      <c r="DY6" s="503" t="s">
        <v>385</v>
      </c>
      <c r="DZ6" s="503"/>
      <c r="EA6" s="873"/>
      <c r="EB6" s="873"/>
      <c r="EC6" s="873" t="s">
        <v>396</v>
      </c>
      <c r="ED6" s="873"/>
      <c r="EE6" s="873"/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45298</v>
      </c>
      <c r="CH7" s="1686"/>
      <c r="CI7" s="1687"/>
      <c r="CJ7" s="1688">
        <v>45299</v>
      </c>
      <c r="CK7" s="1689"/>
      <c r="CL7" s="1689"/>
      <c r="CM7" s="1690"/>
      <c r="CN7" s="1688">
        <v>45300</v>
      </c>
      <c r="CO7" s="1689"/>
      <c r="CP7" s="1689"/>
      <c r="CQ7" s="1690"/>
      <c r="CR7" s="1688">
        <v>45301</v>
      </c>
      <c r="CS7" s="1689"/>
      <c r="CT7" s="1689"/>
      <c r="CU7" s="1690"/>
      <c r="CV7" s="1688">
        <v>45302</v>
      </c>
      <c r="CW7" s="1689"/>
      <c r="CX7" s="1689"/>
      <c r="CY7" s="1690"/>
      <c r="CZ7" s="1688">
        <v>45303</v>
      </c>
      <c r="DA7" s="1689"/>
      <c r="DB7" s="1689"/>
      <c r="DC7" s="1690"/>
      <c r="DD7" s="1688">
        <v>45304</v>
      </c>
      <c r="DE7" s="1689"/>
      <c r="DF7" s="1689"/>
      <c r="DG7" s="1690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45306</v>
      </c>
      <c r="DQ7" s="875">
        <v>45313</v>
      </c>
      <c r="DR7" s="875">
        <v>45320</v>
      </c>
      <c r="DS7" s="875">
        <v>45327</v>
      </c>
      <c r="DT7" s="875">
        <v>45334</v>
      </c>
      <c r="DU7" s="875">
        <v>45341</v>
      </c>
      <c r="DV7" s="875">
        <v>45348</v>
      </c>
      <c r="DW7" s="875">
        <v>45355</v>
      </c>
      <c r="DX7" s="875">
        <v>45362</v>
      </c>
      <c r="DY7" s="875">
        <v>45369</v>
      </c>
      <c r="DZ7" s="875">
        <v>45376</v>
      </c>
      <c r="EA7" s="875">
        <v>45383</v>
      </c>
      <c r="EB7" s="875">
        <v>45390</v>
      </c>
      <c r="EC7" s="875">
        <v>45397</v>
      </c>
      <c r="ED7" s="875">
        <v>45404</v>
      </c>
      <c r="EE7" s="875">
        <v>45411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45298</v>
      </c>
      <c r="O8" s="1320">
        <v>45299</v>
      </c>
      <c r="P8" s="1320">
        <v>45300</v>
      </c>
      <c r="Q8" s="1320">
        <v>45301</v>
      </c>
      <c r="R8" s="1320">
        <v>45302</v>
      </c>
      <c r="S8" s="1320">
        <v>45303</v>
      </c>
      <c r="T8" s="1320">
        <v>45304</v>
      </c>
      <c r="U8" s="402" t="s">
        <v>3</v>
      </c>
      <c r="V8" s="403" t="s">
        <v>259</v>
      </c>
      <c r="W8" s="400">
        <v>45298</v>
      </c>
      <c r="X8" s="1320">
        <v>45299</v>
      </c>
      <c r="Y8" s="1320">
        <v>45300</v>
      </c>
      <c r="Z8" s="1320">
        <v>45301</v>
      </c>
      <c r="AA8" s="1320">
        <v>45302</v>
      </c>
      <c r="AB8" s="1320">
        <v>45303</v>
      </c>
      <c r="AC8" s="1320">
        <v>45304</v>
      </c>
      <c r="AD8" s="405" t="s">
        <v>462</v>
      </c>
      <c r="AE8" s="720" t="s">
        <v>259</v>
      </c>
      <c r="AF8" s="400">
        <v>45298</v>
      </c>
      <c r="AG8" s="1320">
        <v>45299</v>
      </c>
      <c r="AH8" s="1320">
        <v>45300</v>
      </c>
      <c r="AI8" s="1320">
        <v>45301</v>
      </c>
      <c r="AJ8" s="1320">
        <v>45302</v>
      </c>
      <c r="AK8" s="1320">
        <v>45303</v>
      </c>
      <c r="AL8" s="1320">
        <v>45304</v>
      </c>
      <c r="AM8" s="729" t="s">
        <v>463</v>
      </c>
      <c r="AN8" s="1637"/>
      <c r="AO8" s="599" t="s">
        <v>259</v>
      </c>
      <c r="AP8" s="400">
        <v>45298</v>
      </c>
      <c r="AQ8" s="1320">
        <v>45299</v>
      </c>
      <c r="AR8" s="1320">
        <v>45300</v>
      </c>
      <c r="AS8" s="1320">
        <v>45301</v>
      </c>
      <c r="AT8" s="1320">
        <v>45302</v>
      </c>
      <c r="AU8" s="1320">
        <v>45303</v>
      </c>
      <c r="AV8" s="1320">
        <v>45304</v>
      </c>
      <c r="AW8" s="592" t="s">
        <v>3</v>
      </c>
      <c r="AX8" s="924" t="s">
        <v>259</v>
      </c>
      <c r="AY8" s="400">
        <v>45298</v>
      </c>
      <c r="AZ8" s="1320">
        <v>45299</v>
      </c>
      <c r="BA8" s="1320">
        <v>45300</v>
      </c>
      <c r="BB8" s="1320">
        <v>45301</v>
      </c>
      <c r="BC8" s="1320">
        <v>45302</v>
      </c>
      <c r="BD8" s="1320">
        <v>45303</v>
      </c>
      <c r="BE8" s="1320">
        <v>45304</v>
      </c>
      <c r="BF8" s="926" t="s">
        <v>3</v>
      </c>
      <c r="BG8" s="406" t="s">
        <v>259</v>
      </c>
      <c r="BH8" s="400">
        <v>45298</v>
      </c>
      <c r="BI8" s="1320">
        <v>45299</v>
      </c>
      <c r="BJ8" s="1320">
        <v>45300</v>
      </c>
      <c r="BK8" s="1320">
        <v>45301</v>
      </c>
      <c r="BL8" s="1320">
        <v>45302</v>
      </c>
      <c r="BM8" s="1320">
        <v>45303</v>
      </c>
      <c r="BN8" s="1320">
        <v>45304</v>
      </c>
      <c r="BO8" s="408" t="s">
        <v>3</v>
      </c>
      <c r="BP8" s="409" t="s">
        <v>259</v>
      </c>
      <c r="BQ8" s="400">
        <v>45298</v>
      </c>
      <c r="BR8" s="1320">
        <v>45299</v>
      </c>
      <c r="BS8" s="1320">
        <v>45300</v>
      </c>
      <c r="BT8" s="1320">
        <v>45301</v>
      </c>
      <c r="BU8" s="1320">
        <v>45302</v>
      </c>
      <c r="BV8" s="1320">
        <v>45303</v>
      </c>
      <c r="BW8" s="1320">
        <v>45304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392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5" t="s">
        <v>411</v>
      </c>
      <c r="DQ8" s="516" t="s">
        <v>412</v>
      </c>
      <c r="DR8" s="515" t="s">
        <v>421</v>
      </c>
      <c r="DS8" s="516" t="s">
        <v>422</v>
      </c>
      <c r="DT8" s="515" t="s">
        <v>423</v>
      </c>
      <c r="DU8" s="516" t="s">
        <v>424</v>
      </c>
      <c r="DV8" s="515" t="s">
        <v>531</v>
      </c>
      <c r="DW8" s="516" t="s">
        <v>382</v>
      </c>
      <c r="DX8" s="515" t="s">
        <v>383</v>
      </c>
      <c r="DY8" s="516" t="s">
        <v>384</v>
      </c>
      <c r="DZ8" s="515" t="s">
        <v>386</v>
      </c>
      <c r="EA8" s="516" t="s">
        <v>387</v>
      </c>
      <c r="EB8" s="515" t="s">
        <v>391</v>
      </c>
      <c r="EC8" s="516" t="s">
        <v>398</v>
      </c>
      <c r="ED8" s="515" t="s">
        <v>399</v>
      </c>
      <c r="EE8" s="515" t="s">
        <v>400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208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208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196</v>
      </c>
      <c r="BX9" s="991">
        <f>SUM(BP9:BW9)</f>
        <v>196</v>
      </c>
      <c r="BY9" s="341">
        <f>U9-(W9+X9+Y9+Z9+AA9+AB9+AC9+AF9+AG9+AH9+AI9+AJ9+AK9+AL9)</f>
        <v>0</v>
      </c>
      <c r="BZ9" s="1173">
        <f t="shared" ref="BZ9:BZ40" si="0">AN9-(AP9+AQ9+AR9+AS9+AT9+AU9+AV9)</f>
        <v>0</v>
      </c>
      <c r="CA9" s="1174">
        <f>AW9-(BQ9+BR9+BS9+BT9+BU9+BV9+BW9)</f>
        <v>12</v>
      </c>
      <c r="CB9" s="988">
        <v>0</v>
      </c>
      <c r="CC9" s="988">
        <v>0</v>
      </c>
      <c r="CD9" s="1175">
        <f t="shared" ref="CD9:CD40" si="1">BX9</f>
        <v>196</v>
      </c>
      <c r="CE9" s="1167">
        <f t="shared" ref="CE9:CE40" si="2">SUM(BY9:CD9)</f>
        <v>208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196</v>
      </c>
      <c r="DO9" s="206">
        <f t="shared" ref="DO9:DO40" si="3">CE9-DJ9</f>
        <v>208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4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5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6">SUM(AE10:AL10)</f>
        <v>0</v>
      </c>
      <c r="AN10" s="1005">
        <f t="shared" ref="AN10:AN78" si="7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8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9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10">SUM(BG10:BN10)</f>
        <v>0</v>
      </c>
      <c r="BP10" s="145">
        <v>56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56</v>
      </c>
      <c r="BY10" s="1010">
        <f t="shared" ref="BY10" si="11">U10-(W10+X10+Y10+Z10+AA10+AB10+AC10+AF10+AG10+AH10+AI10+AJ10+AK10+AL10)</f>
        <v>0</v>
      </c>
      <c r="BZ10" s="1176">
        <f t="shared" si="0"/>
        <v>0</v>
      </c>
      <c r="CA10" s="1177">
        <f t="shared" ref="CA10:CA22" si="12">AW10-(BH10+BI10+BJ10+BK10+BL10+BM10+BN10)</f>
        <v>0</v>
      </c>
      <c r="CB10" s="1178">
        <v>0</v>
      </c>
      <c r="CC10" s="646">
        <f t="shared" ref="CC10:CC37" si="13">BO10-(BQ10+BR10+BS10+BT10+BU10+BV10+BW10)</f>
        <v>0</v>
      </c>
      <c r="CD10" s="1179">
        <f t="shared" si="1"/>
        <v>56</v>
      </c>
      <c r="CE10" s="1168">
        <f t="shared" si="2"/>
        <v>56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4">CG10+CJ10+CN10+CR10+CV10+CZ10+DD10</f>
        <v>0</v>
      </c>
      <c r="DI10" s="1023">
        <f t="shared" si="14"/>
        <v>0</v>
      </c>
      <c r="DJ10" s="1014">
        <f t="shared" si="14"/>
        <v>0</v>
      </c>
      <c r="DK10" s="1024">
        <f t="shared" ref="DK10:DK78" si="15">DH10-CF10</f>
        <v>0</v>
      </c>
      <c r="DL10" s="1025">
        <f t="shared" ref="DL10:DL78" si="16">DI10-CF10</f>
        <v>0</v>
      </c>
      <c r="DM10" s="1014">
        <f t="shared" ref="DM10:DM78" si="17">DJ10-DI10</f>
        <v>0</v>
      </c>
      <c r="DN10" s="1026">
        <f>CD10-(CI10+CL10+CP10+CT10+CX10+DB10+DF10)</f>
        <v>56</v>
      </c>
      <c r="DO10" s="1027">
        <f t="shared" si="3"/>
        <v>56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4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5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6"/>
        <v>0</v>
      </c>
      <c r="AN11" s="717">
        <f t="shared" si="7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8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9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10"/>
        <v>0</v>
      </c>
      <c r="BP11" s="129">
        <v>300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8">SUM(BP11:BW11)</f>
        <v>300</v>
      </c>
      <c r="BY11" s="393">
        <f>U11-(W11+X11+Y11+Z11+AA11+AB11+AC11+AF11+AG11+AH11+AI11+AJ11+AK11+AL11)</f>
        <v>0</v>
      </c>
      <c r="BZ11" s="1180">
        <f t="shared" si="0"/>
        <v>0</v>
      </c>
      <c r="CA11" s="1181">
        <f t="shared" si="12"/>
        <v>0</v>
      </c>
      <c r="CB11" s="130">
        <v>0</v>
      </c>
      <c r="CC11" s="646">
        <f t="shared" si="13"/>
        <v>0</v>
      </c>
      <c r="CD11" s="1182">
        <f t="shared" si="1"/>
        <v>300</v>
      </c>
      <c r="CE11" s="1169">
        <f t="shared" si="2"/>
        <v>300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4"/>
        <v>0</v>
      </c>
      <c r="DI11" s="479">
        <f t="shared" si="14"/>
        <v>0</v>
      </c>
      <c r="DJ11" s="230">
        <f t="shared" si="14"/>
        <v>0</v>
      </c>
      <c r="DK11" s="994">
        <f t="shared" si="15"/>
        <v>0</v>
      </c>
      <c r="DL11" s="995">
        <f t="shared" si="16"/>
        <v>0</v>
      </c>
      <c r="DM11" s="237">
        <f t="shared" si="17"/>
        <v>0</v>
      </c>
      <c r="DN11" s="338">
        <f>CD11-(CI11+CL11+CP11+CT11+CX11+DB11+DF11)</f>
        <v>300</v>
      </c>
      <c r="DO11" s="246">
        <f t="shared" si="3"/>
        <v>300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4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5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6"/>
        <v>0</v>
      </c>
      <c r="AN12" s="714">
        <f t="shared" si="7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8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9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10"/>
        <v>0</v>
      </c>
      <c r="BP12" s="129">
        <v>444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8"/>
        <v>444</v>
      </c>
      <c r="BY12" s="393">
        <f>U12-(W12+X12+Y12+Z12+AA12+AB12+AC12+AF12+AG12+AH12+AI12+AJ12+AK12+AL12)</f>
        <v>0</v>
      </c>
      <c r="BZ12" s="1180">
        <f t="shared" si="0"/>
        <v>0</v>
      </c>
      <c r="CA12" s="1181">
        <f t="shared" si="12"/>
        <v>0</v>
      </c>
      <c r="CB12" s="130">
        <v>0</v>
      </c>
      <c r="CC12" s="646">
        <f t="shared" si="13"/>
        <v>0</v>
      </c>
      <c r="CD12" s="1182">
        <f t="shared" si="1"/>
        <v>444</v>
      </c>
      <c r="CE12" s="1169">
        <f t="shared" si="2"/>
        <v>444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4"/>
        <v>0</v>
      </c>
      <c r="DI12" s="218">
        <f t="shared" si="14"/>
        <v>0</v>
      </c>
      <c r="DJ12" s="219">
        <f t="shared" si="14"/>
        <v>0</v>
      </c>
      <c r="DK12" s="471">
        <f t="shared" si="15"/>
        <v>0</v>
      </c>
      <c r="DL12" s="215">
        <f t="shared" si="16"/>
        <v>0</v>
      </c>
      <c r="DM12" s="208">
        <f t="shared" si="17"/>
        <v>0</v>
      </c>
      <c r="DN12" s="251">
        <f t="shared" ref="DN12:DN80" si="19">CD12-(CI12+CL12+CP12+CT12+CX12+DB12+DF12)</f>
        <v>444</v>
      </c>
      <c r="DO12" s="220">
        <f t="shared" si="3"/>
        <v>444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4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5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6"/>
        <v>0</v>
      </c>
      <c r="AN13" s="714">
        <f t="shared" si="7"/>
        <v>0</v>
      </c>
      <c r="AO13" s="600">
        <v>60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8"/>
        <v>60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9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10"/>
        <v>0</v>
      </c>
      <c r="BP13" s="129">
        <v>385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8"/>
        <v>385</v>
      </c>
      <c r="BY13" s="393">
        <f t="shared" ref="BY13:BY25" si="20">U13-(W13+X13+Y13+Z13+AA13+AB13+AC13+AF13+AG13+AH13+AI13+AJ13+AK13+AL13)</f>
        <v>0</v>
      </c>
      <c r="BZ13" s="1180">
        <f t="shared" si="0"/>
        <v>0</v>
      </c>
      <c r="CA13" s="1181">
        <f t="shared" si="12"/>
        <v>60</v>
      </c>
      <c r="CB13" s="130">
        <v>0</v>
      </c>
      <c r="CC13" s="646">
        <f t="shared" si="13"/>
        <v>0</v>
      </c>
      <c r="CD13" s="1182">
        <f t="shared" si="1"/>
        <v>385</v>
      </c>
      <c r="CE13" s="1169">
        <f t="shared" si="2"/>
        <v>445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4"/>
        <v>0</v>
      </c>
      <c r="DI13" s="218">
        <f t="shared" si="14"/>
        <v>0</v>
      </c>
      <c r="DJ13" s="219">
        <f t="shared" si="14"/>
        <v>0</v>
      </c>
      <c r="DK13" s="471">
        <f t="shared" si="15"/>
        <v>0</v>
      </c>
      <c r="DL13" s="215">
        <f t="shared" si="16"/>
        <v>0</v>
      </c>
      <c r="DM13" s="208">
        <f t="shared" si="17"/>
        <v>0</v>
      </c>
      <c r="DN13" s="251">
        <f t="shared" si="19"/>
        <v>385</v>
      </c>
      <c r="DO13" s="220">
        <f t="shared" si="3"/>
        <v>445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56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4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5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6"/>
        <v>0</v>
      </c>
      <c r="AN14" s="714">
        <f t="shared" si="7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8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9"/>
        <v>0</v>
      </c>
      <c r="BG14" s="142">
        <v>954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10"/>
        <v>954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8"/>
        <v>0</v>
      </c>
      <c r="BY14" s="393">
        <f t="shared" si="20"/>
        <v>0</v>
      </c>
      <c r="BZ14" s="1180">
        <f t="shared" si="0"/>
        <v>0</v>
      </c>
      <c r="CA14" s="1181">
        <f t="shared" si="12"/>
        <v>0</v>
      </c>
      <c r="CB14" s="130">
        <v>0</v>
      </c>
      <c r="CC14" s="646">
        <f t="shared" si="13"/>
        <v>954</v>
      </c>
      <c r="CD14" s="1182">
        <f t="shared" si="1"/>
        <v>0</v>
      </c>
      <c r="CE14" s="1169">
        <f t="shared" si="2"/>
        <v>954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4"/>
        <v>0</v>
      </c>
      <c r="DI14" s="218">
        <f t="shared" si="14"/>
        <v>0</v>
      </c>
      <c r="DJ14" s="219">
        <f t="shared" si="14"/>
        <v>0</v>
      </c>
      <c r="DK14" s="471">
        <f t="shared" si="15"/>
        <v>0</v>
      </c>
      <c r="DL14" s="215">
        <f t="shared" si="16"/>
        <v>0</v>
      </c>
      <c r="DM14" s="208">
        <f t="shared" si="17"/>
        <v>0</v>
      </c>
      <c r="DN14" s="251">
        <f t="shared" si="19"/>
        <v>0</v>
      </c>
      <c r="DO14" s="220">
        <f t="shared" si="3"/>
        <v>954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84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4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5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6"/>
        <v>0</v>
      </c>
      <c r="AN15" s="714">
        <f t="shared" si="7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8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9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10"/>
        <v>0</v>
      </c>
      <c r="BP15" s="129">
        <v>290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8"/>
        <v>290</v>
      </c>
      <c r="BY15" s="393">
        <f t="shared" si="20"/>
        <v>0</v>
      </c>
      <c r="BZ15" s="1180">
        <f t="shared" si="0"/>
        <v>0</v>
      </c>
      <c r="CA15" s="1181">
        <f t="shared" si="12"/>
        <v>0</v>
      </c>
      <c r="CB15" s="130">
        <v>0</v>
      </c>
      <c r="CC15" s="646">
        <f t="shared" si="13"/>
        <v>0</v>
      </c>
      <c r="CD15" s="1182">
        <f t="shared" si="1"/>
        <v>290</v>
      </c>
      <c r="CE15" s="1169">
        <f t="shared" si="2"/>
        <v>290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4"/>
        <v>0</v>
      </c>
      <c r="DI15" s="218">
        <f t="shared" si="14"/>
        <v>0</v>
      </c>
      <c r="DJ15" s="219">
        <f t="shared" si="14"/>
        <v>0</v>
      </c>
      <c r="DK15" s="471">
        <f t="shared" si="15"/>
        <v>0</v>
      </c>
      <c r="DL15" s="215">
        <f t="shared" si="16"/>
        <v>0</v>
      </c>
      <c r="DM15" s="208">
        <f t="shared" si="17"/>
        <v>0</v>
      </c>
      <c r="DN15" s="251">
        <f t="shared" si="19"/>
        <v>290</v>
      </c>
      <c r="DO15" s="220">
        <f t="shared" si="3"/>
        <v>290</v>
      </c>
      <c r="DP15" s="1030">
        <v>0</v>
      </c>
      <c r="DQ15" s="1030">
        <v>0</v>
      </c>
      <c r="DR15" s="1030">
        <v>0</v>
      </c>
      <c r="DS15" s="1030">
        <v>168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0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4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5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6"/>
        <v>0</v>
      </c>
      <c r="AN16" s="714">
        <f t="shared" si="7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8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9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10"/>
        <v>0</v>
      </c>
      <c r="BP16" s="129">
        <v>47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8"/>
        <v>47</v>
      </c>
      <c r="BY16" s="393">
        <f t="shared" si="20"/>
        <v>0</v>
      </c>
      <c r="BZ16" s="1180">
        <f t="shared" si="0"/>
        <v>0</v>
      </c>
      <c r="CA16" s="1181">
        <f t="shared" si="12"/>
        <v>0</v>
      </c>
      <c r="CB16" s="130">
        <v>0</v>
      </c>
      <c r="CC16" s="646">
        <f t="shared" si="13"/>
        <v>0</v>
      </c>
      <c r="CD16" s="1182">
        <f t="shared" si="1"/>
        <v>47</v>
      </c>
      <c r="CE16" s="1169">
        <f t="shared" si="2"/>
        <v>47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4"/>
        <v>0</v>
      </c>
      <c r="DI16" s="218">
        <f t="shared" si="14"/>
        <v>0</v>
      </c>
      <c r="DJ16" s="219">
        <f t="shared" si="14"/>
        <v>0</v>
      </c>
      <c r="DK16" s="471">
        <f t="shared" si="15"/>
        <v>0</v>
      </c>
      <c r="DL16" s="215">
        <f t="shared" si="16"/>
        <v>0</v>
      </c>
      <c r="DM16" s="208">
        <f t="shared" si="17"/>
        <v>0</v>
      </c>
      <c r="DN16" s="251">
        <f t="shared" si="19"/>
        <v>47</v>
      </c>
      <c r="DO16" s="220">
        <f t="shared" si="3"/>
        <v>47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0</v>
      </c>
      <c r="EA16" s="1030">
        <v>0</v>
      </c>
      <c r="EB16" s="1030">
        <v>48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4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5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6"/>
        <v>0</v>
      </c>
      <c r="AN17" s="714">
        <f t="shared" si="7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8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9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10"/>
        <v>0</v>
      </c>
      <c r="BP17" s="129">
        <v>545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8"/>
        <v>545</v>
      </c>
      <c r="BY17" s="393">
        <f t="shared" si="20"/>
        <v>0</v>
      </c>
      <c r="BZ17" s="1180">
        <f t="shared" si="0"/>
        <v>0</v>
      </c>
      <c r="CA17" s="1181">
        <f t="shared" si="12"/>
        <v>0</v>
      </c>
      <c r="CB17" s="130">
        <v>0</v>
      </c>
      <c r="CC17" s="646">
        <f t="shared" si="13"/>
        <v>0</v>
      </c>
      <c r="CD17" s="1182">
        <f t="shared" si="1"/>
        <v>545</v>
      </c>
      <c r="CE17" s="1169">
        <f t="shared" si="2"/>
        <v>545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4"/>
        <v>0</v>
      </c>
      <c r="DI17" s="218">
        <f t="shared" si="14"/>
        <v>0</v>
      </c>
      <c r="DJ17" s="219">
        <f t="shared" si="14"/>
        <v>0</v>
      </c>
      <c r="DK17" s="471">
        <f t="shared" si="15"/>
        <v>0</v>
      </c>
      <c r="DL17" s="215">
        <f t="shared" si="16"/>
        <v>0</v>
      </c>
      <c r="DM17" s="208">
        <f t="shared" si="17"/>
        <v>0</v>
      </c>
      <c r="DN17" s="251">
        <f t="shared" si="19"/>
        <v>545</v>
      </c>
      <c r="DO17" s="220">
        <f t="shared" si="3"/>
        <v>545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4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5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6"/>
        <v>0</v>
      </c>
      <c r="AN18" s="714">
        <f t="shared" si="7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8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9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10"/>
        <v>0</v>
      </c>
      <c r="BP18" s="129">
        <v>1030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8"/>
        <v>1030</v>
      </c>
      <c r="BY18" s="393">
        <f t="shared" si="20"/>
        <v>0</v>
      </c>
      <c r="BZ18" s="1180">
        <f t="shared" si="0"/>
        <v>0</v>
      </c>
      <c r="CA18" s="1181">
        <f t="shared" si="12"/>
        <v>0</v>
      </c>
      <c r="CB18" s="130">
        <v>0</v>
      </c>
      <c r="CC18" s="646">
        <f t="shared" si="13"/>
        <v>0</v>
      </c>
      <c r="CD18" s="1182">
        <f t="shared" si="1"/>
        <v>1030</v>
      </c>
      <c r="CE18" s="1169">
        <f t="shared" si="2"/>
        <v>1030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>
        <v>0</v>
      </c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4"/>
        <v>0</v>
      </c>
      <c r="DI18" s="218">
        <f t="shared" si="14"/>
        <v>0</v>
      </c>
      <c r="DJ18" s="219">
        <f t="shared" si="14"/>
        <v>0</v>
      </c>
      <c r="DK18" s="471">
        <f t="shared" si="15"/>
        <v>0</v>
      </c>
      <c r="DL18" s="215">
        <f t="shared" si="16"/>
        <v>0</v>
      </c>
      <c r="DM18" s="208">
        <f t="shared" si="17"/>
        <v>0</v>
      </c>
      <c r="DN18" s="251">
        <f t="shared" si="19"/>
        <v>1030</v>
      </c>
      <c r="DO18" s="220">
        <f t="shared" si="3"/>
        <v>1030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4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5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6"/>
        <v>0</v>
      </c>
      <c r="AN19" s="714">
        <f t="shared" si="7"/>
        <v>0</v>
      </c>
      <c r="AO19" s="1362">
        <f>219+111+225</f>
        <v>555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8"/>
        <v>555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9"/>
        <v>0</v>
      </c>
      <c r="BG19" s="142">
        <v>1021</v>
      </c>
      <c r="BH19" s="134">
        <v>0</v>
      </c>
      <c r="BI19" s="134">
        <v>0</v>
      </c>
      <c r="BJ19" s="1360">
        <v>330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10"/>
        <v>1351</v>
      </c>
      <c r="BP19" s="129">
        <v>0</v>
      </c>
      <c r="BQ19" s="159">
        <v>0</v>
      </c>
      <c r="BR19" s="1321">
        <v>160</v>
      </c>
      <c r="BS19" s="1321">
        <v>100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8"/>
        <v>260</v>
      </c>
      <c r="BY19" s="393">
        <f t="shared" si="20"/>
        <v>0</v>
      </c>
      <c r="BZ19" s="1180">
        <f t="shared" si="0"/>
        <v>0</v>
      </c>
      <c r="CA19" s="1181">
        <f t="shared" si="12"/>
        <v>225</v>
      </c>
      <c r="CB19" s="130">
        <v>0</v>
      </c>
      <c r="CC19" s="646">
        <f t="shared" si="13"/>
        <v>1091</v>
      </c>
      <c r="CD19" s="1182">
        <f t="shared" si="1"/>
        <v>260</v>
      </c>
      <c r="CE19" s="1169">
        <f t="shared" si="2"/>
        <v>1576</v>
      </c>
      <c r="CF19" s="263">
        <v>500</v>
      </c>
      <c r="CG19" s="462">
        <v>0</v>
      </c>
      <c r="CH19" s="240"/>
      <c r="CI19" s="219"/>
      <c r="CJ19" s="383">
        <v>160</v>
      </c>
      <c r="CK19" s="240">
        <v>200</v>
      </c>
      <c r="CL19" s="247">
        <v>160</v>
      </c>
      <c r="CM19" s="442"/>
      <c r="CN19" s="383">
        <v>100</v>
      </c>
      <c r="CO19" s="248">
        <v>200</v>
      </c>
      <c r="CP19" s="249">
        <v>100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100</v>
      </c>
      <c r="DA19" s="240">
        <v>0</v>
      </c>
      <c r="DB19" s="247">
        <v>0</v>
      </c>
      <c r="DC19" s="442" t="s">
        <v>648</v>
      </c>
      <c r="DD19" s="383">
        <v>0</v>
      </c>
      <c r="DE19" s="240">
        <v>0</v>
      </c>
      <c r="DF19" s="219"/>
      <c r="DG19" s="442"/>
      <c r="DH19" s="469">
        <f t="shared" si="14"/>
        <v>360</v>
      </c>
      <c r="DI19" s="218">
        <f t="shared" si="14"/>
        <v>400</v>
      </c>
      <c r="DJ19" s="219">
        <f t="shared" si="14"/>
        <v>260</v>
      </c>
      <c r="DK19" s="471">
        <f t="shared" si="15"/>
        <v>-140</v>
      </c>
      <c r="DL19" s="215">
        <f t="shared" si="16"/>
        <v>-100</v>
      </c>
      <c r="DM19" s="208">
        <f t="shared" si="17"/>
        <v>-140</v>
      </c>
      <c r="DN19" s="251">
        <f t="shared" si="19"/>
        <v>0</v>
      </c>
      <c r="DO19" s="220">
        <f t="shared" si="3"/>
        <v>1316</v>
      </c>
      <c r="DP19" s="1030">
        <v>0</v>
      </c>
      <c r="DQ19" s="1030">
        <v>0</v>
      </c>
      <c r="DR19" s="1030">
        <v>400</v>
      </c>
      <c r="DS19" s="1030">
        <v>620</v>
      </c>
      <c r="DT19" s="1030">
        <v>0</v>
      </c>
      <c r="DU19" s="1030">
        <v>0</v>
      </c>
      <c r="DV19" s="1030">
        <v>0</v>
      </c>
      <c r="DW19" s="1030">
        <v>400</v>
      </c>
      <c r="DX19" s="1030">
        <v>0</v>
      </c>
      <c r="DY19" s="1030">
        <v>0</v>
      </c>
      <c r="DZ19" s="1030">
        <v>480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6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4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5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6"/>
        <v>0</v>
      </c>
      <c r="AN20" s="714">
        <f t="shared" si="7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8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9"/>
        <v>0</v>
      </c>
      <c r="BG20" s="142">
        <v>1077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10"/>
        <v>1077</v>
      </c>
      <c r="BP20" s="129">
        <v>0</v>
      </c>
      <c r="BQ20" s="159">
        <v>0</v>
      </c>
      <c r="BR20" s="1321">
        <v>196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8"/>
        <v>196</v>
      </c>
      <c r="BY20" s="393">
        <f t="shared" si="20"/>
        <v>0</v>
      </c>
      <c r="BZ20" s="1180">
        <f t="shared" si="0"/>
        <v>0</v>
      </c>
      <c r="CA20" s="1181">
        <f t="shared" si="12"/>
        <v>0</v>
      </c>
      <c r="CB20" s="130">
        <v>0</v>
      </c>
      <c r="CC20" s="646">
        <f t="shared" si="13"/>
        <v>881</v>
      </c>
      <c r="CD20" s="1182">
        <f t="shared" si="1"/>
        <v>196</v>
      </c>
      <c r="CE20" s="1169">
        <f t="shared" si="2"/>
        <v>1077</v>
      </c>
      <c r="CF20" s="263">
        <v>504</v>
      </c>
      <c r="CG20" s="462">
        <v>0</v>
      </c>
      <c r="CH20" s="240"/>
      <c r="CI20" s="219"/>
      <c r="CJ20" s="383">
        <v>196</v>
      </c>
      <c r="CK20" s="240">
        <v>196</v>
      </c>
      <c r="CL20" s="247">
        <v>196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308</v>
      </c>
      <c r="DA20" s="240">
        <v>0</v>
      </c>
      <c r="DB20" s="247">
        <v>0</v>
      </c>
      <c r="DC20" s="442" t="s">
        <v>648</v>
      </c>
      <c r="DD20" s="383">
        <v>0</v>
      </c>
      <c r="DE20" s="240">
        <v>0</v>
      </c>
      <c r="DF20" s="219"/>
      <c r="DG20" s="442"/>
      <c r="DH20" s="469">
        <f t="shared" si="14"/>
        <v>504</v>
      </c>
      <c r="DI20" s="218">
        <f t="shared" si="14"/>
        <v>196</v>
      </c>
      <c r="DJ20" s="219">
        <f t="shared" si="14"/>
        <v>196</v>
      </c>
      <c r="DK20" s="471">
        <f t="shared" si="15"/>
        <v>0</v>
      </c>
      <c r="DL20" s="215">
        <f t="shared" si="16"/>
        <v>-308</v>
      </c>
      <c r="DM20" s="208">
        <f t="shared" si="17"/>
        <v>0</v>
      </c>
      <c r="DN20" s="251">
        <f t="shared" si="19"/>
        <v>0</v>
      </c>
      <c r="DO20" s="220">
        <f t="shared" si="3"/>
        <v>881</v>
      </c>
      <c r="DP20" s="1030">
        <v>0</v>
      </c>
      <c r="DQ20" s="1030">
        <v>0</v>
      </c>
      <c r="DR20" s="1030">
        <v>420</v>
      </c>
      <c r="DS20" s="1030">
        <v>616</v>
      </c>
      <c r="DT20" s="1030">
        <v>0</v>
      </c>
      <c r="DU20" s="1030">
        <v>0</v>
      </c>
      <c r="DV20" s="1030">
        <v>0</v>
      </c>
      <c r="DW20" s="1030">
        <v>420</v>
      </c>
      <c r="DX20" s="1030">
        <v>0</v>
      </c>
      <c r="DY20" s="1030">
        <v>0</v>
      </c>
      <c r="DZ20" s="1030">
        <v>476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4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5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6"/>
        <v>0</v>
      </c>
      <c r="AN21" s="714">
        <f t="shared" si="7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8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9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10"/>
        <v>0</v>
      </c>
      <c r="BP21" s="129">
        <v>874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8"/>
        <v>874</v>
      </c>
      <c r="BY21" s="393">
        <f t="shared" si="20"/>
        <v>0</v>
      </c>
      <c r="BZ21" s="1180">
        <f t="shared" si="0"/>
        <v>0</v>
      </c>
      <c r="CA21" s="1181">
        <f t="shared" si="12"/>
        <v>0</v>
      </c>
      <c r="CB21" s="130">
        <v>0</v>
      </c>
      <c r="CC21" s="646">
        <f t="shared" si="13"/>
        <v>0</v>
      </c>
      <c r="CD21" s="1182">
        <f t="shared" si="1"/>
        <v>874</v>
      </c>
      <c r="CE21" s="1169">
        <f t="shared" si="2"/>
        <v>874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4"/>
        <v>0</v>
      </c>
      <c r="DI21" s="218">
        <f t="shared" si="14"/>
        <v>0</v>
      </c>
      <c r="DJ21" s="219">
        <f t="shared" si="14"/>
        <v>0</v>
      </c>
      <c r="DK21" s="471">
        <f t="shared" si="15"/>
        <v>0</v>
      </c>
      <c r="DL21" s="215">
        <f t="shared" si="16"/>
        <v>0</v>
      </c>
      <c r="DM21" s="208">
        <f t="shared" si="17"/>
        <v>0</v>
      </c>
      <c r="DN21" s="251">
        <f t="shared" si="19"/>
        <v>874</v>
      </c>
      <c r="DO21" s="220">
        <f t="shared" si="3"/>
        <v>874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4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5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6"/>
        <v>0</v>
      </c>
      <c r="AN22" s="714">
        <f t="shared" si="7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8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9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10"/>
        <v>0</v>
      </c>
      <c r="BP22" s="129">
        <v>549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8"/>
        <v>549</v>
      </c>
      <c r="BY22" s="393">
        <f t="shared" si="20"/>
        <v>0</v>
      </c>
      <c r="BZ22" s="1180">
        <f t="shared" si="0"/>
        <v>0</v>
      </c>
      <c r="CA22" s="1181">
        <f t="shared" si="12"/>
        <v>0</v>
      </c>
      <c r="CB22" s="130">
        <v>0</v>
      </c>
      <c r="CC22" s="646">
        <f t="shared" si="13"/>
        <v>0</v>
      </c>
      <c r="CD22" s="1182">
        <f t="shared" si="1"/>
        <v>549</v>
      </c>
      <c r="CE22" s="1169">
        <f t="shared" si="2"/>
        <v>549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4"/>
        <v>0</v>
      </c>
      <c r="DI22" s="218">
        <f t="shared" si="14"/>
        <v>0</v>
      </c>
      <c r="DJ22" s="219">
        <f t="shared" si="14"/>
        <v>0</v>
      </c>
      <c r="DK22" s="471">
        <f t="shared" si="15"/>
        <v>0</v>
      </c>
      <c r="DL22" s="215">
        <f t="shared" si="16"/>
        <v>0</v>
      </c>
      <c r="DM22" s="208">
        <f t="shared" si="17"/>
        <v>0</v>
      </c>
      <c r="DN22" s="251">
        <f t="shared" si="19"/>
        <v>549</v>
      </c>
      <c r="DO22" s="220">
        <f t="shared" si="3"/>
        <v>549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314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325">
        <f>390+580</f>
        <v>970</v>
      </c>
      <c r="Q23" s="1325">
        <f>250</f>
        <v>250</v>
      </c>
      <c r="R23" s="124">
        <v>0</v>
      </c>
      <c r="S23" s="124">
        <v>0</v>
      </c>
      <c r="T23" s="124">
        <v>0</v>
      </c>
      <c r="U23" s="125">
        <f t="shared" si="4"/>
        <v>1220</v>
      </c>
      <c r="V23" s="176">
        <v>0</v>
      </c>
      <c r="W23" s="124">
        <v>0</v>
      </c>
      <c r="X23" s="124">
        <v>0</v>
      </c>
      <c r="Y23" s="124">
        <f>315</f>
        <v>315</v>
      </c>
      <c r="Z23" s="124">
        <f>300+600</f>
        <v>900</v>
      </c>
      <c r="AA23" s="124">
        <v>0</v>
      </c>
      <c r="AB23" s="124">
        <v>0</v>
      </c>
      <c r="AC23" s="127">
        <v>0</v>
      </c>
      <c r="AD23" s="128">
        <f t="shared" si="5"/>
        <v>1215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6"/>
        <v>0</v>
      </c>
      <c r="AN23" s="714">
        <f t="shared" si="7"/>
        <v>1215</v>
      </c>
      <c r="AO23" s="600">
        <v>28</v>
      </c>
      <c r="AP23" s="134">
        <v>0</v>
      </c>
      <c r="AQ23" s="134">
        <v>0</v>
      </c>
      <c r="AR23" s="134">
        <f>315</f>
        <v>315</v>
      </c>
      <c r="AS23" s="134">
        <f>300+600</f>
        <v>900</v>
      </c>
      <c r="AT23" s="134">
        <v>0</v>
      </c>
      <c r="AU23" s="134">
        <v>0</v>
      </c>
      <c r="AV23" s="139">
        <v>0</v>
      </c>
      <c r="AW23" s="593">
        <f t="shared" si="8"/>
        <v>1243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9"/>
        <v>0</v>
      </c>
      <c r="BG23" s="142">
        <v>1989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10"/>
        <v>1989</v>
      </c>
      <c r="BP23" s="129">
        <v>0</v>
      </c>
      <c r="BQ23" s="159">
        <v>0</v>
      </c>
      <c r="BR23" s="1321">
        <v>372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8"/>
        <v>372</v>
      </c>
      <c r="BY23" s="393">
        <f t="shared" si="20"/>
        <v>5</v>
      </c>
      <c r="BZ23" s="1180">
        <f t="shared" si="0"/>
        <v>0</v>
      </c>
      <c r="CA23" s="1181">
        <f>AW23-(AY23+AZ23+BA23+BB23+BC23+BD23+BE23)</f>
        <v>1243</v>
      </c>
      <c r="CB23" s="646">
        <f>BF23-(BH23+BI23+BJ23+BK23+BL23+BM23+BN23)</f>
        <v>0</v>
      </c>
      <c r="CC23" s="646">
        <f t="shared" si="13"/>
        <v>1617</v>
      </c>
      <c r="CD23" s="1182">
        <f t="shared" si="1"/>
        <v>372</v>
      </c>
      <c r="CE23" s="1169">
        <f t="shared" si="2"/>
        <v>3237</v>
      </c>
      <c r="CF23" s="263">
        <v>504</v>
      </c>
      <c r="CG23" s="462">
        <v>0</v>
      </c>
      <c r="CH23" s="240"/>
      <c r="CI23" s="219"/>
      <c r="CJ23" s="383">
        <v>372</v>
      </c>
      <c r="CK23" s="240">
        <v>504</v>
      </c>
      <c r="CL23" s="247">
        <v>372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4"/>
        <v>372</v>
      </c>
      <c r="DI23" s="218">
        <f t="shared" si="14"/>
        <v>504</v>
      </c>
      <c r="DJ23" s="219">
        <f t="shared" si="14"/>
        <v>372</v>
      </c>
      <c r="DK23" s="471">
        <f t="shared" si="15"/>
        <v>-132</v>
      </c>
      <c r="DL23" s="215">
        <f t="shared" si="16"/>
        <v>0</v>
      </c>
      <c r="DM23" s="208">
        <f t="shared" si="17"/>
        <v>-132</v>
      </c>
      <c r="DN23" s="251">
        <f t="shared" si="19"/>
        <v>0</v>
      </c>
      <c r="DO23" s="220">
        <f t="shared" si="3"/>
        <v>2865</v>
      </c>
      <c r="DP23" s="1030">
        <v>1344</v>
      </c>
      <c r="DQ23" s="1030">
        <v>0</v>
      </c>
      <c r="DR23" s="1030">
        <v>0</v>
      </c>
      <c r="DS23" s="1030">
        <v>552</v>
      </c>
      <c r="DT23" s="1030">
        <v>720</v>
      </c>
      <c r="DU23" s="1030">
        <v>552</v>
      </c>
      <c r="DV23" s="1030">
        <v>336</v>
      </c>
      <c r="DW23" s="1030">
        <v>336</v>
      </c>
      <c r="DX23" s="1030">
        <v>336</v>
      </c>
      <c r="DY23" s="1030">
        <v>252</v>
      </c>
      <c r="DZ23" s="1030">
        <v>312</v>
      </c>
      <c r="EA23" s="1030">
        <v>312</v>
      </c>
      <c r="EB23" s="1030">
        <v>600</v>
      </c>
      <c r="EC23" s="1030">
        <v>0</v>
      </c>
      <c r="ED23" s="1030">
        <v>120</v>
      </c>
      <c r="EE23" s="1030">
        <v>120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4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5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6"/>
        <v>0</v>
      </c>
      <c r="AN24" s="711">
        <f t="shared" si="7"/>
        <v>0</v>
      </c>
      <c r="AO24" s="600">
        <v>6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8"/>
        <v>6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9"/>
        <v>0</v>
      </c>
      <c r="BG24" s="142">
        <v>250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10"/>
        <v>250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8"/>
        <v>0</v>
      </c>
      <c r="BY24" s="393">
        <f t="shared" si="20"/>
        <v>0</v>
      </c>
      <c r="BZ24" s="1180">
        <f t="shared" si="0"/>
        <v>0</v>
      </c>
      <c r="CA24" s="1181">
        <f>AW24-(AY24+AZ24+BA24+BB24+BC24+BD24+BE24)</f>
        <v>6</v>
      </c>
      <c r="CB24" s="646">
        <f>BF24-(BH24+BI24+BJ24+BK24+BL24+BM24+BN24)</f>
        <v>0</v>
      </c>
      <c r="CC24" s="646">
        <f t="shared" si="13"/>
        <v>250</v>
      </c>
      <c r="CD24" s="1182">
        <f t="shared" si="1"/>
        <v>0</v>
      </c>
      <c r="CE24" s="1169">
        <f t="shared" si="2"/>
        <v>256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4"/>
        <v>0</v>
      </c>
      <c r="DI24" s="218">
        <f t="shared" si="14"/>
        <v>0</v>
      </c>
      <c r="DJ24" s="219">
        <f t="shared" si="14"/>
        <v>0</v>
      </c>
      <c r="DK24" s="500">
        <f t="shared" si="15"/>
        <v>0</v>
      </c>
      <c r="DL24" s="501">
        <f t="shared" si="16"/>
        <v>0</v>
      </c>
      <c r="DM24" s="219">
        <f t="shared" si="17"/>
        <v>0</v>
      </c>
      <c r="DN24" s="251">
        <f t="shared" si="19"/>
        <v>0</v>
      </c>
      <c r="DO24" s="220">
        <f t="shared" si="3"/>
        <v>256</v>
      </c>
      <c r="DP24" s="1030">
        <v>204</v>
      </c>
      <c r="DQ24" s="1030">
        <v>0</v>
      </c>
      <c r="DR24" s="1030">
        <v>0</v>
      </c>
      <c r="DS24" s="1030">
        <v>0</v>
      </c>
      <c r="DT24" s="1030">
        <v>204</v>
      </c>
      <c r="DU24" s="1030">
        <v>0</v>
      </c>
      <c r="DV24" s="1030">
        <v>0</v>
      </c>
      <c r="DW24" s="1030">
        <v>0</v>
      </c>
      <c r="DX24" s="1030">
        <v>204</v>
      </c>
      <c r="DY24" s="1030">
        <v>0</v>
      </c>
      <c r="DZ24" s="1030">
        <v>0</v>
      </c>
      <c r="EA24" s="1030">
        <v>156</v>
      </c>
      <c r="EB24" s="1030">
        <v>156</v>
      </c>
      <c r="EC24" s="1030">
        <v>0</v>
      </c>
      <c r="ED24" s="1030">
        <v>0</v>
      </c>
      <c r="EE24" s="1030">
        <v>0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4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5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6"/>
        <v>0</v>
      </c>
      <c r="AN25" s="717">
        <f t="shared" si="7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8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9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10"/>
        <v>0</v>
      </c>
      <c r="BP25" s="179">
        <v>167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8"/>
        <v>167</v>
      </c>
      <c r="BY25" s="393">
        <f t="shared" si="20"/>
        <v>0</v>
      </c>
      <c r="BZ25" s="1180">
        <f t="shared" si="0"/>
        <v>0</v>
      </c>
      <c r="CA25" s="1181">
        <f t="shared" ref="CA25:CA37" si="21">AW25-(BH25+BI25+BJ25+BK25+BL25+BM25+BN25)</f>
        <v>0</v>
      </c>
      <c r="CB25" s="1183">
        <v>0</v>
      </c>
      <c r="CC25" s="646">
        <f t="shared" si="13"/>
        <v>0</v>
      </c>
      <c r="CD25" s="1182">
        <f t="shared" si="1"/>
        <v>167</v>
      </c>
      <c r="CE25" s="1167">
        <f t="shared" si="2"/>
        <v>167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4"/>
        <v>0</v>
      </c>
      <c r="DI25" s="479">
        <f t="shared" si="14"/>
        <v>0</v>
      </c>
      <c r="DJ25" s="230">
        <f t="shared" si="14"/>
        <v>0</v>
      </c>
      <c r="DK25" s="608">
        <f t="shared" si="15"/>
        <v>0</v>
      </c>
      <c r="DL25" s="609">
        <f t="shared" si="16"/>
        <v>0</v>
      </c>
      <c r="DM25" s="230">
        <f t="shared" si="17"/>
        <v>0</v>
      </c>
      <c r="DN25" s="338">
        <f t="shared" si="19"/>
        <v>167</v>
      </c>
      <c r="DO25" s="246">
        <f t="shared" si="3"/>
        <v>167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2.2" customHeight="1">
      <c r="A26" s="1312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1313">
        <f>605</f>
        <v>605</v>
      </c>
      <c r="R26" s="1313">
        <f>291+610</f>
        <v>901</v>
      </c>
      <c r="S26" s="1313">
        <f>590+520</f>
        <v>1110</v>
      </c>
      <c r="T26" s="367">
        <v>0</v>
      </c>
      <c r="U26" s="430">
        <f t="shared" si="4"/>
        <v>2616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f>700+410</f>
        <v>1110</v>
      </c>
      <c r="AB26" s="367">
        <f>420+410</f>
        <v>830</v>
      </c>
      <c r="AC26" s="431">
        <f>560+113</f>
        <v>673</v>
      </c>
      <c r="AD26" s="432">
        <f t="shared" si="5"/>
        <v>2613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6"/>
        <v>0</v>
      </c>
      <c r="AN26" s="716">
        <f t="shared" si="7"/>
        <v>2613</v>
      </c>
      <c r="AO26" s="1449">
        <f>692+40</f>
        <v>732</v>
      </c>
      <c r="AP26" s="155">
        <v>0</v>
      </c>
      <c r="AQ26" s="155">
        <v>0</v>
      </c>
      <c r="AR26" s="155">
        <v>0</v>
      </c>
      <c r="AS26" s="155">
        <v>0</v>
      </c>
      <c r="AT26" s="155">
        <f>700+410</f>
        <v>1110</v>
      </c>
      <c r="AU26" s="155">
        <f>420+410</f>
        <v>830</v>
      </c>
      <c r="AV26" s="590">
        <f>560+113</f>
        <v>673</v>
      </c>
      <c r="AW26" s="594">
        <f t="shared" si="8"/>
        <v>3345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9"/>
        <v>0</v>
      </c>
      <c r="BG26" s="1344">
        <v>58</v>
      </c>
      <c r="BH26" s="155">
        <f>48</f>
        <v>48</v>
      </c>
      <c r="BI26" s="155">
        <f>225</f>
        <v>225</v>
      </c>
      <c r="BJ26" s="155">
        <f>251</f>
        <v>251</v>
      </c>
      <c r="BK26" s="155">
        <f>76</f>
        <v>76</v>
      </c>
      <c r="BL26" s="155">
        <v>186</v>
      </c>
      <c r="BM26" s="155">
        <f>409</f>
        <v>409</v>
      </c>
      <c r="BN26" s="155">
        <f>247</f>
        <v>247</v>
      </c>
      <c r="BO26" s="974">
        <f t="shared" si="10"/>
        <v>1500</v>
      </c>
      <c r="BP26" s="433">
        <v>3307</v>
      </c>
      <c r="BQ26" s="155">
        <v>0</v>
      </c>
      <c r="BR26" s="434">
        <v>303</v>
      </c>
      <c r="BS26" s="1355">
        <v>0</v>
      </c>
      <c r="BT26" s="155">
        <v>308</v>
      </c>
      <c r="BU26" s="155">
        <v>153</v>
      </c>
      <c r="BV26" s="155">
        <v>341</v>
      </c>
      <c r="BW26" s="155">
        <v>316</v>
      </c>
      <c r="BX26" s="435">
        <f t="shared" si="18"/>
        <v>4728</v>
      </c>
      <c r="BY26" s="312">
        <f>U26-(W26+X26+Y26+Z26+AA26+AB26+AC26+AF26+AG26+AH26+AI26+AJ26+AK26+AL26)</f>
        <v>3</v>
      </c>
      <c r="BZ26" s="1184">
        <f t="shared" si="0"/>
        <v>0</v>
      </c>
      <c r="CA26" s="1177">
        <f t="shared" si="21"/>
        <v>1903</v>
      </c>
      <c r="CB26" s="180">
        <v>0</v>
      </c>
      <c r="CC26" s="1185">
        <f t="shared" si="13"/>
        <v>79</v>
      </c>
      <c r="CD26" s="1186">
        <f t="shared" si="1"/>
        <v>4728</v>
      </c>
      <c r="CE26" s="1170">
        <f t="shared" si="2"/>
        <v>6713</v>
      </c>
      <c r="CF26" s="377">
        <v>3080</v>
      </c>
      <c r="CG26" s="464">
        <v>0</v>
      </c>
      <c r="CH26" s="243"/>
      <c r="CI26" s="238"/>
      <c r="CJ26" s="385">
        <v>1000</v>
      </c>
      <c r="CK26" s="243">
        <v>1000</v>
      </c>
      <c r="CL26" s="244">
        <v>1000</v>
      </c>
      <c r="CM26" s="444"/>
      <c r="CN26" s="385">
        <v>400</v>
      </c>
      <c r="CO26" s="325">
        <v>400</v>
      </c>
      <c r="CP26" s="326">
        <v>400</v>
      </c>
      <c r="CQ26" s="444"/>
      <c r="CR26" s="327">
        <v>0</v>
      </c>
      <c r="CS26" s="243">
        <v>0</v>
      </c>
      <c r="CT26" s="244">
        <v>0</v>
      </c>
      <c r="CU26" s="444"/>
      <c r="CV26" s="385">
        <v>1000</v>
      </c>
      <c r="CW26" s="243">
        <v>1000</v>
      </c>
      <c r="CX26" s="337">
        <v>1000</v>
      </c>
      <c r="CY26" s="444"/>
      <c r="CZ26" s="385">
        <v>400</v>
      </c>
      <c r="DA26" s="243">
        <v>0</v>
      </c>
      <c r="DB26" s="244">
        <v>0</v>
      </c>
      <c r="DC26" s="444" t="s">
        <v>648</v>
      </c>
      <c r="DD26" s="385">
        <v>280</v>
      </c>
      <c r="DE26" s="243">
        <v>0</v>
      </c>
      <c r="DF26" s="238"/>
      <c r="DG26" s="444" t="s">
        <v>648</v>
      </c>
      <c r="DH26" s="476">
        <f t="shared" si="14"/>
        <v>3080</v>
      </c>
      <c r="DI26" s="477">
        <f t="shared" si="14"/>
        <v>2400</v>
      </c>
      <c r="DJ26" s="238">
        <f t="shared" si="14"/>
        <v>2400</v>
      </c>
      <c r="DK26" s="472">
        <f t="shared" si="15"/>
        <v>0</v>
      </c>
      <c r="DL26" s="205">
        <f t="shared" si="16"/>
        <v>-680</v>
      </c>
      <c r="DM26" s="204">
        <f t="shared" si="17"/>
        <v>0</v>
      </c>
      <c r="DN26" s="456">
        <f t="shared" si="19"/>
        <v>2328</v>
      </c>
      <c r="DO26" s="239">
        <f t="shared" si="3"/>
        <v>4313</v>
      </c>
      <c r="DP26" s="1031">
        <v>1800</v>
      </c>
      <c r="DQ26" s="1031">
        <v>1072</v>
      </c>
      <c r="DR26" s="1031">
        <v>3040</v>
      </c>
      <c r="DS26" s="1031">
        <v>3672</v>
      </c>
      <c r="DT26" s="1031">
        <v>1440</v>
      </c>
      <c r="DU26" s="1031">
        <v>1256</v>
      </c>
      <c r="DV26" s="1031">
        <v>1192</v>
      </c>
      <c r="DW26" s="1031">
        <v>1376</v>
      </c>
      <c r="DX26" s="1031">
        <v>1312</v>
      </c>
      <c r="DY26" s="1031">
        <v>1368</v>
      </c>
      <c r="DZ26" s="1031">
        <v>1488</v>
      </c>
      <c r="EA26" s="1031">
        <v>2368</v>
      </c>
      <c r="EB26" s="1031">
        <v>1168</v>
      </c>
      <c r="EC26" s="1031">
        <v>0</v>
      </c>
      <c r="ED26" s="1031">
        <v>904</v>
      </c>
      <c r="EE26" s="1031">
        <v>1144</v>
      </c>
    </row>
    <row r="27" spans="1:135" ht="21.6" customHeight="1">
      <c r="A27" s="1314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217</v>
      </c>
      <c r="N27" s="1315">
        <f>580+493</f>
        <v>1073</v>
      </c>
      <c r="O27" s="124">
        <v>0</v>
      </c>
      <c r="P27" s="124">
        <v>0</v>
      </c>
      <c r="Q27" s="124">
        <v>0</v>
      </c>
      <c r="R27" s="124">
        <v>0</v>
      </c>
      <c r="S27" s="1315">
        <f>354+600</f>
        <v>954</v>
      </c>
      <c r="T27" s="1315">
        <f>540+498</f>
        <v>1038</v>
      </c>
      <c r="U27" s="125">
        <f t="shared" si="4"/>
        <v>3282</v>
      </c>
      <c r="V27" s="176">
        <v>0</v>
      </c>
      <c r="W27" s="124">
        <f>525+411</f>
        <v>936</v>
      </c>
      <c r="X27" s="124">
        <f>354</f>
        <v>354</v>
      </c>
      <c r="Y27" s="124">
        <v>0</v>
      </c>
      <c r="Z27" s="124">
        <v>0</v>
      </c>
      <c r="AA27" s="124">
        <v>0</v>
      </c>
      <c r="AB27" s="124">
        <f>196+505</f>
        <v>701</v>
      </c>
      <c r="AC27" s="127">
        <f>425+410</f>
        <v>835</v>
      </c>
      <c r="AD27" s="128">
        <f t="shared" si="5"/>
        <v>2826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6"/>
        <v>0</v>
      </c>
      <c r="AN27" s="714">
        <f t="shared" si="7"/>
        <v>2826</v>
      </c>
      <c r="AO27" s="600">
        <v>578</v>
      </c>
      <c r="AP27" s="134">
        <f>525+411</f>
        <v>936</v>
      </c>
      <c r="AQ27" s="134">
        <f>354</f>
        <v>354</v>
      </c>
      <c r="AR27" s="134">
        <v>0</v>
      </c>
      <c r="AS27" s="134">
        <v>0</v>
      </c>
      <c r="AT27" s="134">
        <v>0</v>
      </c>
      <c r="AU27" s="134">
        <f>196+505</f>
        <v>701</v>
      </c>
      <c r="AV27" s="139">
        <f>425+410</f>
        <v>835</v>
      </c>
      <c r="AW27" s="593">
        <f t="shared" si="8"/>
        <v>3404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9"/>
        <v>0</v>
      </c>
      <c r="BG27" s="1345">
        <v>426</v>
      </c>
      <c r="BH27" s="134">
        <f>481</f>
        <v>481</v>
      </c>
      <c r="BI27" s="134">
        <f>508</f>
        <v>508</v>
      </c>
      <c r="BJ27" s="134">
        <f>568</f>
        <v>568</v>
      </c>
      <c r="BK27" s="134">
        <f>126</f>
        <v>126</v>
      </c>
      <c r="BL27" s="134">
        <v>0</v>
      </c>
      <c r="BM27" s="134">
        <v>0</v>
      </c>
      <c r="BN27" s="134">
        <f>128</f>
        <v>128</v>
      </c>
      <c r="BO27" s="975">
        <f t="shared" si="10"/>
        <v>2237</v>
      </c>
      <c r="BP27" s="173">
        <v>1536</v>
      </c>
      <c r="BQ27" s="174">
        <v>502</v>
      </c>
      <c r="BR27" s="376">
        <v>800</v>
      </c>
      <c r="BS27" s="1356">
        <v>506</v>
      </c>
      <c r="BT27" s="174">
        <v>145</v>
      </c>
      <c r="BU27" s="174">
        <v>0</v>
      </c>
      <c r="BV27" s="174">
        <v>0</v>
      </c>
      <c r="BW27" s="174">
        <v>0</v>
      </c>
      <c r="BX27" s="136">
        <f t="shared" si="18"/>
        <v>3489</v>
      </c>
      <c r="BY27" s="137">
        <f t="shared" ref="BY27:BY37" si="22">U27-(W27+X27+Y27+Z27+AA27+AB27+AC27+AF27+AG27+AH27+AI27+AJ27+AK27+AL27)</f>
        <v>456</v>
      </c>
      <c r="BZ27" s="1187">
        <f t="shared" si="0"/>
        <v>0</v>
      </c>
      <c r="CA27" s="1188">
        <f t="shared" si="21"/>
        <v>1593</v>
      </c>
      <c r="CB27" s="130">
        <v>0</v>
      </c>
      <c r="CC27" s="646">
        <f t="shared" si="13"/>
        <v>284</v>
      </c>
      <c r="CD27" s="1182">
        <f t="shared" si="1"/>
        <v>3489</v>
      </c>
      <c r="CE27" s="1169">
        <f t="shared" si="2"/>
        <v>5822</v>
      </c>
      <c r="CF27" s="263">
        <v>3084</v>
      </c>
      <c r="CG27" s="462">
        <v>0</v>
      </c>
      <c r="CH27" s="240"/>
      <c r="CI27" s="219"/>
      <c r="CJ27" s="383">
        <v>1290</v>
      </c>
      <c r="CK27" s="240">
        <v>1290</v>
      </c>
      <c r="CL27" s="247">
        <v>1290</v>
      </c>
      <c r="CM27" s="442"/>
      <c r="CN27" s="383">
        <v>384</v>
      </c>
      <c r="CO27" s="248">
        <v>384</v>
      </c>
      <c r="CP27" s="249">
        <v>384</v>
      </c>
      <c r="CQ27" s="442"/>
      <c r="CR27" s="265">
        <v>0</v>
      </c>
      <c r="CS27" s="240">
        <v>0</v>
      </c>
      <c r="CT27" s="247">
        <v>0</v>
      </c>
      <c r="CU27" s="442"/>
      <c r="CV27" s="383">
        <v>1008</v>
      </c>
      <c r="CW27" s="240">
        <v>1008</v>
      </c>
      <c r="CX27" s="250">
        <v>1008</v>
      </c>
      <c r="CY27" s="442"/>
      <c r="CZ27" s="383">
        <v>408</v>
      </c>
      <c r="DA27" s="240">
        <v>0</v>
      </c>
      <c r="DB27" s="247">
        <v>0</v>
      </c>
      <c r="DC27" s="442" t="s">
        <v>648</v>
      </c>
      <c r="DD27" s="383">
        <v>0</v>
      </c>
      <c r="DE27" s="240">
        <v>0</v>
      </c>
      <c r="DF27" s="219"/>
      <c r="DG27" s="442"/>
      <c r="DH27" s="469">
        <f t="shared" si="14"/>
        <v>3090</v>
      </c>
      <c r="DI27" s="218">
        <f t="shared" si="14"/>
        <v>2682</v>
      </c>
      <c r="DJ27" s="219">
        <f t="shared" si="14"/>
        <v>2682</v>
      </c>
      <c r="DK27" s="471">
        <f t="shared" si="15"/>
        <v>6</v>
      </c>
      <c r="DL27" s="215">
        <f t="shared" si="16"/>
        <v>-402</v>
      </c>
      <c r="DM27" s="208">
        <f t="shared" si="17"/>
        <v>0</v>
      </c>
      <c r="DN27" s="251">
        <f t="shared" si="19"/>
        <v>807</v>
      </c>
      <c r="DO27" s="220">
        <f t="shared" si="3"/>
        <v>3140</v>
      </c>
      <c r="DP27" s="1032">
        <v>1800</v>
      </c>
      <c r="DQ27" s="1032">
        <v>1068</v>
      </c>
      <c r="DR27" s="1032">
        <v>3036</v>
      </c>
      <c r="DS27" s="1032">
        <v>3672</v>
      </c>
      <c r="DT27" s="1032">
        <v>1440</v>
      </c>
      <c r="DU27" s="1032">
        <v>1260</v>
      </c>
      <c r="DV27" s="1032">
        <v>1188</v>
      </c>
      <c r="DW27" s="1032">
        <v>1380</v>
      </c>
      <c r="DX27" s="1032">
        <v>1320</v>
      </c>
      <c r="DY27" s="1032">
        <v>1368</v>
      </c>
      <c r="DZ27" s="1032">
        <v>1488</v>
      </c>
      <c r="EA27" s="1032">
        <v>2364</v>
      </c>
      <c r="EB27" s="1032">
        <v>1164</v>
      </c>
      <c r="EC27" s="1032">
        <v>0</v>
      </c>
      <c r="ED27" s="1032">
        <v>912</v>
      </c>
      <c r="EE27" s="1032">
        <v>1152</v>
      </c>
    </row>
    <row r="28" spans="1:135" ht="21.9" customHeight="1">
      <c r="A28" s="1314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315">
        <f>420</f>
        <v>420</v>
      </c>
      <c r="R28" s="124">
        <v>0</v>
      </c>
      <c r="S28" s="124">
        <v>0</v>
      </c>
      <c r="T28" s="124">
        <v>0</v>
      </c>
      <c r="U28" s="125">
        <f t="shared" si="4"/>
        <v>420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f>415</f>
        <v>415</v>
      </c>
      <c r="AB28" s="124">
        <v>0</v>
      </c>
      <c r="AC28" s="127">
        <v>0</v>
      </c>
      <c r="AD28" s="128">
        <f t="shared" si="5"/>
        <v>415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6"/>
        <v>0</v>
      </c>
      <c r="AN28" s="714">
        <f t="shared" si="7"/>
        <v>415</v>
      </c>
      <c r="AO28" s="600">
        <v>377</v>
      </c>
      <c r="AP28" s="134">
        <v>0</v>
      </c>
      <c r="AQ28" s="134">
        <v>0</v>
      </c>
      <c r="AR28" s="134">
        <v>0</v>
      </c>
      <c r="AS28" s="134">
        <v>0</v>
      </c>
      <c r="AT28" s="134">
        <f>415</f>
        <v>415</v>
      </c>
      <c r="AU28" s="134">
        <v>0</v>
      </c>
      <c r="AV28" s="139">
        <v>0</v>
      </c>
      <c r="AW28" s="593">
        <f t="shared" si="8"/>
        <v>792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9"/>
        <v>0</v>
      </c>
      <c r="BG28" s="1345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f>285</f>
        <v>285</v>
      </c>
      <c r="BM28" s="134">
        <f>96</f>
        <v>96</v>
      </c>
      <c r="BN28" s="134">
        <v>0</v>
      </c>
      <c r="BO28" s="975">
        <f t="shared" si="10"/>
        <v>381</v>
      </c>
      <c r="BP28" s="173">
        <v>9</v>
      </c>
      <c r="BQ28" s="174">
        <v>0</v>
      </c>
      <c r="BR28" s="174">
        <v>0</v>
      </c>
      <c r="BS28" s="1356">
        <v>0</v>
      </c>
      <c r="BT28" s="174">
        <v>0</v>
      </c>
      <c r="BU28" s="174">
        <v>183</v>
      </c>
      <c r="BV28" s="174">
        <v>157</v>
      </c>
      <c r="BW28" s="174">
        <v>0</v>
      </c>
      <c r="BX28" s="136">
        <f t="shared" si="18"/>
        <v>349</v>
      </c>
      <c r="BY28" s="137">
        <f t="shared" si="22"/>
        <v>5</v>
      </c>
      <c r="BZ28" s="1187">
        <f t="shared" si="0"/>
        <v>0</v>
      </c>
      <c r="CA28" s="1188">
        <f t="shared" si="21"/>
        <v>411</v>
      </c>
      <c r="CB28" s="130">
        <v>0</v>
      </c>
      <c r="CC28" s="646">
        <f t="shared" si="13"/>
        <v>41</v>
      </c>
      <c r="CD28" s="1182">
        <f t="shared" si="1"/>
        <v>349</v>
      </c>
      <c r="CE28" s="1169">
        <f t="shared" si="2"/>
        <v>806</v>
      </c>
      <c r="CF28" s="263">
        <v>208</v>
      </c>
      <c r="CG28" s="462">
        <v>0</v>
      </c>
      <c r="CH28" s="240"/>
      <c r="CI28" s="219"/>
      <c r="CJ28" s="383">
        <v>0</v>
      </c>
      <c r="CK28" s="240">
        <v>160</v>
      </c>
      <c r="CL28" s="247">
        <v>0</v>
      </c>
      <c r="CM28" s="442" t="s">
        <v>643</v>
      </c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128</v>
      </c>
      <c r="CT28" s="247">
        <v>0</v>
      </c>
      <c r="CU28" s="442"/>
      <c r="CV28" s="383">
        <v>128</v>
      </c>
      <c r="CW28" s="240">
        <v>128</v>
      </c>
      <c r="CX28" s="250">
        <v>128</v>
      </c>
      <c r="CY28" s="442" t="s">
        <v>649</v>
      </c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4"/>
        <v>128</v>
      </c>
      <c r="DI28" s="218">
        <f t="shared" si="14"/>
        <v>416</v>
      </c>
      <c r="DJ28" s="219">
        <f t="shared" si="14"/>
        <v>128</v>
      </c>
      <c r="DK28" s="471">
        <f t="shared" si="15"/>
        <v>-80</v>
      </c>
      <c r="DL28" s="215">
        <f t="shared" si="16"/>
        <v>208</v>
      </c>
      <c r="DM28" s="208">
        <f t="shared" si="17"/>
        <v>-288</v>
      </c>
      <c r="DN28" s="251">
        <f t="shared" si="19"/>
        <v>221</v>
      </c>
      <c r="DO28" s="220">
        <f t="shared" si="3"/>
        <v>678</v>
      </c>
      <c r="DP28" s="1032">
        <v>112</v>
      </c>
      <c r="DQ28" s="1032">
        <v>0</v>
      </c>
      <c r="DR28" s="1032">
        <v>0</v>
      </c>
      <c r="DS28" s="1032">
        <v>112</v>
      </c>
      <c r="DT28" s="1032">
        <v>0</v>
      </c>
      <c r="DU28" s="1032">
        <v>0</v>
      </c>
      <c r="DV28" s="1032">
        <v>112</v>
      </c>
      <c r="DW28" s="1032">
        <v>0</v>
      </c>
      <c r="DX28" s="1032">
        <v>0</v>
      </c>
      <c r="DY28" s="1032">
        <v>0</v>
      </c>
      <c r="DZ28" s="1032">
        <v>0</v>
      </c>
      <c r="EA28" s="1032">
        <v>112</v>
      </c>
      <c r="EB28" s="1032">
        <v>0</v>
      </c>
      <c r="EC28" s="1032">
        <v>0</v>
      </c>
      <c r="ED28" s="1032">
        <v>0</v>
      </c>
      <c r="EE28" s="1032">
        <v>112</v>
      </c>
    </row>
    <row r="29" spans="1:135" s="45" customFormat="1" ht="21.9" customHeight="1">
      <c r="A29" s="1324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315">
        <f>225</f>
        <v>225</v>
      </c>
      <c r="Q29" s="1315">
        <f>500</f>
        <v>500</v>
      </c>
      <c r="R29" s="124">
        <v>0</v>
      </c>
      <c r="S29" s="124">
        <v>0</v>
      </c>
      <c r="T29" s="124">
        <v>0</v>
      </c>
      <c r="U29" s="125">
        <f t="shared" si="4"/>
        <v>725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f>500</f>
        <v>500</v>
      </c>
      <c r="AB29" s="124">
        <f>224</f>
        <v>224</v>
      </c>
      <c r="AC29" s="127">
        <v>0</v>
      </c>
      <c r="AD29" s="128">
        <f t="shared" si="5"/>
        <v>724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6"/>
        <v>0</v>
      </c>
      <c r="AN29" s="714">
        <f t="shared" si="7"/>
        <v>724</v>
      </c>
      <c r="AO29" s="600">
        <v>72</v>
      </c>
      <c r="AP29" s="134">
        <v>0</v>
      </c>
      <c r="AQ29" s="134">
        <v>0</v>
      </c>
      <c r="AR29" s="134">
        <v>0</v>
      </c>
      <c r="AS29" s="134">
        <v>0</v>
      </c>
      <c r="AT29" s="134">
        <f>500</f>
        <v>500</v>
      </c>
      <c r="AU29" s="134">
        <f>224</f>
        <v>224</v>
      </c>
      <c r="AV29" s="139">
        <v>0</v>
      </c>
      <c r="AW29" s="593">
        <f t="shared" si="8"/>
        <v>796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9"/>
        <v>0</v>
      </c>
      <c r="BG29" s="1345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10"/>
        <v>0</v>
      </c>
      <c r="BP29" s="173">
        <v>0</v>
      </c>
      <c r="BQ29" s="153">
        <v>0</v>
      </c>
      <c r="BR29" s="153">
        <v>0</v>
      </c>
      <c r="BS29" s="1357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8"/>
        <v>0</v>
      </c>
      <c r="BY29" s="137">
        <f t="shared" si="22"/>
        <v>1</v>
      </c>
      <c r="BZ29" s="1187">
        <f t="shared" si="0"/>
        <v>0</v>
      </c>
      <c r="CA29" s="1188">
        <f t="shared" si="21"/>
        <v>796</v>
      </c>
      <c r="CB29" s="130">
        <v>0</v>
      </c>
      <c r="CC29" s="646">
        <f t="shared" si="13"/>
        <v>0</v>
      </c>
      <c r="CD29" s="1182">
        <f t="shared" si="1"/>
        <v>0</v>
      </c>
      <c r="CE29" s="1169">
        <f t="shared" si="2"/>
        <v>797</v>
      </c>
      <c r="CF29" s="262">
        <v>200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4"/>
        <v>0</v>
      </c>
      <c r="DI29" s="218">
        <f t="shared" si="14"/>
        <v>0</v>
      </c>
      <c r="DJ29" s="219">
        <f t="shared" si="14"/>
        <v>0</v>
      </c>
      <c r="DK29" s="471">
        <f t="shared" si="15"/>
        <v>-200</v>
      </c>
      <c r="DL29" s="215">
        <f t="shared" si="16"/>
        <v>-200</v>
      </c>
      <c r="DM29" s="208">
        <f t="shared" si="17"/>
        <v>0</v>
      </c>
      <c r="DN29" s="251">
        <f t="shared" si="19"/>
        <v>0</v>
      </c>
      <c r="DO29" s="220">
        <f t="shared" si="3"/>
        <v>797</v>
      </c>
      <c r="DP29" s="1032">
        <v>100</v>
      </c>
      <c r="DQ29" s="1032">
        <v>0</v>
      </c>
      <c r="DR29" s="1032">
        <v>0</v>
      </c>
      <c r="DS29" s="1032">
        <v>100</v>
      </c>
      <c r="DT29" s="1032">
        <v>0</v>
      </c>
      <c r="DU29" s="1032">
        <v>0</v>
      </c>
      <c r="DV29" s="1032">
        <v>100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100</v>
      </c>
      <c r="EB29" s="1032">
        <v>0</v>
      </c>
      <c r="EC29" s="1032">
        <v>0</v>
      </c>
      <c r="ED29" s="1032">
        <v>0</v>
      </c>
      <c r="EE29" s="1032">
        <v>100</v>
      </c>
    </row>
    <row r="30" spans="1:135" s="45" customFormat="1" ht="21.6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4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5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6"/>
        <v>0</v>
      </c>
      <c r="AN30" s="714">
        <f t="shared" si="7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8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9"/>
        <v>0</v>
      </c>
      <c r="BG30" s="1346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10"/>
        <v>0</v>
      </c>
      <c r="BP30" s="624">
        <v>1018</v>
      </c>
      <c r="BQ30" s="124">
        <v>0</v>
      </c>
      <c r="BR30" s="582">
        <v>0</v>
      </c>
      <c r="BS30" s="1358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8"/>
        <v>1018</v>
      </c>
      <c r="BY30" s="341">
        <f t="shared" si="22"/>
        <v>0</v>
      </c>
      <c r="BZ30" s="1189">
        <f t="shared" si="0"/>
        <v>0</v>
      </c>
      <c r="CA30" s="1190">
        <f t="shared" si="21"/>
        <v>0</v>
      </c>
      <c r="CB30" s="130">
        <v>0</v>
      </c>
      <c r="CC30" s="645">
        <f t="shared" si="13"/>
        <v>0</v>
      </c>
      <c r="CD30" s="1191">
        <f t="shared" si="1"/>
        <v>1018</v>
      </c>
      <c r="CE30" s="1169">
        <f t="shared" si="2"/>
        <v>1018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4"/>
        <v>0</v>
      </c>
      <c r="DI30" s="214">
        <f t="shared" si="14"/>
        <v>0</v>
      </c>
      <c r="DJ30" s="208">
        <f t="shared" si="14"/>
        <v>0</v>
      </c>
      <c r="DK30" s="471">
        <f t="shared" si="15"/>
        <v>0</v>
      </c>
      <c r="DL30" s="215">
        <f t="shared" si="16"/>
        <v>0</v>
      </c>
      <c r="DM30" s="208">
        <f t="shared" si="17"/>
        <v>0</v>
      </c>
      <c r="DN30" s="216">
        <f t="shared" si="19"/>
        <v>1018</v>
      </c>
      <c r="DO30" s="217">
        <f t="shared" si="3"/>
        <v>1018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316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364">
        <v>2</v>
      </c>
      <c r="N31" s="124">
        <v>0</v>
      </c>
      <c r="O31" s="124">
        <v>0</v>
      </c>
      <c r="P31" s="124">
        <v>0</v>
      </c>
      <c r="Q31" s="124">
        <v>0</v>
      </c>
      <c r="R31" s="1315">
        <f>380+720</f>
        <v>1100</v>
      </c>
      <c r="S31" s="124">
        <v>0</v>
      </c>
      <c r="T31" s="124">
        <v>0</v>
      </c>
      <c r="U31" s="125">
        <f t="shared" si="4"/>
        <v>1102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f>420</f>
        <v>420</v>
      </c>
      <c r="AB31" s="124">
        <f>520+162</f>
        <v>682</v>
      </c>
      <c r="AC31" s="127">
        <v>0</v>
      </c>
      <c r="AD31" s="128">
        <f t="shared" si="5"/>
        <v>1102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6"/>
        <v>0</v>
      </c>
      <c r="AN31" s="714">
        <f t="shared" si="7"/>
        <v>1102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f>420</f>
        <v>420</v>
      </c>
      <c r="AU31" s="134">
        <f>520+162</f>
        <v>682</v>
      </c>
      <c r="AV31" s="139">
        <v>0</v>
      </c>
      <c r="AW31" s="593">
        <f t="shared" si="8"/>
        <v>1102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9"/>
        <v>0</v>
      </c>
      <c r="BG31" s="1345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950</v>
      </c>
      <c r="BQ31" s="134">
        <v>0</v>
      </c>
      <c r="BR31" s="134">
        <v>0</v>
      </c>
      <c r="BS31" s="1359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950</v>
      </c>
      <c r="BY31" s="137">
        <f t="shared" si="22"/>
        <v>0</v>
      </c>
      <c r="BZ31" s="1187">
        <f t="shared" si="0"/>
        <v>0</v>
      </c>
      <c r="CA31" s="1188">
        <f t="shared" si="21"/>
        <v>1102</v>
      </c>
      <c r="CB31" s="130">
        <v>0</v>
      </c>
      <c r="CC31" s="646">
        <f t="shared" si="13"/>
        <v>0</v>
      </c>
      <c r="CD31" s="1182">
        <f t="shared" si="1"/>
        <v>950</v>
      </c>
      <c r="CE31" s="1169">
        <f t="shared" si="2"/>
        <v>2052</v>
      </c>
      <c r="CF31" s="262">
        <v>480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120</v>
      </c>
      <c r="CW31" s="240">
        <v>120</v>
      </c>
      <c r="CX31" s="250">
        <v>120</v>
      </c>
      <c r="CY31" s="442"/>
      <c r="CZ31" s="383">
        <v>360</v>
      </c>
      <c r="DA31" s="240">
        <v>0</v>
      </c>
      <c r="DB31" s="247">
        <v>0</v>
      </c>
      <c r="DC31" s="442" t="s">
        <v>648</v>
      </c>
      <c r="DD31" s="383">
        <v>0</v>
      </c>
      <c r="DE31" s="240">
        <v>0</v>
      </c>
      <c r="DF31" s="219"/>
      <c r="DG31" s="442"/>
      <c r="DH31" s="469">
        <f t="shared" si="14"/>
        <v>480</v>
      </c>
      <c r="DI31" s="218">
        <f t="shared" si="14"/>
        <v>120</v>
      </c>
      <c r="DJ31" s="219">
        <f t="shared" si="14"/>
        <v>120</v>
      </c>
      <c r="DK31" s="471">
        <f t="shared" si="15"/>
        <v>0</v>
      </c>
      <c r="DL31" s="215">
        <f t="shared" si="16"/>
        <v>-360</v>
      </c>
      <c r="DM31" s="208">
        <f t="shared" si="17"/>
        <v>0</v>
      </c>
      <c r="DN31" s="251">
        <f t="shared" si="19"/>
        <v>830</v>
      </c>
      <c r="DO31" s="220">
        <f t="shared" si="3"/>
        <v>1932</v>
      </c>
      <c r="DP31" s="1032">
        <v>120</v>
      </c>
      <c r="DQ31" s="1032">
        <v>120</v>
      </c>
      <c r="DR31" s="1032">
        <v>180</v>
      </c>
      <c r="DS31" s="1032">
        <v>180</v>
      </c>
      <c r="DT31" s="1032">
        <v>240</v>
      </c>
      <c r="DU31" s="1032">
        <v>240</v>
      </c>
      <c r="DV31" s="1032">
        <v>300</v>
      </c>
      <c r="DW31" s="1032">
        <v>300</v>
      </c>
      <c r="DX31" s="1032">
        <v>300</v>
      </c>
      <c r="DY31" s="1032">
        <v>300</v>
      </c>
      <c r="DZ31" s="1032">
        <v>120</v>
      </c>
      <c r="EA31" s="1032">
        <v>120</v>
      </c>
      <c r="EB31" s="1032">
        <v>120</v>
      </c>
      <c r="EC31" s="1032">
        <v>0</v>
      </c>
      <c r="ED31" s="1032">
        <v>120</v>
      </c>
      <c r="EE31" s="1032">
        <v>120</v>
      </c>
    </row>
    <row r="32" spans="1:135" ht="5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30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4"/>
        <v>30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5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6"/>
        <v>0</v>
      </c>
      <c r="AN32" s="714">
        <f t="shared" si="7"/>
        <v>0</v>
      </c>
      <c r="AO32" s="600">
        <v>776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8"/>
        <v>776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9"/>
        <v>0</v>
      </c>
      <c r="BG32" s="1345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f>146</f>
        <v>146</v>
      </c>
      <c r="BN32" s="139">
        <f>200</f>
        <v>200</v>
      </c>
      <c r="BO32" s="975">
        <f t="shared" ref="BO32" si="23">SUM(BG32:BN32)</f>
        <v>346</v>
      </c>
      <c r="BP32" s="133">
        <v>353</v>
      </c>
      <c r="BQ32" s="134">
        <v>0</v>
      </c>
      <c r="BR32" s="134">
        <v>0</v>
      </c>
      <c r="BS32" s="1359">
        <v>0</v>
      </c>
      <c r="BT32" s="134">
        <v>0</v>
      </c>
      <c r="BU32" s="134">
        <v>0</v>
      </c>
      <c r="BV32" s="134">
        <v>0</v>
      </c>
      <c r="BW32" s="135">
        <v>330</v>
      </c>
      <c r="BX32" s="140">
        <f t="shared" ref="BX32" si="24">SUM(BP32:BW32)</f>
        <v>683</v>
      </c>
      <c r="BY32" s="137">
        <f t="shared" si="22"/>
        <v>30</v>
      </c>
      <c r="BZ32" s="1187">
        <f t="shared" si="0"/>
        <v>0</v>
      </c>
      <c r="CA32" s="1188">
        <f t="shared" si="21"/>
        <v>430</v>
      </c>
      <c r="CB32" s="130">
        <v>0</v>
      </c>
      <c r="CC32" s="646">
        <f t="shared" si="13"/>
        <v>16</v>
      </c>
      <c r="CD32" s="1182">
        <f t="shared" si="1"/>
        <v>683</v>
      </c>
      <c r="CE32" s="1169">
        <f t="shared" si="2"/>
        <v>1159</v>
      </c>
      <c r="CF32" s="262">
        <v>720</v>
      </c>
      <c r="CG32" s="462">
        <v>0</v>
      </c>
      <c r="CH32" s="240"/>
      <c r="CI32" s="219"/>
      <c r="CJ32" s="383">
        <v>300</v>
      </c>
      <c r="CK32" s="240">
        <v>300</v>
      </c>
      <c r="CL32" s="247">
        <v>300</v>
      </c>
      <c r="CM32" s="442"/>
      <c r="CN32" s="383">
        <v>40</v>
      </c>
      <c r="CO32" s="248">
        <v>300</v>
      </c>
      <c r="CP32" s="249">
        <v>40</v>
      </c>
      <c r="CQ32" s="442" t="s">
        <v>647</v>
      </c>
      <c r="CR32" s="265">
        <v>0</v>
      </c>
      <c r="CS32" s="240">
        <v>400</v>
      </c>
      <c r="CT32" s="247">
        <v>0</v>
      </c>
      <c r="CU32" s="442" t="s">
        <v>647</v>
      </c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4"/>
        <v>340</v>
      </c>
      <c r="DI32" s="218">
        <f t="shared" si="14"/>
        <v>1000</v>
      </c>
      <c r="DJ32" s="219">
        <f t="shared" si="14"/>
        <v>340</v>
      </c>
      <c r="DK32" s="471">
        <f t="shared" si="15"/>
        <v>-380</v>
      </c>
      <c r="DL32" s="215">
        <f t="shared" si="16"/>
        <v>280</v>
      </c>
      <c r="DM32" s="208">
        <f t="shared" si="17"/>
        <v>-660</v>
      </c>
      <c r="DN32" s="251">
        <f t="shared" si="19"/>
        <v>343</v>
      </c>
      <c r="DO32" s="220">
        <f t="shared" si="3"/>
        <v>819</v>
      </c>
      <c r="DP32" s="1032">
        <v>420</v>
      </c>
      <c r="DQ32" s="1032">
        <v>480</v>
      </c>
      <c r="DR32" s="1032">
        <v>300</v>
      </c>
      <c r="DS32" s="1032">
        <v>300</v>
      </c>
      <c r="DT32" s="1032">
        <v>300</v>
      </c>
      <c r="DU32" s="1032">
        <v>480</v>
      </c>
      <c r="DV32" s="1032">
        <v>300</v>
      </c>
      <c r="DW32" s="1032">
        <v>300</v>
      </c>
      <c r="DX32" s="1032">
        <v>300</v>
      </c>
      <c r="DY32" s="1032">
        <v>300</v>
      </c>
      <c r="DZ32" s="1032">
        <v>300</v>
      </c>
      <c r="EA32" s="1032">
        <v>120</v>
      </c>
      <c r="EB32" s="1032">
        <v>120</v>
      </c>
      <c r="EC32" s="1032">
        <v>0</v>
      </c>
      <c r="ED32" s="1032">
        <v>0</v>
      </c>
      <c r="EE32" s="1032">
        <v>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4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5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6"/>
        <v>0</v>
      </c>
      <c r="AN33" s="711">
        <f t="shared" si="7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8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9"/>
        <v>0</v>
      </c>
      <c r="BG33" s="1345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10"/>
        <v>0</v>
      </c>
      <c r="BP33" s="184">
        <v>30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8"/>
        <v>30</v>
      </c>
      <c r="BY33" s="137">
        <f t="shared" si="22"/>
        <v>0</v>
      </c>
      <c r="BZ33" s="1187">
        <f t="shared" si="0"/>
        <v>0</v>
      </c>
      <c r="CA33" s="1188">
        <f t="shared" si="21"/>
        <v>0</v>
      </c>
      <c r="CB33" s="130">
        <v>0</v>
      </c>
      <c r="CC33" s="646">
        <f t="shared" si="13"/>
        <v>0</v>
      </c>
      <c r="CD33" s="1192">
        <f t="shared" si="1"/>
        <v>30</v>
      </c>
      <c r="CE33" s="1169">
        <f t="shared" si="2"/>
        <v>30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4"/>
        <v>0</v>
      </c>
      <c r="DI33" s="218">
        <f t="shared" si="14"/>
        <v>0</v>
      </c>
      <c r="DJ33" s="219">
        <f t="shared" si="14"/>
        <v>0</v>
      </c>
      <c r="DK33" s="500">
        <f t="shared" si="15"/>
        <v>0</v>
      </c>
      <c r="DL33" s="501">
        <f t="shared" si="16"/>
        <v>0</v>
      </c>
      <c r="DM33" s="219">
        <f t="shared" si="17"/>
        <v>0</v>
      </c>
      <c r="DN33" s="251">
        <f t="shared" si="19"/>
        <v>30</v>
      </c>
      <c r="DO33" s="220">
        <f t="shared" si="3"/>
        <v>30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4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5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6"/>
        <v>0</v>
      </c>
      <c r="AN34" s="711">
        <f t="shared" si="7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8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9"/>
        <v>0</v>
      </c>
      <c r="BG34" s="1345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10"/>
        <v>0</v>
      </c>
      <c r="BP34" s="184">
        <v>232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8"/>
        <v>232</v>
      </c>
      <c r="BY34" s="137">
        <f t="shared" si="22"/>
        <v>0</v>
      </c>
      <c r="BZ34" s="1187">
        <f t="shared" si="0"/>
        <v>0</v>
      </c>
      <c r="CA34" s="1188">
        <f t="shared" si="21"/>
        <v>0</v>
      </c>
      <c r="CB34" s="130">
        <v>0</v>
      </c>
      <c r="CC34" s="646">
        <f t="shared" si="13"/>
        <v>0</v>
      </c>
      <c r="CD34" s="1192">
        <f t="shared" si="1"/>
        <v>232</v>
      </c>
      <c r="CE34" s="1169">
        <f t="shared" si="2"/>
        <v>232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100</v>
      </c>
      <c r="CX34" s="250">
        <v>100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4"/>
        <v>0</v>
      </c>
      <c r="DI34" s="218">
        <f t="shared" si="14"/>
        <v>100</v>
      </c>
      <c r="DJ34" s="219">
        <f t="shared" si="14"/>
        <v>100</v>
      </c>
      <c r="DK34" s="500">
        <f t="shared" si="15"/>
        <v>0</v>
      </c>
      <c r="DL34" s="501">
        <f t="shared" si="16"/>
        <v>100</v>
      </c>
      <c r="DM34" s="219">
        <f t="shared" si="17"/>
        <v>0</v>
      </c>
      <c r="DN34" s="251">
        <f t="shared" si="19"/>
        <v>132</v>
      </c>
      <c r="DO34" s="220">
        <f t="shared" si="3"/>
        <v>132</v>
      </c>
      <c r="DP34" s="1034">
        <v>100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100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4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5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6"/>
        <v>0</v>
      </c>
      <c r="AN35" s="714">
        <f t="shared" si="7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8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9"/>
        <v>0</v>
      </c>
      <c r="BG35" s="1346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10"/>
        <v>0</v>
      </c>
      <c r="BP35" s="133">
        <v>223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8"/>
        <v>223</v>
      </c>
      <c r="BY35" s="341">
        <f t="shared" si="22"/>
        <v>0</v>
      </c>
      <c r="BZ35" s="1189">
        <f t="shared" si="0"/>
        <v>0</v>
      </c>
      <c r="CA35" s="1190">
        <f t="shared" si="21"/>
        <v>0</v>
      </c>
      <c r="CB35" s="130">
        <v>0</v>
      </c>
      <c r="CC35" s="645">
        <f t="shared" si="13"/>
        <v>0</v>
      </c>
      <c r="CD35" s="1193">
        <f t="shared" si="1"/>
        <v>223</v>
      </c>
      <c r="CE35" s="1169">
        <f t="shared" si="2"/>
        <v>223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4"/>
        <v>0</v>
      </c>
      <c r="DI35" s="214">
        <f t="shared" si="14"/>
        <v>0</v>
      </c>
      <c r="DJ35" s="208">
        <f t="shared" si="14"/>
        <v>0</v>
      </c>
      <c r="DK35" s="471">
        <f t="shared" si="15"/>
        <v>0</v>
      </c>
      <c r="DL35" s="215">
        <f t="shared" si="16"/>
        <v>0</v>
      </c>
      <c r="DM35" s="208">
        <f t="shared" si="17"/>
        <v>0</v>
      </c>
      <c r="DN35" s="216">
        <f t="shared" si="19"/>
        <v>223</v>
      </c>
      <c r="DO35" s="217">
        <f t="shared" si="3"/>
        <v>223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4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5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6"/>
        <v>0</v>
      </c>
      <c r="AN36" s="711">
        <f t="shared" si="7"/>
        <v>0</v>
      </c>
      <c r="AO36" s="600">
        <v>9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8"/>
        <v>9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9"/>
        <v>0</v>
      </c>
      <c r="BG36" s="1345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10"/>
        <v>0</v>
      </c>
      <c r="BP36" s="458">
        <v>316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8"/>
        <v>316</v>
      </c>
      <c r="BY36" s="137">
        <f t="shared" si="22"/>
        <v>0</v>
      </c>
      <c r="BZ36" s="1187">
        <f t="shared" si="0"/>
        <v>0</v>
      </c>
      <c r="CA36" s="1188">
        <f t="shared" si="21"/>
        <v>9</v>
      </c>
      <c r="CB36" s="130">
        <v>0</v>
      </c>
      <c r="CC36" s="646">
        <f t="shared" si="13"/>
        <v>0</v>
      </c>
      <c r="CD36" s="1192">
        <f t="shared" si="1"/>
        <v>316</v>
      </c>
      <c r="CE36" s="1169">
        <f t="shared" si="2"/>
        <v>325</v>
      </c>
      <c r="CF36" s="263">
        <v>128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128</v>
      </c>
      <c r="DA36" s="240">
        <v>0</v>
      </c>
      <c r="DB36" s="247">
        <v>0</v>
      </c>
      <c r="DC36" s="442" t="s">
        <v>648</v>
      </c>
      <c r="DD36" s="383">
        <v>0</v>
      </c>
      <c r="DE36" s="240">
        <v>0</v>
      </c>
      <c r="DF36" s="219"/>
      <c r="DG36" s="442"/>
      <c r="DH36" s="469">
        <f t="shared" si="14"/>
        <v>128</v>
      </c>
      <c r="DI36" s="218">
        <f t="shared" si="14"/>
        <v>0</v>
      </c>
      <c r="DJ36" s="219">
        <f t="shared" si="14"/>
        <v>0</v>
      </c>
      <c r="DK36" s="500">
        <f t="shared" si="15"/>
        <v>0</v>
      </c>
      <c r="DL36" s="501">
        <f t="shared" si="16"/>
        <v>-128</v>
      </c>
      <c r="DM36" s="219">
        <f t="shared" si="17"/>
        <v>0</v>
      </c>
      <c r="DN36" s="251">
        <f t="shared" si="19"/>
        <v>316</v>
      </c>
      <c r="DO36" s="220">
        <f t="shared" si="3"/>
        <v>325</v>
      </c>
      <c r="DP36" s="1034">
        <v>0</v>
      </c>
      <c r="DQ36" s="1034">
        <v>0</v>
      </c>
      <c r="DR36" s="1034">
        <v>0</v>
      </c>
      <c r="DS36" s="1034">
        <v>40</v>
      </c>
      <c r="DT36" s="1034">
        <v>0</v>
      </c>
      <c r="DU36" s="1034">
        <v>0</v>
      </c>
      <c r="DV36" s="1034">
        <v>0</v>
      </c>
      <c r="DW36" s="1034">
        <v>40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  <c r="EE36" s="1034">
        <v>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4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5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6"/>
        <v>0</v>
      </c>
      <c r="AN37" s="715">
        <f t="shared" si="7"/>
        <v>0</v>
      </c>
      <c r="AO37" s="603">
        <v>175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8"/>
        <v>175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9"/>
        <v>0</v>
      </c>
      <c r="BG37" s="1347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10"/>
        <v>0</v>
      </c>
      <c r="BP37" s="334">
        <v>143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8"/>
        <v>143</v>
      </c>
      <c r="BY37" s="336">
        <f t="shared" si="22"/>
        <v>0</v>
      </c>
      <c r="BZ37" s="1194">
        <f t="shared" si="0"/>
        <v>0</v>
      </c>
      <c r="CA37" s="1195">
        <f t="shared" si="21"/>
        <v>175</v>
      </c>
      <c r="CB37" s="130">
        <v>0</v>
      </c>
      <c r="CC37" s="1196">
        <f t="shared" si="13"/>
        <v>0</v>
      </c>
      <c r="CD37" s="1197">
        <f t="shared" si="1"/>
        <v>143</v>
      </c>
      <c r="CE37" s="1171">
        <f t="shared" si="2"/>
        <v>318</v>
      </c>
      <c r="CF37" s="379">
        <v>132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132</v>
      </c>
      <c r="DA37" s="221">
        <v>0</v>
      </c>
      <c r="DB37" s="223">
        <v>0</v>
      </c>
      <c r="DC37" s="445" t="s">
        <v>648</v>
      </c>
      <c r="DD37" s="386">
        <v>0</v>
      </c>
      <c r="DE37" s="221">
        <v>0</v>
      </c>
      <c r="DF37" s="222"/>
      <c r="DG37" s="445"/>
      <c r="DH37" s="480">
        <f t="shared" si="14"/>
        <v>132</v>
      </c>
      <c r="DI37" s="228">
        <f t="shared" si="14"/>
        <v>0</v>
      </c>
      <c r="DJ37" s="222">
        <f t="shared" si="14"/>
        <v>0</v>
      </c>
      <c r="DK37" s="473">
        <f t="shared" si="15"/>
        <v>0</v>
      </c>
      <c r="DL37" s="339">
        <f t="shared" si="16"/>
        <v>-132</v>
      </c>
      <c r="DM37" s="222">
        <f t="shared" si="17"/>
        <v>0</v>
      </c>
      <c r="DN37" s="241">
        <f t="shared" si="19"/>
        <v>143</v>
      </c>
      <c r="DO37" s="242">
        <f t="shared" si="3"/>
        <v>318</v>
      </c>
      <c r="DP37" s="1036">
        <v>0</v>
      </c>
      <c r="DQ37" s="1036">
        <v>0</v>
      </c>
      <c r="DR37" s="1036">
        <v>0</v>
      </c>
      <c r="DS37" s="1036">
        <v>48</v>
      </c>
      <c r="DT37" s="1036">
        <v>0</v>
      </c>
      <c r="DU37" s="1036">
        <v>0</v>
      </c>
      <c r="DV37" s="1036">
        <v>0</v>
      </c>
      <c r="DW37" s="1036">
        <v>48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4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5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6"/>
        <v>0</v>
      </c>
      <c r="AN38" s="717">
        <f t="shared" si="7"/>
        <v>0</v>
      </c>
      <c r="AO38" s="604">
        <v>301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8"/>
        <v>301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9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10"/>
        <v>0</v>
      </c>
      <c r="BP38" s="173">
        <v>34</v>
      </c>
      <c r="BQ38" s="153">
        <v>0</v>
      </c>
      <c r="BR38" s="153">
        <v>0</v>
      </c>
      <c r="BS38" s="153">
        <v>0</v>
      </c>
      <c r="BT38" s="153">
        <v>0</v>
      </c>
      <c r="BU38" s="153">
        <v>144</v>
      </c>
      <c r="BV38" s="153">
        <v>147</v>
      </c>
      <c r="BW38" s="154">
        <v>0</v>
      </c>
      <c r="BX38" s="175">
        <f t="shared" si="18"/>
        <v>325</v>
      </c>
      <c r="BY38" s="393">
        <f>U38-(W38+X38+Y38+Z38+AA38+AB38+AC38+AF38+AG38+AH38+AI38+AJ38+AK38+AL38)</f>
        <v>0</v>
      </c>
      <c r="BZ38" s="1180">
        <f t="shared" si="0"/>
        <v>0</v>
      </c>
      <c r="CA38" s="1181">
        <f t="shared" ref="CA38:CA82" si="25">AW38-(BQ38+BR38+BS38+BT38+BU38+BV38+BW38)</f>
        <v>10</v>
      </c>
      <c r="CB38" s="130">
        <v>0</v>
      </c>
      <c r="CC38" s="130">
        <v>0</v>
      </c>
      <c r="CD38" s="1182">
        <f t="shared" si="1"/>
        <v>325</v>
      </c>
      <c r="CE38" s="1169">
        <f t="shared" si="2"/>
        <v>335</v>
      </c>
      <c r="CF38" s="264">
        <v>216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216</v>
      </c>
      <c r="DA38" s="229">
        <v>0</v>
      </c>
      <c r="DB38" s="368">
        <v>0</v>
      </c>
      <c r="DC38" s="446" t="s">
        <v>648</v>
      </c>
      <c r="DD38" s="387">
        <v>0</v>
      </c>
      <c r="DE38" s="229">
        <v>0</v>
      </c>
      <c r="DF38" s="230"/>
      <c r="DG38" s="446"/>
      <c r="DH38" s="478">
        <f t="shared" si="14"/>
        <v>216</v>
      </c>
      <c r="DI38" s="479">
        <f t="shared" si="14"/>
        <v>0</v>
      </c>
      <c r="DJ38" s="230">
        <f t="shared" si="14"/>
        <v>0</v>
      </c>
      <c r="DK38" s="608">
        <f t="shared" si="15"/>
        <v>0</v>
      </c>
      <c r="DL38" s="609">
        <f t="shared" si="16"/>
        <v>-216</v>
      </c>
      <c r="DM38" s="230">
        <f t="shared" si="17"/>
        <v>0</v>
      </c>
      <c r="DN38" s="338">
        <f t="shared" si="19"/>
        <v>325</v>
      </c>
      <c r="DO38" s="246">
        <f t="shared" si="3"/>
        <v>335</v>
      </c>
      <c r="DP38" s="449">
        <v>120</v>
      </c>
      <c r="DQ38" s="449">
        <v>0</v>
      </c>
      <c r="DR38" s="449">
        <v>0</v>
      </c>
      <c r="DS38" s="449">
        <v>120</v>
      </c>
      <c r="DT38" s="449">
        <v>0</v>
      </c>
      <c r="DU38" s="449">
        <v>0</v>
      </c>
      <c r="DV38" s="449">
        <v>120</v>
      </c>
      <c r="DW38" s="449">
        <v>0</v>
      </c>
      <c r="DX38" s="449">
        <v>0</v>
      </c>
      <c r="DY38" s="449">
        <v>0</v>
      </c>
      <c r="DZ38" s="449">
        <v>0</v>
      </c>
      <c r="EA38" s="449">
        <v>120</v>
      </c>
      <c r="EB38" s="449">
        <v>0</v>
      </c>
      <c r="EC38" s="449">
        <v>0</v>
      </c>
      <c r="ED38" s="449">
        <v>0</v>
      </c>
      <c r="EE38" s="449">
        <v>120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4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5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6"/>
        <v>0</v>
      </c>
      <c r="AN39" s="714">
        <f t="shared" si="7"/>
        <v>0</v>
      </c>
      <c r="AO39" s="600">
        <v>12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8"/>
        <v>12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9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10"/>
        <v>0</v>
      </c>
      <c r="BP39" s="173">
        <v>287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8"/>
        <v>287</v>
      </c>
      <c r="BY39" s="393">
        <f t="shared" ref="BY39:BY82" si="26">U39-(W39+X39+Y39+Z39+AA39+AB39+AC39+AF39+AG39+AH39+AI39+AJ39+AK39+AL39)</f>
        <v>0</v>
      </c>
      <c r="BZ39" s="1180">
        <f t="shared" si="0"/>
        <v>0</v>
      </c>
      <c r="CA39" s="1181">
        <f t="shared" si="25"/>
        <v>12</v>
      </c>
      <c r="CB39" s="130">
        <v>0</v>
      </c>
      <c r="CC39" s="130">
        <v>0</v>
      </c>
      <c r="CD39" s="1182">
        <f t="shared" si="1"/>
        <v>287</v>
      </c>
      <c r="CE39" s="1169">
        <f t="shared" si="2"/>
        <v>299</v>
      </c>
      <c r="CF39" s="263">
        <v>216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216</v>
      </c>
      <c r="DA39" s="240">
        <v>0</v>
      </c>
      <c r="DB39" s="247">
        <v>0</v>
      </c>
      <c r="DC39" s="442" t="s">
        <v>648</v>
      </c>
      <c r="DD39" s="383">
        <v>0</v>
      </c>
      <c r="DE39" s="240">
        <v>0</v>
      </c>
      <c r="DF39" s="219"/>
      <c r="DG39" s="442"/>
      <c r="DH39" s="469">
        <f t="shared" si="14"/>
        <v>216</v>
      </c>
      <c r="DI39" s="218">
        <f t="shared" si="14"/>
        <v>0</v>
      </c>
      <c r="DJ39" s="219">
        <f t="shared" si="14"/>
        <v>0</v>
      </c>
      <c r="DK39" s="471">
        <f t="shared" si="15"/>
        <v>0</v>
      </c>
      <c r="DL39" s="215">
        <f t="shared" si="16"/>
        <v>-216</v>
      </c>
      <c r="DM39" s="208">
        <f t="shared" si="17"/>
        <v>0</v>
      </c>
      <c r="DN39" s="251">
        <f t="shared" si="19"/>
        <v>287</v>
      </c>
      <c r="DO39" s="220">
        <f t="shared" si="3"/>
        <v>299</v>
      </c>
      <c r="DP39" s="449">
        <v>120</v>
      </c>
      <c r="DQ39" s="449">
        <v>0</v>
      </c>
      <c r="DR39" s="449">
        <v>0</v>
      </c>
      <c r="DS39" s="449">
        <v>120</v>
      </c>
      <c r="DT39" s="449">
        <v>0</v>
      </c>
      <c r="DU39" s="449">
        <v>0</v>
      </c>
      <c r="DV39" s="449">
        <v>120</v>
      </c>
      <c r="DW39" s="449">
        <v>0</v>
      </c>
      <c r="DX39" s="449">
        <v>0</v>
      </c>
      <c r="DY39" s="449">
        <v>0</v>
      </c>
      <c r="DZ39" s="449">
        <v>0</v>
      </c>
      <c r="EA39" s="449">
        <v>120</v>
      </c>
      <c r="EB39" s="449">
        <v>0</v>
      </c>
      <c r="EC39" s="449">
        <v>0</v>
      </c>
      <c r="ED39" s="449">
        <v>0</v>
      </c>
      <c r="EE39" s="449">
        <v>120</v>
      </c>
    </row>
    <row r="40" spans="1:135" ht="21.6" customHeight="1">
      <c r="A40" s="1314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325">
        <f>910+1099</f>
        <v>2009</v>
      </c>
      <c r="U40" s="125">
        <f t="shared" si="4"/>
        <v>2009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f>260+721</f>
        <v>981</v>
      </c>
      <c r="AD40" s="128">
        <f t="shared" si="5"/>
        <v>981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6"/>
        <v>0</v>
      </c>
      <c r="AN40" s="714">
        <f t="shared" si="7"/>
        <v>981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f>260+721</f>
        <v>981</v>
      </c>
      <c r="AW40" s="593">
        <f t="shared" si="8"/>
        <v>981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9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10"/>
        <v>0</v>
      </c>
      <c r="BP40" s="173">
        <v>1879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648</v>
      </c>
      <c r="BX40" s="136">
        <f t="shared" si="18"/>
        <v>2527</v>
      </c>
      <c r="BY40" s="393">
        <f t="shared" si="26"/>
        <v>1028</v>
      </c>
      <c r="BZ40" s="1180">
        <f t="shared" si="0"/>
        <v>0</v>
      </c>
      <c r="CA40" s="1181">
        <f t="shared" si="25"/>
        <v>333</v>
      </c>
      <c r="CB40" s="130">
        <v>0</v>
      </c>
      <c r="CC40" s="130">
        <v>0</v>
      </c>
      <c r="CD40" s="1182">
        <f t="shared" si="1"/>
        <v>2527</v>
      </c>
      <c r="CE40" s="1169">
        <f t="shared" si="2"/>
        <v>3888</v>
      </c>
      <c r="CF40" s="263">
        <v>1800</v>
      </c>
      <c r="CG40" s="462">
        <v>0</v>
      </c>
      <c r="CH40" s="240"/>
      <c r="CI40" s="219"/>
      <c r="CJ40" s="383">
        <v>600</v>
      </c>
      <c r="CK40" s="240">
        <v>600</v>
      </c>
      <c r="CL40" s="247">
        <v>600</v>
      </c>
      <c r="CM40" s="442"/>
      <c r="CN40" s="383">
        <v>0</v>
      </c>
      <c r="CO40" s="248">
        <v>0</v>
      </c>
      <c r="CP40" s="249">
        <v>0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600</v>
      </c>
      <c r="DA40" s="240">
        <v>0</v>
      </c>
      <c r="DB40" s="247">
        <v>0</v>
      </c>
      <c r="DC40" s="442" t="s">
        <v>648</v>
      </c>
      <c r="DD40" s="383">
        <v>600</v>
      </c>
      <c r="DE40" s="240">
        <v>0</v>
      </c>
      <c r="DF40" s="219"/>
      <c r="DG40" s="442" t="s">
        <v>648</v>
      </c>
      <c r="DH40" s="469">
        <f t="shared" si="14"/>
        <v>1800</v>
      </c>
      <c r="DI40" s="218">
        <f t="shared" si="14"/>
        <v>600</v>
      </c>
      <c r="DJ40" s="219">
        <f t="shared" si="14"/>
        <v>600</v>
      </c>
      <c r="DK40" s="471">
        <f t="shared" si="15"/>
        <v>0</v>
      </c>
      <c r="DL40" s="215">
        <f t="shared" si="16"/>
        <v>-1200</v>
      </c>
      <c r="DM40" s="208">
        <f t="shared" si="17"/>
        <v>0</v>
      </c>
      <c r="DN40" s="251">
        <f t="shared" si="19"/>
        <v>1927</v>
      </c>
      <c r="DO40" s="220">
        <f t="shared" si="3"/>
        <v>3288</v>
      </c>
      <c r="DP40" s="449">
        <v>1128</v>
      </c>
      <c r="DQ40" s="449">
        <v>1128</v>
      </c>
      <c r="DR40" s="449">
        <v>1128</v>
      </c>
      <c r="DS40" s="449">
        <v>1248</v>
      </c>
      <c r="DT40" s="449">
        <v>1320</v>
      </c>
      <c r="DU40" s="449">
        <v>1224</v>
      </c>
      <c r="DV40" s="449">
        <v>1080</v>
      </c>
      <c r="DW40" s="449">
        <v>1104</v>
      </c>
      <c r="DX40" s="449">
        <v>1176</v>
      </c>
      <c r="DY40" s="449">
        <v>1080</v>
      </c>
      <c r="DZ40" s="449">
        <v>1032</v>
      </c>
      <c r="EA40" s="449">
        <v>1104</v>
      </c>
      <c r="EB40" s="449">
        <v>864</v>
      </c>
      <c r="EC40" s="449">
        <v>0</v>
      </c>
      <c r="ED40" s="449">
        <v>984</v>
      </c>
      <c r="EE40" s="449">
        <v>1008</v>
      </c>
    </row>
    <row r="41" spans="1:135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4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5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6"/>
        <v>0</v>
      </c>
      <c r="AN41" s="714">
        <f t="shared" si="7"/>
        <v>0</v>
      </c>
      <c r="AO41" s="600">
        <v>0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8"/>
        <v>0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9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10"/>
        <v>0</v>
      </c>
      <c r="BP41" s="173">
        <v>1964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8"/>
        <v>1964</v>
      </c>
      <c r="BY41" s="393">
        <f t="shared" si="26"/>
        <v>0</v>
      </c>
      <c r="BZ41" s="1180">
        <f t="shared" ref="BZ41:BZ72" si="27">AN41-(AP41+AQ41+AR41+AS41+AT41+AU41+AV41)</f>
        <v>0</v>
      </c>
      <c r="CA41" s="1181">
        <f t="shared" si="25"/>
        <v>0</v>
      </c>
      <c r="CB41" s="130">
        <v>0</v>
      </c>
      <c r="CC41" s="130">
        <v>0</v>
      </c>
      <c r="CD41" s="1182">
        <f t="shared" ref="CD41:CD72" si="28">BX41</f>
        <v>1964</v>
      </c>
      <c r="CE41" s="1169">
        <f t="shared" ref="CE41:CE72" si="29">SUM(BY41:CD41)</f>
        <v>1964</v>
      </c>
      <c r="CF41" s="263">
        <v>1800</v>
      </c>
      <c r="CG41" s="462">
        <v>0</v>
      </c>
      <c r="CH41" s="240"/>
      <c r="CI41" s="219"/>
      <c r="CJ41" s="383">
        <v>600</v>
      </c>
      <c r="CK41" s="240">
        <v>600</v>
      </c>
      <c r="CL41" s="247">
        <v>600</v>
      </c>
      <c r="CM41" s="442"/>
      <c r="CN41" s="383">
        <v>0</v>
      </c>
      <c r="CO41" s="248">
        <v>0</v>
      </c>
      <c r="CP41" s="249">
        <v>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600</v>
      </c>
      <c r="DA41" s="240">
        <v>0</v>
      </c>
      <c r="DB41" s="247">
        <v>0</v>
      </c>
      <c r="DC41" s="442" t="s">
        <v>648</v>
      </c>
      <c r="DD41" s="383">
        <v>600</v>
      </c>
      <c r="DE41" s="240">
        <v>0</v>
      </c>
      <c r="DF41" s="219"/>
      <c r="DG41" s="442" t="s">
        <v>648</v>
      </c>
      <c r="DH41" s="469">
        <f t="shared" si="14"/>
        <v>1800</v>
      </c>
      <c r="DI41" s="218">
        <f t="shared" si="14"/>
        <v>600</v>
      </c>
      <c r="DJ41" s="219">
        <f t="shared" si="14"/>
        <v>600</v>
      </c>
      <c r="DK41" s="471">
        <f t="shared" si="15"/>
        <v>0</v>
      </c>
      <c r="DL41" s="215">
        <f t="shared" si="16"/>
        <v>-1200</v>
      </c>
      <c r="DM41" s="208">
        <f t="shared" si="17"/>
        <v>0</v>
      </c>
      <c r="DN41" s="251">
        <f t="shared" si="19"/>
        <v>1364</v>
      </c>
      <c r="DO41" s="220">
        <f t="shared" ref="DO41:DO72" si="30">CE41-DJ41</f>
        <v>1364</v>
      </c>
      <c r="DP41" s="449">
        <v>1120</v>
      </c>
      <c r="DQ41" s="449">
        <v>1120</v>
      </c>
      <c r="DR41" s="449">
        <v>1120</v>
      </c>
      <c r="DS41" s="449">
        <v>1240</v>
      </c>
      <c r="DT41" s="449">
        <v>1320</v>
      </c>
      <c r="DU41" s="449">
        <v>1220</v>
      </c>
      <c r="DV41" s="449">
        <v>1060</v>
      </c>
      <c r="DW41" s="449">
        <v>1120</v>
      </c>
      <c r="DX41" s="449">
        <v>1160</v>
      </c>
      <c r="DY41" s="449">
        <v>1080</v>
      </c>
      <c r="DZ41" s="449">
        <v>1020</v>
      </c>
      <c r="EA41" s="449">
        <v>1100</v>
      </c>
      <c r="EB41" s="449">
        <v>860</v>
      </c>
      <c r="EC41" s="449">
        <v>0</v>
      </c>
      <c r="ED41" s="449">
        <v>980</v>
      </c>
      <c r="EE41" s="449">
        <v>1020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4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5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6"/>
        <v>0</v>
      </c>
      <c r="AN42" s="714">
        <f t="shared" si="7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8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9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10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8"/>
        <v>0</v>
      </c>
      <c r="BY42" s="393">
        <f t="shared" si="26"/>
        <v>0</v>
      </c>
      <c r="BZ42" s="1180">
        <f t="shared" si="27"/>
        <v>0</v>
      </c>
      <c r="CA42" s="1181">
        <f t="shared" si="25"/>
        <v>0</v>
      </c>
      <c r="CB42" s="130">
        <v>0</v>
      </c>
      <c r="CC42" s="130">
        <v>0</v>
      </c>
      <c r="CD42" s="1182">
        <f t="shared" si="28"/>
        <v>0</v>
      </c>
      <c r="CE42" s="1169">
        <f t="shared" si="29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4"/>
        <v>0</v>
      </c>
      <c r="DI42" s="218">
        <f t="shared" si="14"/>
        <v>0</v>
      </c>
      <c r="DJ42" s="219">
        <f t="shared" si="14"/>
        <v>0</v>
      </c>
      <c r="DK42" s="471">
        <f t="shared" si="15"/>
        <v>0</v>
      </c>
      <c r="DL42" s="215">
        <f t="shared" si="16"/>
        <v>0</v>
      </c>
      <c r="DM42" s="208">
        <f t="shared" si="17"/>
        <v>0</v>
      </c>
      <c r="DN42" s="251">
        <f t="shared" si="19"/>
        <v>0</v>
      </c>
      <c r="DO42" s="220">
        <f t="shared" si="30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310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4"/>
        <v>310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5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6"/>
        <v>0</v>
      </c>
      <c r="AN43" s="714">
        <f t="shared" si="7"/>
        <v>0</v>
      </c>
      <c r="AO43" s="600">
        <v>207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8"/>
        <v>207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9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10"/>
        <v>0</v>
      </c>
      <c r="BP43" s="173">
        <v>11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8"/>
        <v>11</v>
      </c>
      <c r="BY43" s="393">
        <f t="shared" si="26"/>
        <v>310</v>
      </c>
      <c r="BZ43" s="1180">
        <f t="shared" si="27"/>
        <v>0</v>
      </c>
      <c r="CA43" s="1181">
        <f t="shared" si="25"/>
        <v>207</v>
      </c>
      <c r="CB43" s="130">
        <v>0</v>
      </c>
      <c r="CC43" s="130">
        <v>0</v>
      </c>
      <c r="CD43" s="1182">
        <f t="shared" si="28"/>
        <v>11</v>
      </c>
      <c r="CE43" s="1169">
        <f t="shared" si="29"/>
        <v>528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4"/>
        <v>0</v>
      </c>
      <c r="DI43" s="218">
        <f t="shared" si="14"/>
        <v>0</v>
      </c>
      <c r="DJ43" s="219">
        <f t="shared" si="14"/>
        <v>0</v>
      </c>
      <c r="DK43" s="471">
        <f t="shared" si="15"/>
        <v>0</v>
      </c>
      <c r="DL43" s="215">
        <f t="shared" si="16"/>
        <v>0</v>
      </c>
      <c r="DM43" s="208">
        <f t="shared" si="17"/>
        <v>0</v>
      </c>
      <c r="DN43" s="251">
        <f t="shared" si="19"/>
        <v>11</v>
      </c>
      <c r="DO43" s="220">
        <f t="shared" si="30"/>
        <v>528</v>
      </c>
      <c r="DP43" s="449">
        <v>0</v>
      </c>
      <c r="DQ43" s="449">
        <v>0</v>
      </c>
      <c r="DR43" s="449">
        <v>0</v>
      </c>
      <c r="DS43" s="449">
        <v>160</v>
      </c>
      <c r="DT43" s="449">
        <v>100</v>
      </c>
      <c r="DU43" s="449">
        <v>0</v>
      </c>
      <c r="DV43" s="449">
        <v>0</v>
      </c>
      <c r="DW43" s="449">
        <v>160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6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520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4"/>
        <v>520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5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6"/>
        <v>0</v>
      </c>
      <c r="AN44" s="714">
        <f t="shared" si="7"/>
        <v>0</v>
      </c>
      <c r="AO44" s="600">
        <v>2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8"/>
        <v>2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9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10"/>
        <v>0</v>
      </c>
      <c r="BP44" s="173">
        <v>7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8"/>
        <v>7</v>
      </c>
      <c r="BY44" s="393">
        <f t="shared" si="26"/>
        <v>520</v>
      </c>
      <c r="BZ44" s="1180">
        <f t="shared" si="27"/>
        <v>0</v>
      </c>
      <c r="CA44" s="1181">
        <f t="shared" si="25"/>
        <v>2</v>
      </c>
      <c r="CB44" s="130">
        <v>0</v>
      </c>
      <c r="CC44" s="130">
        <v>0</v>
      </c>
      <c r="CD44" s="1182">
        <f t="shared" si="28"/>
        <v>7</v>
      </c>
      <c r="CE44" s="1169">
        <f t="shared" si="29"/>
        <v>529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4"/>
        <v>0</v>
      </c>
      <c r="DI44" s="218">
        <f t="shared" si="14"/>
        <v>0</v>
      </c>
      <c r="DJ44" s="219">
        <f t="shared" si="14"/>
        <v>0</v>
      </c>
      <c r="DK44" s="471">
        <f t="shared" si="15"/>
        <v>0</v>
      </c>
      <c r="DL44" s="215">
        <f t="shared" si="16"/>
        <v>0</v>
      </c>
      <c r="DM44" s="208">
        <f t="shared" si="17"/>
        <v>0</v>
      </c>
      <c r="DN44" s="251">
        <f t="shared" si="19"/>
        <v>7</v>
      </c>
      <c r="DO44" s="220">
        <f t="shared" si="30"/>
        <v>529</v>
      </c>
      <c r="DP44" s="449">
        <v>0</v>
      </c>
      <c r="DQ44" s="449">
        <v>0</v>
      </c>
      <c r="DR44" s="449">
        <v>0</v>
      </c>
      <c r="DS44" s="449">
        <v>180</v>
      </c>
      <c r="DT44" s="449">
        <v>120</v>
      </c>
      <c r="DU44" s="449">
        <v>0</v>
      </c>
      <c r="DV44" s="449">
        <v>0</v>
      </c>
      <c r="DW44" s="449">
        <v>180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314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361">
        <v>13</v>
      </c>
      <c r="N45" s="124">
        <v>0</v>
      </c>
      <c r="O45" s="1325">
        <f>402+505</f>
        <v>907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4"/>
        <v>920</v>
      </c>
      <c r="V45" s="126">
        <v>0</v>
      </c>
      <c r="W45" s="124">
        <v>0</v>
      </c>
      <c r="X45" s="124">
        <f>145+255</f>
        <v>400</v>
      </c>
      <c r="Y45" s="124">
        <f>310+210</f>
        <v>520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5"/>
        <v>920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6"/>
        <v>0</v>
      </c>
      <c r="AN45" s="714">
        <f t="shared" si="7"/>
        <v>920</v>
      </c>
      <c r="AO45" s="600">
        <v>192</v>
      </c>
      <c r="AP45" s="134">
        <v>0</v>
      </c>
      <c r="AQ45" s="134">
        <f>145+255</f>
        <v>400</v>
      </c>
      <c r="AR45" s="134">
        <f>310+210</f>
        <v>520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8"/>
        <v>1112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9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10"/>
        <v>0</v>
      </c>
      <c r="BP45" s="173">
        <v>102</v>
      </c>
      <c r="BQ45" s="134">
        <v>0</v>
      </c>
      <c r="BR45" s="134">
        <v>240</v>
      </c>
      <c r="BS45" s="134">
        <v>587</v>
      </c>
      <c r="BT45" s="134">
        <v>120</v>
      </c>
      <c r="BU45" s="134">
        <v>0</v>
      </c>
      <c r="BV45" s="134">
        <v>0</v>
      </c>
      <c r="BW45" s="135">
        <v>0</v>
      </c>
      <c r="BX45" s="136">
        <f t="shared" si="18"/>
        <v>1049</v>
      </c>
      <c r="BY45" s="393">
        <f t="shared" si="26"/>
        <v>0</v>
      </c>
      <c r="BZ45" s="1180">
        <f t="shared" si="27"/>
        <v>0</v>
      </c>
      <c r="CA45" s="1181">
        <f t="shared" si="25"/>
        <v>165</v>
      </c>
      <c r="CB45" s="130">
        <v>0</v>
      </c>
      <c r="CC45" s="130">
        <v>0</v>
      </c>
      <c r="CD45" s="1182">
        <f t="shared" si="28"/>
        <v>1049</v>
      </c>
      <c r="CE45" s="1169">
        <f t="shared" si="29"/>
        <v>1214</v>
      </c>
      <c r="CF45" s="263">
        <v>960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600</v>
      </c>
      <c r="DA45" s="240">
        <v>0</v>
      </c>
      <c r="DB45" s="247">
        <v>0</v>
      </c>
      <c r="DC45" s="442" t="s">
        <v>648</v>
      </c>
      <c r="DD45" s="383">
        <v>300</v>
      </c>
      <c r="DE45" s="240">
        <v>0</v>
      </c>
      <c r="DF45" s="219"/>
      <c r="DG45" s="442" t="s">
        <v>648</v>
      </c>
      <c r="DH45" s="469">
        <f t="shared" si="14"/>
        <v>900</v>
      </c>
      <c r="DI45" s="218">
        <f t="shared" si="14"/>
        <v>0</v>
      </c>
      <c r="DJ45" s="219">
        <f t="shared" si="14"/>
        <v>0</v>
      </c>
      <c r="DK45" s="471">
        <f t="shared" si="15"/>
        <v>-60</v>
      </c>
      <c r="DL45" s="215">
        <f t="shared" si="16"/>
        <v>-960</v>
      </c>
      <c r="DM45" s="208">
        <f t="shared" si="17"/>
        <v>0</v>
      </c>
      <c r="DN45" s="251">
        <f t="shared" si="19"/>
        <v>1049</v>
      </c>
      <c r="DO45" s="220">
        <f t="shared" si="30"/>
        <v>1214</v>
      </c>
      <c r="DP45" s="449">
        <v>0</v>
      </c>
      <c r="DQ45" s="449">
        <v>0</v>
      </c>
      <c r="DR45" s="449">
        <v>750</v>
      </c>
      <c r="DS45" s="449">
        <v>1170</v>
      </c>
      <c r="DT45" s="449">
        <v>0</v>
      </c>
      <c r="DU45" s="449">
        <v>0</v>
      </c>
      <c r="DV45" s="449">
        <v>0</v>
      </c>
      <c r="DW45" s="449">
        <v>750</v>
      </c>
      <c r="DX45" s="449">
        <v>0</v>
      </c>
      <c r="DY45" s="449">
        <v>0</v>
      </c>
      <c r="DZ45" s="449">
        <v>900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4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5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6"/>
        <v>0</v>
      </c>
      <c r="AN46" s="714">
        <f t="shared" si="7"/>
        <v>0</v>
      </c>
      <c r="AO46" s="600">
        <v>1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8"/>
        <v>1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9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10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8"/>
        <v>0</v>
      </c>
      <c r="BY46" s="393">
        <f t="shared" si="26"/>
        <v>0</v>
      </c>
      <c r="BZ46" s="1180">
        <f t="shared" si="27"/>
        <v>0</v>
      </c>
      <c r="CA46" s="1181">
        <f t="shared" si="25"/>
        <v>1</v>
      </c>
      <c r="CB46" s="130">
        <v>0</v>
      </c>
      <c r="CC46" s="130">
        <v>0</v>
      </c>
      <c r="CD46" s="1182">
        <f t="shared" si="28"/>
        <v>0</v>
      </c>
      <c r="CE46" s="1169">
        <f t="shared" si="29"/>
        <v>1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4"/>
        <v>0</v>
      </c>
      <c r="DI46" s="218">
        <f t="shared" si="14"/>
        <v>0</v>
      </c>
      <c r="DJ46" s="219">
        <f t="shared" si="14"/>
        <v>0</v>
      </c>
      <c r="DK46" s="471">
        <f t="shared" si="15"/>
        <v>0</v>
      </c>
      <c r="DL46" s="215">
        <f t="shared" si="16"/>
        <v>0</v>
      </c>
      <c r="DM46" s="208">
        <f t="shared" si="17"/>
        <v>0</v>
      </c>
      <c r="DN46" s="251">
        <f t="shared" si="19"/>
        <v>0</v>
      </c>
      <c r="DO46" s="220">
        <f t="shared" si="30"/>
        <v>1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314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53</v>
      </c>
      <c r="N47" s="124">
        <v>0</v>
      </c>
      <c r="O47" s="1315">
        <f>416</f>
        <v>416</v>
      </c>
      <c r="P47" s="1315">
        <f>253+100</f>
        <v>353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4"/>
        <v>822</v>
      </c>
      <c r="V47" s="126">
        <v>0</v>
      </c>
      <c r="W47" s="124">
        <v>0</v>
      </c>
      <c r="X47" s="124">
        <f>183</f>
        <v>183</v>
      </c>
      <c r="Y47" s="124">
        <f>265+252</f>
        <v>517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5"/>
        <v>700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6"/>
        <v>0</v>
      </c>
      <c r="AN47" s="714">
        <f t="shared" si="7"/>
        <v>700</v>
      </c>
      <c r="AO47" s="600">
        <v>233</v>
      </c>
      <c r="AP47" s="134">
        <v>0</v>
      </c>
      <c r="AQ47" s="134">
        <f>183</f>
        <v>183</v>
      </c>
      <c r="AR47" s="134">
        <f>265+252</f>
        <v>517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8"/>
        <v>933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9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10"/>
        <v>0</v>
      </c>
      <c r="BP47" s="173">
        <v>6</v>
      </c>
      <c r="BQ47" s="134">
        <v>0</v>
      </c>
      <c r="BR47" s="134">
        <v>0</v>
      </c>
      <c r="BS47" s="134">
        <v>211</v>
      </c>
      <c r="BT47" s="134">
        <v>431</v>
      </c>
      <c r="BU47" s="134">
        <v>0</v>
      </c>
      <c r="BV47" s="134">
        <v>0</v>
      </c>
      <c r="BW47" s="135">
        <v>0</v>
      </c>
      <c r="BX47" s="136">
        <f t="shared" si="18"/>
        <v>648</v>
      </c>
      <c r="BY47" s="393">
        <f t="shared" si="26"/>
        <v>122</v>
      </c>
      <c r="BZ47" s="1180">
        <f t="shared" si="27"/>
        <v>0</v>
      </c>
      <c r="CA47" s="1181">
        <f t="shared" si="25"/>
        <v>291</v>
      </c>
      <c r="CB47" s="130">
        <v>0</v>
      </c>
      <c r="CC47" s="130">
        <v>0</v>
      </c>
      <c r="CD47" s="1182">
        <f t="shared" si="28"/>
        <v>648</v>
      </c>
      <c r="CE47" s="1169">
        <f t="shared" si="29"/>
        <v>1061</v>
      </c>
      <c r="CF47" s="263">
        <v>936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624</v>
      </c>
      <c r="DA47" s="240">
        <v>0</v>
      </c>
      <c r="DB47" s="247">
        <v>0</v>
      </c>
      <c r="DC47" s="442" t="s">
        <v>648</v>
      </c>
      <c r="DD47" s="383">
        <v>312</v>
      </c>
      <c r="DE47" s="240">
        <v>0</v>
      </c>
      <c r="DF47" s="219"/>
      <c r="DG47" s="442" t="s">
        <v>648</v>
      </c>
      <c r="DH47" s="469">
        <f t="shared" si="14"/>
        <v>936</v>
      </c>
      <c r="DI47" s="218">
        <f t="shared" si="14"/>
        <v>0</v>
      </c>
      <c r="DJ47" s="219">
        <f t="shared" si="14"/>
        <v>0</v>
      </c>
      <c r="DK47" s="471">
        <f t="shared" si="15"/>
        <v>0</v>
      </c>
      <c r="DL47" s="215">
        <f t="shared" si="16"/>
        <v>-936</v>
      </c>
      <c r="DM47" s="208">
        <f t="shared" si="17"/>
        <v>0</v>
      </c>
      <c r="DN47" s="251">
        <f t="shared" si="19"/>
        <v>648</v>
      </c>
      <c r="DO47" s="220">
        <f t="shared" si="30"/>
        <v>1061</v>
      </c>
      <c r="DP47" s="449">
        <v>0</v>
      </c>
      <c r="DQ47" s="449">
        <v>0</v>
      </c>
      <c r="DR47" s="449">
        <v>768</v>
      </c>
      <c r="DS47" s="449">
        <v>1152</v>
      </c>
      <c r="DT47" s="449">
        <v>0</v>
      </c>
      <c r="DU47" s="449">
        <v>0</v>
      </c>
      <c r="DV47" s="449">
        <v>0</v>
      </c>
      <c r="DW47" s="449">
        <v>768</v>
      </c>
      <c r="DX47" s="449">
        <v>0</v>
      </c>
      <c r="DY47" s="449">
        <v>0</v>
      </c>
      <c r="DZ47" s="449">
        <v>912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4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5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6"/>
        <v>0</v>
      </c>
      <c r="AN48" s="714">
        <f t="shared" si="7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8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9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10"/>
        <v>0</v>
      </c>
      <c r="BP48" s="173">
        <v>363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8"/>
        <v>363</v>
      </c>
      <c r="BY48" s="393">
        <f t="shared" si="26"/>
        <v>0</v>
      </c>
      <c r="BZ48" s="1180">
        <f t="shared" si="27"/>
        <v>0</v>
      </c>
      <c r="CA48" s="1181">
        <f t="shared" si="25"/>
        <v>0</v>
      </c>
      <c r="CB48" s="130">
        <v>0</v>
      </c>
      <c r="CC48" s="130">
        <v>0</v>
      </c>
      <c r="CD48" s="1182">
        <f t="shared" si="28"/>
        <v>363</v>
      </c>
      <c r="CE48" s="1169">
        <f t="shared" si="29"/>
        <v>363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4"/>
        <v>0</v>
      </c>
      <c r="DI48" s="218">
        <f t="shared" si="14"/>
        <v>0</v>
      </c>
      <c r="DJ48" s="219">
        <f t="shared" si="14"/>
        <v>0</v>
      </c>
      <c r="DK48" s="471">
        <f t="shared" si="15"/>
        <v>0</v>
      </c>
      <c r="DL48" s="215">
        <f t="shared" si="16"/>
        <v>0</v>
      </c>
      <c r="DM48" s="208">
        <f t="shared" si="17"/>
        <v>0</v>
      </c>
      <c r="DN48" s="251">
        <f t="shared" si="19"/>
        <v>363</v>
      </c>
      <c r="DO48" s="220">
        <f t="shared" si="30"/>
        <v>363</v>
      </c>
      <c r="DP48" s="1336">
        <v>0</v>
      </c>
      <c r="DQ48" s="1336">
        <v>0</v>
      </c>
      <c r="DR48" s="1336">
        <v>0</v>
      </c>
      <c r="DS48" s="1336">
        <v>0</v>
      </c>
      <c r="DT48" s="1336">
        <v>0</v>
      </c>
      <c r="DU48" s="1336">
        <v>0</v>
      </c>
      <c r="DV48" s="1336">
        <v>0</v>
      </c>
      <c r="DW48" s="1336">
        <v>0</v>
      </c>
      <c r="DX48" s="1336">
        <v>0</v>
      </c>
      <c r="DY48" s="1336">
        <v>0</v>
      </c>
      <c r="DZ48" s="1336">
        <v>0</v>
      </c>
      <c r="EA48" s="1336">
        <v>0</v>
      </c>
      <c r="EB48" s="1336">
        <v>0</v>
      </c>
      <c r="EC48" s="1336">
        <v>0</v>
      </c>
      <c r="ED48" s="1336">
        <v>0</v>
      </c>
      <c r="EE48" s="1336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4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5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6"/>
        <v>0</v>
      </c>
      <c r="AN49" s="714">
        <f t="shared" si="7"/>
        <v>0</v>
      </c>
      <c r="AO49" s="600">
        <v>43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8"/>
        <v>43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9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10"/>
        <v>0</v>
      </c>
      <c r="BP49" s="173">
        <v>331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42</v>
      </c>
      <c r="BX49" s="136">
        <f t="shared" si="18"/>
        <v>373</v>
      </c>
      <c r="BY49" s="393">
        <f t="shared" si="26"/>
        <v>0</v>
      </c>
      <c r="BZ49" s="1180">
        <f t="shared" si="27"/>
        <v>0</v>
      </c>
      <c r="CA49" s="1181">
        <f t="shared" si="25"/>
        <v>1</v>
      </c>
      <c r="CB49" s="130">
        <v>0</v>
      </c>
      <c r="CC49" s="130">
        <v>0</v>
      </c>
      <c r="CD49" s="1182">
        <f t="shared" si="28"/>
        <v>373</v>
      </c>
      <c r="CE49" s="1169">
        <f t="shared" si="29"/>
        <v>374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4"/>
        <v>0</v>
      </c>
      <c r="DI49" s="218">
        <f t="shared" si="14"/>
        <v>0</v>
      </c>
      <c r="DJ49" s="219">
        <f t="shared" si="14"/>
        <v>0</v>
      </c>
      <c r="DK49" s="471">
        <f t="shared" si="15"/>
        <v>0</v>
      </c>
      <c r="DL49" s="215">
        <f t="shared" si="16"/>
        <v>0</v>
      </c>
      <c r="DM49" s="208">
        <f t="shared" si="17"/>
        <v>0</v>
      </c>
      <c r="DN49" s="251">
        <f t="shared" si="19"/>
        <v>373</v>
      </c>
      <c r="DO49" s="220">
        <f t="shared" si="30"/>
        <v>374</v>
      </c>
      <c r="DP49" s="1336">
        <v>0</v>
      </c>
      <c r="DQ49" s="1336">
        <v>0</v>
      </c>
      <c r="DR49" s="1336">
        <v>0</v>
      </c>
      <c r="DS49" s="1336">
        <v>0</v>
      </c>
      <c r="DT49" s="1336">
        <v>0</v>
      </c>
      <c r="DU49" s="1336">
        <v>0</v>
      </c>
      <c r="DV49" s="1336">
        <v>0</v>
      </c>
      <c r="DW49" s="1336">
        <v>0</v>
      </c>
      <c r="DX49" s="1336">
        <v>0</v>
      </c>
      <c r="DY49" s="1336">
        <v>0</v>
      </c>
      <c r="DZ49" s="1336">
        <v>0</v>
      </c>
      <c r="EA49" s="1336">
        <v>0</v>
      </c>
      <c r="EB49" s="1336">
        <v>0</v>
      </c>
      <c r="EC49" s="1336">
        <v>0</v>
      </c>
      <c r="ED49" s="1336">
        <v>0</v>
      </c>
      <c r="EE49" s="1336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4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5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6"/>
        <v>0</v>
      </c>
      <c r="AN50" s="714">
        <f t="shared" si="7"/>
        <v>0</v>
      </c>
      <c r="AO50" s="600">
        <v>648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8"/>
        <v>648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9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10"/>
        <v>0</v>
      </c>
      <c r="BP50" s="173">
        <v>565</v>
      </c>
      <c r="BQ50" s="134">
        <v>0</v>
      </c>
      <c r="BR50" s="134">
        <v>0</v>
      </c>
      <c r="BS50" s="134">
        <v>0</v>
      </c>
      <c r="BT50" s="134">
        <v>0</v>
      </c>
      <c r="BU50" s="134">
        <v>269</v>
      </c>
      <c r="BV50" s="134">
        <v>80</v>
      </c>
      <c r="BW50" s="135">
        <v>288</v>
      </c>
      <c r="BX50" s="136">
        <f t="shared" si="18"/>
        <v>1202</v>
      </c>
      <c r="BY50" s="393">
        <f t="shared" si="26"/>
        <v>0</v>
      </c>
      <c r="BZ50" s="1180">
        <f t="shared" si="27"/>
        <v>0</v>
      </c>
      <c r="CA50" s="1181">
        <f t="shared" si="25"/>
        <v>11</v>
      </c>
      <c r="CB50" s="130">
        <v>0</v>
      </c>
      <c r="CC50" s="130">
        <v>0</v>
      </c>
      <c r="CD50" s="1182">
        <f t="shared" si="28"/>
        <v>1202</v>
      </c>
      <c r="CE50" s="1169">
        <f t="shared" si="29"/>
        <v>1213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4"/>
        <v>0</v>
      </c>
      <c r="DI50" s="218">
        <f t="shared" si="14"/>
        <v>0</v>
      </c>
      <c r="DJ50" s="219">
        <f t="shared" si="14"/>
        <v>0</v>
      </c>
      <c r="DK50" s="471">
        <f t="shared" si="15"/>
        <v>0</v>
      </c>
      <c r="DL50" s="215">
        <f t="shared" si="16"/>
        <v>0</v>
      </c>
      <c r="DM50" s="208">
        <f t="shared" si="17"/>
        <v>0</v>
      </c>
      <c r="DN50" s="251">
        <f t="shared" si="19"/>
        <v>1202</v>
      </c>
      <c r="DO50" s="220">
        <f t="shared" si="30"/>
        <v>1213</v>
      </c>
      <c r="DP50" s="1336">
        <v>80</v>
      </c>
      <c r="DQ50" s="1336">
        <v>0</v>
      </c>
      <c r="DR50" s="1336">
        <v>0</v>
      </c>
      <c r="DS50" s="1336">
        <v>112</v>
      </c>
      <c r="DT50" s="1336">
        <v>0</v>
      </c>
      <c r="DU50" s="1336">
        <v>0</v>
      </c>
      <c r="DV50" s="1336">
        <v>0</v>
      </c>
      <c r="DW50" s="1336">
        <v>112</v>
      </c>
      <c r="DX50" s="1336">
        <v>0</v>
      </c>
      <c r="DY50" s="1336">
        <v>0</v>
      </c>
      <c r="DZ50" s="1336">
        <v>0</v>
      </c>
      <c r="EA50" s="1336">
        <v>128</v>
      </c>
      <c r="EB50" s="1336">
        <v>128</v>
      </c>
      <c r="EC50" s="1336">
        <v>0</v>
      </c>
      <c r="ED50" s="1336">
        <v>0</v>
      </c>
      <c r="EE50" s="1336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524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4"/>
        <v>524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5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6"/>
        <v>0</v>
      </c>
      <c r="AN51" s="714">
        <f t="shared" si="7"/>
        <v>0</v>
      </c>
      <c r="AO51" s="600">
        <v>250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8"/>
        <v>250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9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10"/>
        <v>0</v>
      </c>
      <c r="BP51" s="173">
        <v>936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224</v>
      </c>
      <c r="BW51" s="135">
        <v>0</v>
      </c>
      <c r="BX51" s="136">
        <f t="shared" si="18"/>
        <v>1160</v>
      </c>
      <c r="BY51" s="393">
        <f t="shared" si="26"/>
        <v>524</v>
      </c>
      <c r="BZ51" s="1180">
        <f t="shared" si="27"/>
        <v>0</v>
      </c>
      <c r="CA51" s="1181">
        <f t="shared" si="25"/>
        <v>26</v>
      </c>
      <c r="CB51" s="130">
        <v>0</v>
      </c>
      <c r="CC51" s="130">
        <v>0</v>
      </c>
      <c r="CD51" s="1182">
        <f t="shared" si="28"/>
        <v>1160</v>
      </c>
      <c r="CE51" s="1169">
        <f t="shared" si="29"/>
        <v>1710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4"/>
        <v>0</v>
      </c>
      <c r="DI51" s="218">
        <f t="shared" si="14"/>
        <v>0</v>
      </c>
      <c r="DJ51" s="219">
        <f t="shared" si="14"/>
        <v>0</v>
      </c>
      <c r="DK51" s="471">
        <f t="shared" si="15"/>
        <v>0</v>
      </c>
      <c r="DL51" s="215">
        <f t="shared" si="16"/>
        <v>0</v>
      </c>
      <c r="DM51" s="208">
        <f t="shared" si="17"/>
        <v>0</v>
      </c>
      <c r="DN51" s="251">
        <f t="shared" si="19"/>
        <v>1160</v>
      </c>
      <c r="DO51" s="220">
        <f t="shared" si="30"/>
        <v>1710</v>
      </c>
      <c r="DP51" s="1336">
        <v>80</v>
      </c>
      <c r="DQ51" s="1336">
        <v>0</v>
      </c>
      <c r="DR51" s="1336">
        <v>0</v>
      </c>
      <c r="DS51" s="1336">
        <v>112</v>
      </c>
      <c r="DT51" s="1336">
        <v>0</v>
      </c>
      <c r="DU51" s="1336">
        <v>0</v>
      </c>
      <c r="DV51" s="1336">
        <v>0</v>
      </c>
      <c r="DW51" s="1336">
        <v>112</v>
      </c>
      <c r="DX51" s="1336">
        <v>0</v>
      </c>
      <c r="DY51" s="1336">
        <v>0</v>
      </c>
      <c r="DZ51" s="1336">
        <v>0</v>
      </c>
      <c r="EA51" s="1336">
        <v>128</v>
      </c>
      <c r="EB51" s="1336">
        <v>128</v>
      </c>
      <c r="EC51" s="1336">
        <v>0</v>
      </c>
      <c r="ED51" s="1336">
        <v>0</v>
      </c>
      <c r="EE51" s="1336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4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5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6"/>
        <v>0</v>
      </c>
      <c r="AN52" s="714">
        <f t="shared" si="7"/>
        <v>0</v>
      </c>
      <c r="AO52" s="600">
        <v>419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8"/>
        <v>419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9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10"/>
        <v>0</v>
      </c>
      <c r="BP52" s="173">
        <v>1201</v>
      </c>
      <c r="BQ52" s="134">
        <v>0</v>
      </c>
      <c r="BR52" s="134">
        <v>0</v>
      </c>
      <c r="BS52" s="134">
        <v>0</v>
      </c>
      <c r="BT52" s="134">
        <v>0</v>
      </c>
      <c r="BU52" s="134">
        <v>368</v>
      </c>
      <c r="BV52" s="134">
        <v>18</v>
      </c>
      <c r="BW52" s="135">
        <v>0</v>
      </c>
      <c r="BX52" s="136">
        <f t="shared" si="18"/>
        <v>1587</v>
      </c>
      <c r="BY52" s="393">
        <f t="shared" si="26"/>
        <v>0</v>
      </c>
      <c r="BZ52" s="1180">
        <f t="shared" si="27"/>
        <v>0</v>
      </c>
      <c r="CA52" s="1181">
        <f t="shared" si="25"/>
        <v>33</v>
      </c>
      <c r="CB52" s="130">
        <v>0</v>
      </c>
      <c r="CC52" s="130">
        <v>0</v>
      </c>
      <c r="CD52" s="1182">
        <f t="shared" si="28"/>
        <v>1587</v>
      </c>
      <c r="CE52" s="1169">
        <f t="shared" si="29"/>
        <v>1620</v>
      </c>
      <c r="CF52" s="263">
        <v>360</v>
      </c>
      <c r="CG52" s="462">
        <v>0</v>
      </c>
      <c r="CH52" s="240"/>
      <c r="CI52" s="219"/>
      <c r="CJ52" s="383">
        <v>208</v>
      </c>
      <c r="CK52" s="240">
        <v>208</v>
      </c>
      <c r="CL52" s="247">
        <v>208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152</v>
      </c>
      <c r="CW52" s="240">
        <v>160</v>
      </c>
      <c r="CX52" s="250">
        <v>160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4"/>
        <v>360</v>
      </c>
      <c r="DI52" s="218">
        <f t="shared" si="14"/>
        <v>368</v>
      </c>
      <c r="DJ52" s="219">
        <f t="shared" si="14"/>
        <v>368</v>
      </c>
      <c r="DK52" s="471">
        <f t="shared" si="15"/>
        <v>0</v>
      </c>
      <c r="DL52" s="215">
        <f t="shared" si="16"/>
        <v>8</v>
      </c>
      <c r="DM52" s="208">
        <f t="shared" si="17"/>
        <v>0</v>
      </c>
      <c r="DN52" s="251">
        <f t="shared" si="19"/>
        <v>1219</v>
      </c>
      <c r="DO52" s="220">
        <f t="shared" si="30"/>
        <v>1252</v>
      </c>
      <c r="DP52" s="1336">
        <v>0</v>
      </c>
      <c r="DQ52" s="1336">
        <v>0</v>
      </c>
      <c r="DR52" s="1336">
        <v>0</v>
      </c>
      <c r="DS52" s="1336">
        <v>0</v>
      </c>
      <c r="DT52" s="1336">
        <v>112</v>
      </c>
      <c r="DU52" s="1336">
        <v>112</v>
      </c>
      <c r="DV52" s="1336">
        <v>0</v>
      </c>
      <c r="DW52" s="1336">
        <v>0</v>
      </c>
      <c r="DX52" s="1336">
        <v>0</v>
      </c>
      <c r="DY52" s="1336">
        <v>112</v>
      </c>
      <c r="DZ52" s="1336">
        <v>0</v>
      </c>
      <c r="EA52" s="1336">
        <v>0</v>
      </c>
      <c r="EB52" s="1336">
        <v>192</v>
      </c>
      <c r="EC52" s="1336">
        <v>0</v>
      </c>
      <c r="ED52" s="1336">
        <v>0</v>
      </c>
      <c r="EE52" s="1336">
        <v>112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549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4"/>
        <v>549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5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6"/>
        <v>0</v>
      </c>
      <c r="AN53" s="714">
        <f t="shared" si="7"/>
        <v>0</v>
      </c>
      <c r="AO53" s="600">
        <v>889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8"/>
        <v>889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9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10"/>
        <v>0</v>
      </c>
      <c r="BP53" s="173">
        <v>357</v>
      </c>
      <c r="BQ53" s="134">
        <v>224</v>
      </c>
      <c r="BR53" s="134">
        <v>0</v>
      </c>
      <c r="BS53" s="134">
        <v>0</v>
      </c>
      <c r="BT53" s="134">
        <v>359</v>
      </c>
      <c r="BU53" s="134">
        <v>168</v>
      </c>
      <c r="BV53" s="134">
        <v>82</v>
      </c>
      <c r="BW53" s="135">
        <v>0</v>
      </c>
      <c r="BX53" s="136">
        <f t="shared" si="18"/>
        <v>1190</v>
      </c>
      <c r="BY53" s="393">
        <f t="shared" si="26"/>
        <v>549</v>
      </c>
      <c r="BZ53" s="1180">
        <f t="shared" si="27"/>
        <v>0</v>
      </c>
      <c r="CA53" s="1181">
        <f t="shared" si="25"/>
        <v>56</v>
      </c>
      <c r="CB53" s="130">
        <v>0</v>
      </c>
      <c r="CC53" s="130">
        <v>0</v>
      </c>
      <c r="CD53" s="1182">
        <f t="shared" si="28"/>
        <v>1190</v>
      </c>
      <c r="CE53" s="1169">
        <f t="shared" si="29"/>
        <v>1795</v>
      </c>
      <c r="CF53" s="263">
        <v>360</v>
      </c>
      <c r="CG53" s="462">
        <v>0</v>
      </c>
      <c r="CH53" s="240"/>
      <c r="CI53" s="219"/>
      <c r="CJ53" s="383">
        <v>208</v>
      </c>
      <c r="CK53" s="240">
        <v>208</v>
      </c>
      <c r="CL53" s="247">
        <v>208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152</v>
      </c>
      <c r="CW53" s="240">
        <v>160</v>
      </c>
      <c r="CX53" s="250">
        <v>160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4"/>
        <v>360</v>
      </c>
      <c r="DI53" s="218">
        <f t="shared" si="14"/>
        <v>368</v>
      </c>
      <c r="DJ53" s="219">
        <f t="shared" si="14"/>
        <v>368</v>
      </c>
      <c r="DK53" s="471">
        <f t="shared" si="15"/>
        <v>0</v>
      </c>
      <c r="DL53" s="215">
        <f t="shared" si="16"/>
        <v>8</v>
      </c>
      <c r="DM53" s="208">
        <f t="shared" si="17"/>
        <v>0</v>
      </c>
      <c r="DN53" s="251">
        <f t="shared" si="19"/>
        <v>822</v>
      </c>
      <c r="DO53" s="220">
        <f t="shared" si="30"/>
        <v>1427</v>
      </c>
      <c r="DP53" s="1336">
        <v>0</v>
      </c>
      <c r="DQ53" s="1336">
        <v>0</v>
      </c>
      <c r="DR53" s="1336">
        <v>0</v>
      </c>
      <c r="DS53" s="1336">
        <v>0</v>
      </c>
      <c r="DT53" s="1336">
        <v>112</v>
      </c>
      <c r="DU53" s="1336">
        <v>112</v>
      </c>
      <c r="DV53" s="1336">
        <v>0</v>
      </c>
      <c r="DW53" s="1336">
        <v>0</v>
      </c>
      <c r="DX53" s="1336">
        <v>0</v>
      </c>
      <c r="DY53" s="1336">
        <v>112</v>
      </c>
      <c r="DZ53" s="1336">
        <v>0</v>
      </c>
      <c r="EA53" s="1336">
        <v>0</v>
      </c>
      <c r="EB53" s="1336">
        <v>192</v>
      </c>
      <c r="EC53" s="1336">
        <v>0</v>
      </c>
      <c r="ED53" s="1336">
        <v>0</v>
      </c>
      <c r="EE53" s="1336">
        <v>112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4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5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6"/>
        <v>0</v>
      </c>
      <c r="AN54" s="714">
        <f t="shared" si="7"/>
        <v>0</v>
      </c>
      <c r="AO54" s="600">
        <v>67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8"/>
        <v>67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9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10"/>
        <v>0</v>
      </c>
      <c r="BP54" s="173">
        <v>200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8"/>
        <v>200</v>
      </c>
      <c r="BY54" s="393">
        <f t="shared" si="26"/>
        <v>0</v>
      </c>
      <c r="BZ54" s="1180">
        <f t="shared" si="27"/>
        <v>0</v>
      </c>
      <c r="CA54" s="1181">
        <f t="shared" si="25"/>
        <v>67</v>
      </c>
      <c r="CB54" s="130">
        <v>0</v>
      </c>
      <c r="CC54" s="130">
        <v>0</v>
      </c>
      <c r="CD54" s="1182">
        <f t="shared" si="28"/>
        <v>200</v>
      </c>
      <c r="CE54" s="1169">
        <f t="shared" si="29"/>
        <v>267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4"/>
        <v>0</v>
      </c>
      <c r="DI54" s="218">
        <f t="shared" si="14"/>
        <v>0</v>
      </c>
      <c r="DJ54" s="219">
        <f t="shared" si="14"/>
        <v>0</v>
      </c>
      <c r="DK54" s="471">
        <f t="shared" si="15"/>
        <v>0</v>
      </c>
      <c r="DL54" s="215">
        <f t="shared" si="16"/>
        <v>0</v>
      </c>
      <c r="DM54" s="208">
        <f t="shared" si="17"/>
        <v>0</v>
      </c>
      <c r="DN54" s="251">
        <f t="shared" si="19"/>
        <v>200</v>
      </c>
      <c r="DO54" s="220">
        <f t="shared" si="30"/>
        <v>267</v>
      </c>
      <c r="DP54" s="1336">
        <v>0</v>
      </c>
      <c r="DQ54" s="1336">
        <v>0</v>
      </c>
      <c r="DR54" s="1336">
        <v>0</v>
      </c>
      <c r="DS54" s="1336">
        <v>0</v>
      </c>
      <c r="DT54" s="1336">
        <v>0</v>
      </c>
      <c r="DU54" s="1336">
        <v>0</v>
      </c>
      <c r="DV54" s="1336">
        <v>0</v>
      </c>
      <c r="DW54" s="1336">
        <v>0</v>
      </c>
      <c r="DX54" s="1336">
        <v>0</v>
      </c>
      <c r="DY54" s="1336">
        <v>0</v>
      </c>
      <c r="DZ54" s="1336">
        <v>0</v>
      </c>
      <c r="EA54" s="1336">
        <v>0</v>
      </c>
      <c r="EB54" s="1336">
        <v>0</v>
      </c>
      <c r="EC54" s="1336">
        <v>0</v>
      </c>
      <c r="ED54" s="1336">
        <v>0</v>
      </c>
      <c r="EE54" s="1336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4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5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6"/>
        <v>0</v>
      </c>
      <c r="AN55" s="714">
        <f t="shared" si="7"/>
        <v>0</v>
      </c>
      <c r="AO55" s="600">
        <v>29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8"/>
        <v>29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9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10"/>
        <v>0</v>
      </c>
      <c r="BP55" s="173">
        <v>168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26</v>
      </c>
      <c r="BW55" s="135">
        <v>0</v>
      </c>
      <c r="BX55" s="136">
        <f t="shared" si="18"/>
        <v>194</v>
      </c>
      <c r="BY55" s="393">
        <f t="shared" si="26"/>
        <v>0</v>
      </c>
      <c r="BZ55" s="1180">
        <f t="shared" si="27"/>
        <v>0</v>
      </c>
      <c r="CA55" s="1181">
        <f t="shared" si="25"/>
        <v>3</v>
      </c>
      <c r="CB55" s="130">
        <v>0</v>
      </c>
      <c r="CC55" s="130">
        <v>0</v>
      </c>
      <c r="CD55" s="1182">
        <f t="shared" si="28"/>
        <v>194</v>
      </c>
      <c r="CE55" s="1169">
        <f t="shared" si="29"/>
        <v>197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4"/>
        <v>0</v>
      </c>
      <c r="DI55" s="218">
        <f t="shared" si="14"/>
        <v>0</v>
      </c>
      <c r="DJ55" s="219">
        <f t="shared" si="14"/>
        <v>0</v>
      </c>
      <c r="DK55" s="471">
        <f t="shared" si="15"/>
        <v>0</v>
      </c>
      <c r="DL55" s="215">
        <f t="shared" si="16"/>
        <v>0</v>
      </c>
      <c r="DM55" s="208">
        <f t="shared" si="17"/>
        <v>0</v>
      </c>
      <c r="DN55" s="251">
        <f t="shared" si="19"/>
        <v>194</v>
      </c>
      <c r="DO55" s="220">
        <f t="shared" si="30"/>
        <v>197</v>
      </c>
      <c r="DP55" s="1336">
        <v>0</v>
      </c>
      <c r="DQ55" s="1336">
        <v>0</v>
      </c>
      <c r="DR55" s="1336">
        <v>0</v>
      </c>
      <c r="DS55" s="1336">
        <v>0</v>
      </c>
      <c r="DT55" s="1336">
        <v>0</v>
      </c>
      <c r="DU55" s="1336">
        <v>0</v>
      </c>
      <c r="DV55" s="1336">
        <v>0</v>
      </c>
      <c r="DW55" s="1336">
        <v>0</v>
      </c>
      <c r="DX55" s="1336">
        <v>0</v>
      </c>
      <c r="DY55" s="1336">
        <v>0</v>
      </c>
      <c r="DZ55" s="1336">
        <v>0</v>
      </c>
      <c r="EA55" s="1336">
        <v>0</v>
      </c>
      <c r="EB55" s="1336">
        <v>0</v>
      </c>
      <c r="EC55" s="1336">
        <v>0</v>
      </c>
      <c r="ED55" s="1336">
        <v>0</v>
      </c>
      <c r="EE55" s="1336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4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5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6"/>
        <v>0</v>
      </c>
      <c r="AN56" s="714">
        <f t="shared" si="7"/>
        <v>0</v>
      </c>
      <c r="AO56" s="600">
        <v>37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8"/>
        <v>37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9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10"/>
        <v>0</v>
      </c>
      <c r="BP56" s="173">
        <v>118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25</v>
      </c>
      <c r="BW56" s="135">
        <v>0</v>
      </c>
      <c r="BX56" s="136">
        <f t="shared" si="18"/>
        <v>143</v>
      </c>
      <c r="BY56" s="393">
        <f t="shared" si="26"/>
        <v>0</v>
      </c>
      <c r="BZ56" s="1180">
        <f t="shared" si="27"/>
        <v>0</v>
      </c>
      <c r="CA56" s="1181">
        <f t="shared" si="25"/>
        <v>12</v>
      </c>
      <c r="CB56" s="130">
        <v>0</v>
      </c>
      <c r="CC56" s="130">
        <v>0</v>
      </c>
      <c r="CD56" s="1182">
        <f t="shared" si="28"/>
        <v>143</v>
      </c>
      <c r="CE56" s="1169">
        <f t="shared" si="29"/>
        <v>155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4"/>
        <v>0</v>
      </c>
      <c r="DI56" s="218">
        <f t="shared" si="14"/>
        <v>0</v>
      </c>
      <c r="DJ56" s="219">
        <f t="shared" si="14"/>
        <v>0</v>
      </c>
      <c r="DK56" s="471">
        <f t="shared" si="15"/>
        <v>0</v>
      </c>
      <c r="DL56" s="215">
        <f t="shared" si="16"/>
        <v>0</v>
      </c>
      <c r="DM56" s="208">
        <f t="shared" si="17"/>
        <v>0</v>
      </c>
      <c r="DN56" s="251">
        <f t="shared" si="19"/>
        <v>143</v>
      </c>
      <c r="DO56" s="220">
        <f t="shared" si="30"/>
        <v>155</v>
      </c>
      <c r="DP56" s="1336">
        <v>0</v>
      </c>
      <c r="DQ56" s="1336">
        <v>0</v>
      </c>
      <c r="DR56" s="1336">
        <v>0</v>
      </c>
      <c r="DS56" s="1336">
        <v>0</v>
      </c>
      <c r="DT56" s="1336">
        <v>0</v>
      </c>
      <c r="DU56" s="1336">
        <v>0</v>
      </c>
      <c r="DV56" s="1336">
        <v>0</v>
      </c>
      <c r="DW56" s="1336">
        <v>0</v>
      </c>
      <c r="DX56" s="1336">
        <v>0</v>
      </c>
      <c r="DY56" s="1336">
        <v>0</v>
      </c>
      <c r="DZ56" s="1336">
        <v>0</v>
      </c>
      <c r="EA56" s="1336">
        <v>0</v>
      </c>
      <c r="EB56" s="1336">
        <v>0</v>
      </c>
      <c r="EC56" s="1336">
        <v>0</v>
      </c>
      <c r="ED56" s="1336">
        <v>0</v>
      </c>
      <c r="EE56" s="1336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426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4"/>
        <v>426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5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6"/>
        <v>0</v>
      </c>
      <c r="AN57" s="714">
        <f t="shared" si="7"/>
        <v>0</v>
      </c>
      <c r="AO57" s="600">
        <v>8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8"/>
        <v>8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9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10"/>
        <v>0</v>
      </c>
      <c r="BP57" s="173">
        <v>1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8</v>
      </c>
      <c r="BX57" s="136">
        <f t="shared" si="18"/>
        <v>9</v>
      </c>
      <c r="BY57" s="393">
        <f t="shared" si="26"/>
        <v>426</v>
      </c>
      <c r="BZ57" s="1180">
        <f t="shared" si="27"/>
        <v>0</v>
      </c>
      <c r="CA57" s="1181">
        <f t="shared" si="25"/>
        <v>0</v>
      </c>
      <c r="CB57" s="130">
        <v>0</v>
      </c>
      <c r="CC57" s="130">
        <v>0</v>
      </c>
      <c r="CD57" s="1182">
        <f t="shared" si="28"/>
        <v>9</v>
      </c>
      <c r="CE57" s="1169">
        <f t="shared" si="29"/>
        <v>435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4"/>
        <v>0</v>
      </c>
      <c r="DI57" s="218">
        <f t="shared" si="14"/>
        <v>0</v>
      </c>
      <c r="DJ57" s="219">
        <f t="shared" si="14"/>
        <v>0</v>
      </c>
      <c r="DK57" s="471">
        <f t="shared" si="15"/>
        <v>0</v>
      </c>
      <c r="DL57" s="215">
        <f t="shared" si="16"/>
        <v>0</v>
      </c>
      <c r="DM57" s="208">
        <f t="shared" si="17"/>
        <v>0</v>
      </c>
      <c r="DN57" s="251">
        <f t="shared" si="19"/>
        <v>9</v>
      </c>
      <c r="DO57" s="220">
        <f t="shared" si="30"/>
        <v>435</v>
      </c>
      <c r="DP57" s="1336">
        <v>0</v>
      </c>
      <c r="DQ57" s="1336">
        <v>0</v>
      </c>
      <c r="DR57" s="1336">
        <v>0</v>
      </c>
      <c r="DS57" s="1336">
        <v>0</v>
      </c>
      <c r="DT57" s="1336">
        <v>0</v>
      </c>
      <c r="DU57" s="1336">
        <v>0</v>
      </c>
      <c r="DV57" s="1336">
        <v>0</v>
      </c>
      <c r="DW57" s="1336">
        <v>0</v>
      </c>
      <c r="DX57" s="1336">
        <v>0</v>
      </c>
      <c r="DY57" s="1336">
        <v>0</v>
      </c>
      <c r="DZ57" s="1336">
        <v>0</v>
      </c>
      <c r="EA57" s="1336">
        <v>0</v>
      </c>
      <c r="EB57" s="1336">
        <v>0</v>
      </c>
      <c r="EC57" s="1336">
        <v>0</v>
      </c>
      <c r="ED57" s="1336">
        <v>0</v>
      </c>
      <c r="EE57" s="1336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4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5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6"/>
        <v>0</v>
      </c>
      <c r="AN58" s="714">
        <f t="shared" si="7"/>
        <v>0</v>
      </c>
      <c r="AO58" s="600">
        <v>16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8"/>
        <v>16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9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10"/>
        <v>0</v>
      </c>
      <c r="BP58" s="173">
        <v>109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16</v>
      </c>
      <c r="BX58" s="136">
        <f t="shared" si="18"/>
        <v>125</v>
      </c>
      <c r="BY58" s="393">
        <f t="shared" si="26"/>
        <v>0</v>
      </c>
      <c r="BZ58" s="1180">
        <f t="shared" si="27"/>
        <v>0</v>
      </c>
      <c r="CA58" s="1181">
        <f t="shared" si="25"/>
        <v>0</v>
      </c>
      <c r="CB58" s="130">
        <v>0</v>
      </c>
      <c r="CC58" s="130">
        <v>0</v>
      </c>
      <c r="CD58" s="1182">
        <f t="shared" si="28"/>
        <v>125</v>
      </c>
      <c r="CE58" s="1169">
        <f t="shared" si="29"/>
        <v>125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4"/>
        <v>0</v>
      </c>
      <c r="DI58" s="218">
        <f t="shared" si="14"/>
        <v>0</v>
      </c>
      <c r="DJ58" s="219">
        <f t="shared" si="14"/>
        <v>0</v>
      </c>
      <c r="DK58" s="471">
        <f t="shared" si="15"/>
        <v>0</v>
      </c>
      <c r="DL58" s="215">
        <f t="shared" si="16"/>
        <v>0</v>
      </c>
      <c r="DM58" s="208">
        <f t="shared" si="17"/>
        <v>0</v>
      </c>
      <c r="DN58" s="251">
        <f t="shared" si="19"/>
        <v>125</v>
      </c>
      <c r="DO58" s="220">
        <f t="shared" si="30"/>
        <v>125</v>
      </c>
      <c r="DP58" s="1336">
        <v>0</v>
      </c>
      <c r="DQ58" s="1336">
        <v>0</v>
      </c>
      <c r="DR58" s="1336">
        <v>0</v>
      </c>
      <c r="DS58" s="1336">
        <v>0</v>
      </c>
      <c r="DT58" s="1336">
        <v>0</v>
      </c>
      <c r="DU58" s="1336">
        <v>0</v>
      </c>
      <c r="DV58" s="1336">
        <v>0</v>
      </c>
      <c r="DW58" s="1336">
        <v>0</v>
      </c>
      <c r="DX58" s="1336">
        <v>0</v>
      </c>
      <c r="DY58" s="1336">
        <v>0</v>
      </c>
      <c r="DZ58" s="1336">
        <v>0</v>
      </c>
      <c r="EA58" s="1336">
        <v>0</v>
      </c>
      <c r="EB58" s="1336">
        <v>0</v>
      </c>
      <c r="EC58" s="1336">
        <v>0</v>
      </c>
      <c r="ED58" s="1336">
        <v>0</v>
      </c>
      <c r="EE58" s="1336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243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4"/>
        <v>243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5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6"/>
        <v>0</v>
      </c>
      <c r="AN59" s="714">
        <f t="shared" si="7"/>
        <v>0</v>
      </c>
      <c r="AO59" s="600">
        <v>158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8"/>
        <v>158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9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10"/>
        <v>0</v>
      </c>
      <c r="BP59" s="173">
        <v>79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158</v>
      </c>
      <c r="BW59" s="135">
        <v>0</v>
      </c>
      <c r="BX59" s="136">
        <f t="shared" si="18"/>
        <v>237</v>
      </c>
      <c r="BY59" s="393">
        <f t="shared" si="26"/>
        <v>243</v>
      </c>
      <c r="BZ59" s="1180">
        <f t="shared" si="27"/>
        <v>0</v>
      </c>
      <c r="CA59" s="1181">
        <f t="shared" si="25"/>
        <v>0</v>
      </c>
      <c r="CB59" s="130">
        <v>0</v>
      </c>
      <c r="CC59" s="130">
        <v>0</v>
      </c>
      <c r="CD59" s="1182">
        <f t="shared" si="28"/>
        <v>237</v>
      </c>
      <c r="CE59" s="1169">
        <f t="shared" si="29"/>
        <v>480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4"/>
        <v>0</v>
      </c>
      <c r="DI59" s="218">
        <f t="shared" si="14"/>
        <v>0</v>
      </c>
      <c r="DJ59" s="219">
        <f t="shared" si="14"/>
        <v>0</v>
      </c>
      <c r="DK59" s="471">
        <f t="shared" si="15"/>
        <v>0</v>
      </c>
      <c r="DL59" s="215">
        <f t="shared" si="16"/>
        <v>0</v>
      </c>
      <c r="DM59" s="208">
        <f t="shared" si="17"/>
        <v>0</v>
      </c>
      <c r="DN59" s="251">
        <f t="shared" si="19"/>
        <v>237</v>
      </c>
      <c r="DO59" s="220">
        <f t="shared" si="30"/>
        <v>480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72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4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5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6"/>
        <v>0</v>
      </c>
      <c r="AN60" s="714">
        <f t="shared" si="7"/>
        <v>0</v>
      </c>
      <c r="AO60" s="600">
        <v>47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8"/>
        <v>47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9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10"/>
        <v>0</v>
      </c>
      <c r="BP60" s="173">
        <v>353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46</v>
      </c>
      <c r="BW60" s="135">
        <v>0</v>
      </c>
      <c r="BX60" s="136">
        <f t="shared" si="18"/>
        <v>399</v>
      </c>
      <c r="BY60" s="393">
        <f t="shared" si="26"/>
        <v>0</v>
      </c>
      <c r="BZ60" s="1180">
        <f t="shared" si="27"/>
        <v>0</v>
      </c>
      <c r="CA60" s="1181">
        <f t="shared" si="25"/>
        <v>1</v>
      </c>
      <c r="CB60" s="130">
        <v>0</v>
      </c>
      <c r="CC60" s="130">
        <v>0</v>
      </c>
      <c r="CD60" s="1182">
        <f t="shared" si="28"/>
        <v>399</v>
      </c>
      <c r="CE60" s="1169">
        <f t="shared" si="29"/>
        <v>400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4"/>
        <v>0</v>
      </c>
      <c r="DI60" s="218">
        <f t="shared" si="14"/>
        <v>0</v>
      </c>
      <c r="DJ60" s="219">
        <f t="shared" si="14"/>
        <v>0</v>
      </c>
      <c r="DK60" s="471">
        <f t="shared" si="15"/>
        <v>0</v>
      </c>
      <c r="DL60" s="215">
        <f t="shared" si="16"/>
        <v>0</v>
      </c>
      <c r="DM60" s="208">
        <f t="shared" si="17"/>
        <v>0</v>
      </c>
      <c r="DN60" s="251">
        <f t="shared" si="19"/>
        <v>399</v>
      </c>
      <c r="DO60" s="220">
        <f t="shared" si="30"/>
        <v>400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60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2860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4"/>
        <v>2860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5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6"/>
        <v>0</v>
      </c>
      <c r="AN61" s="714">
        <f t="shared" si="7"/>
        <v>0</v>
      </c>
      <c r="AO61" s="600">
        <v>371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8"/>
        <v>371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9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10"/>
        <v>0</v>
      </c>
      <c r="BP61" s="173">
        <v>235</v>
      </c>
      <c r="BQ61" s="134">
        <v>0</v>
      </c>
      <c r="BR61" s="134">
        <v>0</v>
      </c>
      <c r="BS61" s="134">
        <v>0</v>
      </c>
      <c r="BT61" s="134">
        <v>266</v>
      </c>
      <c r="BU61" s="134">
        <v>43</v>
      </c>
      <c r="BV61" s="134">
        <v>0</v>
      </c>
      <c r="BW61" s="135">
        <v>0</v>
      </c>
      <c r="BX61" s="136">
        <f t="shared" si="18"/>
        <v>544</v>
      </c>
      <c r="BY61" s="393">
        <f t="shared" si="26"/>
        <v>2860</v>
      </c>
      <c r="BZ61" s="1180">
        <f t="shared" si="27"/>
        <v>0</v>
      </c>
      <c r="CA61" s="1181">
        <f t="shared" si="25"/>
        <v>62</v>
      </c>
      <c r="CB61" s="130">
        <v>0</v>
      </c>
      <c r="CC61" s="130">
        <v>0</v>
      </c>
      <c r="CD61" s="1182">
        <f t="shared" si="28"/>
        <v>544</v>
      </c>
      <c r="CE61" s="1169">
        <f t="shared" si="29"/>
        <v>3466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4"/>
        <v>0</v>
      </c>
      <c r="DI61" s="218">
        <f t="shared" si="14"/>
        <v>0</v>
      </c>
      <c r="DJ61" s="219">
        <f t="shared" si="14"/>
        <v>0</v>
      </c>
      <c r="DK61" s="471">
        <f t="shared" si="15"/>
        <v>0</v>
      </c>
      <c r="DL61" s="215">
        <f t="shared" si="16"/>
        <v>0</v>
      </c>
      <c r="DM61" s="208">
        <f t="shared" si="17"/>
        <v>0</v>
      </c>
      <c r="DN61" s="251">
        <f t="shared" si="19"/>
        <v>544</v>
      </c>
      <c r="DO61" s="220">
        <f t="shared" si="30"/>
        <v>3466</v>
      </c>
      <c r="DP61" s="1336">
        <v>0</v>
      </c>
      <c r="DQ61" s="1336">
        <v>0</v>
      </c>
      <c r="DR61" s="1336">
        <v>0</v>
      </c>
      <c r="DS61" s="1336">
        <v>0</v>
      </c>
      <c r="DT61" s="1336">
        <v>0</v>
      </c>
      <c r="DU61" s="1336">
        <v>0</v>
      </c>
      <c r="DV61" s="1336">
        <v>0</v>
      </c>
      <c r="DW61" s="1336">
        <v>0</v>
      </c>
      <c r="DX61" s="1336">
        <v>0</v>
      </c>
      <c r="DY61" s="1336">
        <v>0</v>
      </c>
      <c r="DZ61" s="1336">
        <v>0</v>
      </c>
      <c r="EA61" s="1336">
        <v>0</v>
      </c>
      <c r="EB61" s="1336">
        <v>0</v>
      </c>
      <c r="EC61" s="1336">
        <v>0</v>
      </c>
      <c r="ED61" s="1336">
        <v>0</v>
      </c>
      <c r="EE61" s="1336">
        <v>80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2645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4"/>
        <v>2645</v>
      </c>
      <c r="V62" s="126">
        <v>0</v>
      </c>
      <c r="W62" s="124">
        <f>77+305</f>
        <v>382</v>
      </c>
      <c r="X62" s="124">
        <f>345+330</f>
        <v>675</v>
      </c>
      <c r="Y62" s="124">
        <f>65+55</f>
        <v>120</v>
      </c>
      <c r="Z62" s="124">
        <f>212+396</f>
        <v>608</v>
      </c>
      <c r="AA62" s="124">
        <f>102</f>
        <v>102</v>
      </c>
      <c r="AB62" s="124">
        <v>0</v>
      </c>
      <c r="AC62" s="127">
        <v>0</v>
      </c>
      <c r="AD62" s="128">
        <f t="shared" si="5"/>
        <v>1887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6"/>
        <v>0</v>
      </c>
      <c r="AN62" s="714">
        <f t="shared" si="7"/>
        <v>1887</v>
      </c>
      <c r="AO62" s="600">
        <v>174</v>
      </c>
      <c r="AP62" s="134">
        <f>77+305</f>
        <v>382</v>
      </c>
      <c r="AQ62" s="134">
        <f>345+330</f>
        <v>675</v>
      </c>
      <c r="AR62" s="134">
        <f>65+55</f>
        <v>120</v>
      </c>
      <c r="AS62" s="134">
        <f>212+396</f>
        <v>608</v>
      </c>
      <c r="AT62" s="134">
        <f>102</f>
        <v>102</v>
      </c>
      <c r="AU62" s="134">
        <v>0</v>
      </c>
      <c r="AV62" s="139">
        <v>0</v>
      </c>
      <c r="AW62" s="593">
        <f t="shared" si="8"/>
        <v>2061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9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10"/>
        <v>0</v>
      </c>
      <c r="BP62" s="173">
        <v>738</v>
      </c>
      <c r="BQ62" s="134">
        <v>0</v>
      </c>
      <c r="BR62" s="134">
        <v>448</v>
      </c>
      <c r="BS62" s="134">
        <v>463</v>
      </c>
      <c r="BT62" s="134">
        <v>780</v>
      </c>
      <c r="BU62" s="134">
        <v>186</v>
      </c>
      <c r="BV62" s="134">
        <v>0</v>
      </c>
      <c r="BW62" s="135">
        <v>0</v>
      </c>
      <c r="BX62" s="136">
        <f t="shared" si="18"/>
        <v>2615</v>
      </c>
      <c r="BY62" s="393">
        <f t="shared" si="26"/>
        <v>758</v>
      </c>
      <c r="BZ62" s="1180">
        <f t="shared" si="27"/>
        <v>0</v>
      </c>
      <c r="CA62" s="1181">
        <f t="shared" si="25"/>
        <v>184</v>
      </c>
      <c r="CB62" s="130">
        <v>0</v>
      </c>
      <c r="CC62" s="130">
        <v>0</v>
      </c>
      <c r="CD62" s="1182">
        <f t="shared" si="28"/>
        <v>2615</v>
      </c>
      <c r="CE62" s="1169">
        <f t="shared" si="29"/>
        <v>3557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4"/>
        <v>0</v>
      </c>
      <c r="DI62" s="218">
        <f t="shared" si="14"/>
        <v>0</v>
      </c>
      <c r="DJ62" s="219">
        <f t="shared" si="14"/>
        <v>0</v>
      </c>
      <c r="DK62" s="471">
        <f t="shared" si="15"/>
        <v>0</v>
      </c>
      <c r="DL62" s="215">
        <f t="shared" si="16"/>
        <v>0</v>
      </c>
      <c r="DM62" s="208">
        <f t="shared" si="17"/>
        <v>0</v>
      </c>
      <c r="DN62" s="251">
        <f t="shared" si="19"/>
        <v>2615</v>
      </c>
      <c r="DO62" s="220">
        <f t="shared" si="30"/>
        <v>3557</v>
      </c>
      <c r="DP62" s="1336">
        <v>0</v>
      </c>
      <c r="DQ62" s="1336">
        <v>0</v>
      </c>
      <c r="DR62" s="1336">
        <v>0</v>
      </c>
      <c r="DS62" s="1336">
        <v>0</v>
      </c>
      <c r="DT62" s="1336">
        <v>0</v>
      </c>
      <c r="DU62" s="1336">
        <v>0</v>
      </c>
      <c r="DV62" s="1336">
        <v>0</v>
      </c>
      <c r="DW62" s="1336">
        <v>0</v>
      </c>
      <c r="DX62" s="1336">
        <v>0</v>
      </c>
      <c r="DY62" s="1336">
        <v>0</v>
      </c>
      <c r="DZ62" s="1336">
        <v>0</v>
      </c>
      <c r="EA62" s="1336">
        <v>0</v>
      </c>
      <c r="EB62" s="1336">
        <v>0</v>
      </c>
      <c r="EC62" s="1336">
        <v>0</v>
      </c>
      <c r="ED62" s="1336">
        <v>0</v>
      </c>
      <c r="EE62" s="1336">
        <v>80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4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5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6"/>
        <v>0</v>
      </c>
      <c r="AN63" s="714">
        <f t="shared" si="7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8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9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10"/>
        <v>0</v>
      </c>
      <c r="BP63" s="173">
        <v>1825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8"/>
        <v>1825</v>
      </c>
      <c r="BY63" s="393">
        <f t="shared" si="26"/>
        <v>0</v>
      </c>
      <c r="BZ63" s="1180">
        <f t="shared" si="27"/>
        <v>0</v>
      </c>
      <c r="CA63" s="1181">
        <f t="shared" si="25"/>
        <v>0</v>
      </c>
      <c r="CB63" s="130">
        <v>0</v>
      </c>
      <c r="CC63" s="130">
        <v>0</v>
      </c>
      <c r="CD63" s="1182">
        <f t="shared" si="28"/>
        <v>1825</v>
      </c>
      <c r="CE63" s="1169">
        <f t="shared" si="29"/>
        <v>1825</v>
      </c>
      <c r="CF63" s="263">
        <v>580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580</v>
      </c>
      <c r="CS63" s="240">
        <v>640</v>
      </c>
      <c r="CT63" s="247">
        <v>640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4"/>
        <v>580</v>
      </c>
      <c r="DI63" s="218">
        <f t="shared" si="14"/>
        <v>640</v>
      </c>
      <c r="DJ63" s="219">
        <f t="shared" si="14"/>
        <v>640</v>
      </c>
      <c r="DK63" s="471">
        <f t="shared" si="15"/>
        <v>0</v>
      </c>
      <c r="DL63" s="215">
        <f t="shared" si="16"/>
        <v>60</v>
      </c>
      <c r="DM63" s="208">
        <f t="shared" si="17"/>
        <v>0</v>
      </c>
      <c r="DN63" s="251">
        <f t="shared" si="19"/>
        <v>1185</v>
      </c>
      <c r="DO63" s="220">
        <f t="shared" si="30"/>
        <v>1185</v>
      </c>
      <c r="DP63" s="449">
        <v>580</v>
      </c>
      <c r="DQ63" s="449">
        <v>360</v>
      </c>
      <c r="DR63" s="449">
        <v>160</v>
      </c>
      <c r="DS63" s="449">
        <v>160</v>
      </c>
      <c r="DT63" s="449">
        <v>0</v>
      </c>
      <c r="DU63" s="449">
        <v>0</v>
      </c>
      <c r="DV63" s="449">
        <v>0</v>
      </c>
      <c r="DW63" s="449">
        <v>0</v>
      </c>
      <c r="DX63" s="449">
        <v>160</v>
      </c>
      <c r="DY63" s="449">
        <v>160</v>
      </c>
      <c r="DZ63" s="449">
        <v>300</v>
      </c>
      <c r="EA63" s="449">
        <v>0</v>
      </c>
      <c r="EB63" s="449">
        <v>0</v>
      </c>
      <c r="EC63" s="449">
        <v>0</v>
      </c>
      <c r="ED63" s="449">
        <v>0</v>
      </c>
      <c r="EE63" s="449">
        <v>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4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5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6"/>
        <v>0</v>
      </c>
      <c r="AN64" s="714">
        <f t="shared" si="7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8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9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10"/>
        <v>0</v>
      </c>
      <c r="BP64" s="173">
        <v>1382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8"/>
        <v>1382</v>
      </c>
      <c r="BY64" s="393">
        <f t="shared" si="26"/>
        <v>0</v>
      </c>
      <c r="BZ64" s="1180">
        <f t="shared" si="27"/>
        <v>0</v>
      </c>
      <c r="CA64" s="1181">
        <f t="shared" si="25"/>
        <v>0</v>
      </c>
      <c r="CB64" s="130">
        <v>0</v>
      </c>
      <c r="CC64" s="130">
        <v>0</v>
      </c>
      <c r="CD64" s="1182">
        <f t="shared" si="28"/>
        <v>1382</v>
      </c>
      <c r="CE64" s="1169">
        <f t="shared" si="29"/>
        <v>1382</v>
      </c>
      <c r="CF64" s="263">
        <v>576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576</v>
      </c>
      <c r="CS64" s="240">
        <v>640</v>
      </c>
      <c r="CT64" s="247">
        <v>640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4"/>
        <v>576</v>
      </c>
      <c r="DI64" s="218">
        <f t="shared" si="14"/>
        <v>640</v>
      </c>
      <c r="DJ64" s="219">
        <f t="shared" si="14"/>
        <v>640</v>
      </c>
      <c r="DK64" s="471">
        <f t="shared" si="15"/>
        <v>0</v>
      </c>
      <c r="DL64" s="215">
        <f t="shared" si="16"/>
        <v>64</v>
      </c>
      <c r="DM64" s="208">
        <f t="shared" si="17"/>
        <v>0</v>
      </c>
      <c r="DN64" s="251">
        <f t="shared" si="19"/>
        <v>742</v>
      </c>
      <c r="DO64" s="220">
        <f t="shared" si="30"/>
        <v>742</v>
      </c>
      <c r="DP64" s="449">
        <v>576</v>
      </c>
      <c r="DQ64" s="449">
        <v>368</v>
      </c>
      <c r="DR64" s="449">
        <v>144</v>
      </c>
      <c r="DS64" s="449">
        <v>144</v>
      </c>
      <c r="DT64" s="449">
        <v>0</v>
      </c>
      <c r="DU64" s="449">
        <v>0</v>
      </c>
      <c r="DV64" s="449">
        <v>0</v>
      </c>
      <c r="DW64" s="449">
        <v>0</v>
      </c>
      <c r="DX64" s="449">
        <v>144</v>
      </c>
      <c r="DY64" s="449">
        <v>144</v>
      </c>
      <c r="DZ64" s="449">
        <v>288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4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5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6"/>
        <v>0</v>
      </c>
      <c r="AN65" s="714">
        <f t="shared" si="7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8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9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10"/>
        <v>0</v>
      </c>
      <c r="BP65" s="173">
        <v>1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8"/>
        <v>1</v>
      </c>
      <c r="BY65" s="393">
        <f t="shared" si="26"/>
        <v>0</v>
      </c>
      <c r="BZ65" s="1180">
        <f t="shared" si="27"/>
        <v>0</v>
      </c>
      <c r="CA65" s="1181">
        <f t="shared" si="25"/>
        <v>0</v>
      </c>
      <c r="CB65" s="130">
        <v>0</v>
      </c>
      <c r="CC65" s="130">
        <v>0</v>
      </c>
      <c r="CD65" s="1182">
        <f t="shared" si="28"/>
        <v>1</v>
      </c>
      <c r="CE65" s="1169">
        <f t="shared" si="29"/>
        <v>1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4"/>
        <v>0</v>
      </c>
      <c r="DI65" s="218">
        <f t="shared" si="14"/>
        <v>0</v>
      </c>
      <c r="DJ65" s="219">
        <f t="shared" si="14"/>
        <v>0</v>
      </c>
      <c r="DK65" s="471">
        <f t="shared" si="15"/>
        <v>0</v>
      </c>
      <c r="DL65" s="215">
        <f t="shared" si="16"/>
        <v>0</v>
      </c>
      <c r="DM65" s="208">
        <f t="shared" si="17"/>
        <v>0</v>
      </c>
      <c r="DN65" s="251">
        <f t="shared" si="19"/>
        <v>1</v>
      </c>
      <c r="DO65" s="220">
        <f t="shared" si="30"/>
        <v>1</v>
      </c>
      <c r="DP65" s="449">
        <v>0</v>
      </c>
      <c r="DQ65" s="449">
        <v>0</v>
      </c>
      <c r="DR65" s="449">
        <v>0</v>
      </c>
      <c r="DS65" s="449">
        <v>144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408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4"/>
        <v>408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5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6"/>
        <v>0</v>
      </c>
      <c r="AN66" s="714">
        <f t="shared" si="7"/>
        <v>0</v>
      </c>
      <c r="AO66" s="600">
        <v>13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8"/>
        <v>13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9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10"/>
        <v>0</v>
      </c>
      <c r="BP66" s="173">
        <v>14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8"/>
        <v>14</v>
      </c>
      <c r="BY66" s="393">
        <f t="shared" si="26"/>
        <v>408</v>
      </c>
      <c r="BZ66" s="1180">
        <f t="shared" si="27"/>
        <v>0</v>
      </c>
      <c r="CA66" s="1181">
        <f t="shared" si="25"/>
        <v>13</v>
      </c>
      <c r="CB66" s="130">
        <v>0</v>
      </c>
      <c r="CC66" s="130">
        <v>0</v>
      </c>
      <c r="CD66" s="1182">
        <f t="shared" si="28"/>
        <v>14</v>
      </c>
      <c r="CE66" s="1169">
        <f t="shared" si="29"/>
        <v>435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4"/>
        <v>0</v>
      </c>
      <c r="DI66" s="218">
        <f t="shared" si="14"/>
        <v>0</v>
      </c>
      <c r="DJ66" s="219">
        <f t="shared" si="14"/>
        <v>0</v>
      </c>
      <c r="DK66" s="471">
        <f t="shared" si="15"/>
        <v>0</v>
      </c>
      <c r="DL66" s="215">
        <f t="shared" si="16"/>
        <v>0</v>
      </c>
      <c r="DM66" s="208">
        <f t="shared" si="17"/>
        <v>0</v>
      </c>
      <c r="DN66" s="251">
        <f t="shared" si="19"/>
        <v>14</v>
      </c>
      <c r="DO66" s="220">
        <f t="shared" si="30"/>
        <v>435</v>
      </c>
      <c r="DP66" s="449">
        <v>0</v>
      </c>
      <c r="DQ66" s="449">
        <v>0</v>
      </c>
      <c r="DR66" s="449">
        <v>0</v>
      </c>
      <c r="DS66" s="449">
        <v>160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4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5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6"/>
        <v>0</v>
      </c>
      <c r="AN67" s="714">
        <f t="shared" si="7"/>
        <v>0</v>
      </c>
      <c r="AO67" s="600">
        <v>86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8"/>
        <v>86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9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10"/>
        <v>0</v>
      </c>
      <c r="BP67" s="133">
        <v>2386</v>
      </c>
      <c r="BQ67" s="134">
        <v>82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8"/>
        <v>2468</v>
      </c>
      <c r="BY67" s="393">
        <f t="shared" si="26"/>
        <v>0</v>
      </c>
      <c r="BZ67" s="1180">
        <f t="shared" si="27"/>
        <v>0</v>
      </c>
      <c r="CA67" s="1181">
        <f t="shared" si="25"/>
        <v>4</v>
      </c>
      <c r="CB67" s="130">
        <v>0</v>
      </c>
      <c r="CC67" s="130">
        <v>0</v>
      </c>
      <c r="CD67" s="1182">
        <f t="shared" si="28"/>
        <v>2468</v>
      </c>
      <c r="CE67" s="1169">
        <f t="shared" si="29"/>
        <v>2472</v>
      </c>
      <c r="CF67" s="262">
        <v>800</v>
      </c>
      <c r="CG67" s="462">
        <v>0</v>
      </c>
      <c r="CH67" s="240"/>
      <c r="CI67" s="219"/>
      <c r="CJ67" s="383">
        <v>416</v>
      </c>
      <c r="CK67" s="240">
        <v>416</v>
      </c>
      <c r="CL67" s="247">
        <v>416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384</v>
      </c>
      <c r="DA67" s="240">
        <v>0</v>
      </c>
      <c r="DB67" s="247">
        <v>0</v>
      </c>
      <c r="DC67" s="442" t="s">
        <v>648</v>
      </c>
      <c r="DD67" s="383">
        <v>0</v>
      </c>
      <c r="DE67" s="240">
        <v>0</v>
      </c>
      <c r="DF67" s="219"/>
      <c r="DG67" s="442"/>
      <c r="DH67" s="469">
        <f t="shared" si="14"/>
        <v>800</v>
      </c>
      <c r="DI67" s="218">
        <f t="shared" si="14"/>
        <v>416</v>
      </c>
      <c r="DJ67" s="219">
        <f t="shared" si="14"/>
        <v>416</v>
      </c>
      <c r="DK67" s="471">
        <f t="shared" si="15"/>
        <v>0</v>
      </c>
      <c r="DL67" s="215">
        <f t="shared" si="16"/>
        <v>-384</v>
      </c>
      <c r="DM67" s="208">
        <f t="shared" si="17"/>
        <v>0</v>
      </c>
      <c r="DN67" s="251">
        <f t="shared" si="19"/>
        <v>2052</v>
      </c>
      <c r="DO67" s="220">
        <f t="shared" si="30"/>
        <v>2056</v>
      </c>
      <c r="DP67" s="449">
        <v>512</v>
      </c>
      <c r="DQ67" s="449">
        <v>576</v>
      </c>
      <c r="DR67" s="449">
        <v>368</v>
      </c>
      <c r="DS67" s="449">
        <v>368</v>
      </c>
      <c r="DT67" s="449">
        <v>368</v>
      </c>
      <c r="DU67" s="449">
        <v>576</v>
      </c>
      <c r="DV67" s="449">
        <v>368</v>
      </c>
      <c r="DW67" s="449">
        <v>368</v>
      </c>
      <c r="DX67" s="449">
        <v>368</v>
      </c>
      <c r="DY67" s="449">
        <v>368</v>
      </c>
      <c r="DZ67" s="449">
        <v>368</v>
      </c>
      <c r="EA67" s="449">
        <v>144</v>
      </c>
      <c r="EB67" s="449">
        <v>144</v>
      </c>
      <c r="EC67" s="449">
        <v>0</v>
      </c>
      <c r="ED67" s="449">
        <v>144</v>
      </c>
      <c r="EE67" s="449">
        <v>144</v>
      </c>
    </row>
    <row r="68" spans="1:135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4"/>
        <v>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5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6"/>
        <v>0</v>
      </c>
      <c r="AN68" s="714">
        <f t="shared" si="7"/>
        <v>0</v>
      </c>
      <c r="AO68" s="601">
        <v>333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8"/>
        <v>333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9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10"/>
        <v>0</v>
      </c>
      <c r="BP68" s="133">
        <v>1105</v>
      </c>
      <c r="BQ68" s="124">
        <v>0</v>
      </c>
      <c r="BR68" s="124">
        <v>0</v>
      </c>
      <c r="BS68" s="124">
        <v>323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8"/>
        <v>1428</v>
      </c>
      <c r="BY68" s="393">
        <f t="shared" si="26"/>
        <v>0</v>
      </c>
      <c r="BZ68" s="1180">
        <f t="shared" si="27"/>
        <v>0</v>
      </c>
      <c r="CA68" s="1181">
        <f t="shared" si="25"/>
        <v>10</v>
      </c>
      <c r="CB68" s="130">
        <v>0</v>
      </c>
      <c r="CC68" s="130">
        <v>0</v>
      </c>
      <c r="CD68" s="1182">
        <f t="shared" si="28"/>
        <v>1428</v>
      </c>
      <c r="CE68" s="1169">
        <f t="shared" si="29"/>
        <v>1438</v>
      </c>
      <c r="CF68" s="262">
        <v>800</v>
      </c>
      <c r="CG68" s="463">
        <v>0</v>
      </c>
      <c r="CH68" s="207"/>
      <c r="CI68" s="208"/>
      <c r="CJ68" s="383">
        <v>416</v>
      </c>
      <c r="CK68" s="240">
        <v>416</v>
      </c>
      <c r="CL68" s="209">
        <v>416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384</v>
      </c>
      <c r="DA68" s="207">
        <v>0</v>
      </c>
      <c r="DB68" s="209">
        <v>0</v>
      </c>
      <c r="DC68" s="443" t="s">
        <v>648</v>
      </c>
      <c r="DD68" s="384">
        <v>0</v>
      </c>
      <c r="DE68" s="207">
        <v>0</v>
      </c>
      <c r="DF68" s="208"/>
      <c r="DG68" s="443"/>
      <c r="DH68" s="475">
        <f t="shared" si="14"/>
        <v>800</v>
      </c>
      <c r="DI68" s="214">
        <f t="shared" si="14"/>
        <v>416</v>
      </c>
      <c r="DJ68" s="208">
        <f t="shared" si="14"/>
        <v>416</v>
      </c>
      <c r="DK68" s="471">
        <f t="shared" si="15"/>
        <v>0</v>
      </c>
      <c r="DL68" s="215">
        <f t="shared" si="16"/>
        <v>-384</v>
      </c>
      <c r="DM68" s="208">
        <f t="shared" si="17"/>
        <v>0</v>
      </c>
      <c r="DN68" s="216">
        <f t="shared" si="19"/>
        <v>1012</v>
      </c>
      <c r="DO68" s="217">
        <f t="shared" si="30"/>
        <v>1022</v>
      </c>
      <c r="DP68" s="512">
        <v>512</v>
      </c>
      <c r="DQ68" s="512">
        <v>576</v>
      </c>
      <c r="DR68" s="512">
        <v>368</v>
      </c>
      <c r="DS68" s="512">
        <v>368</v>
      </c>
      <c r="DT68" s="512">
        <v>368</v>
      </c>
      <c r="DU68" s="512">
        <v>576</v>
      </c>
      <c r="DV68" s="512">
        <v>368</v>
      </c>
      <c r="DW68" s="512">
        <v>368</v>
      </c>
      <c r="DX68" s="512">
        <v>368</v>
      </c>
      <c r="DY68" s="512">
        <v>368</v>
      </c>
      <c r="DZ68" s="512">
        <v>368</v>
      </c>
      <c r="EA68" s="512">
        <v>144</v>
      </c>
      <c r="EB68" s="512">
        <v>144</v>
      </c>
      <c r="EC68" s="512">
        <v>0</v>
      </c>
      <c r="ED68" s="512">
        <v>144</v>
      </c>
      <c r="EE68" s="512">
        <v>144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493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4"/>
        <v>493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5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6"/>
        <v>0</v>
      </c>
      <c r="AN69" s="714">
        <f t="shared" si="7"/>
        <v>0</v>
      </c>
      <c r="AO69" s="600">
        <v>86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8"/>
        <v>86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9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10"/>
        <v>0</v>
      </c>
      <c r="BP69" s="173">
        <v>1078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85</v>
      </c>
      <c r="BW69" s="135">
        <v>0</v>
      </c>
      <c r="BX69" s="136">
        <f t="shared" si="18"/>
        <v>1163</v>
      </c>
      <c r="BY69" s="393">
        <f t="shared" si="26"/>
        <v>493</v>
      </c>
      <c r="BZ69" s="1180">
        <f t="shared" si="27"/>
        <v>0</v>
      </c>
      <c r="CA69" s="1181">
        <f t="shared" si="25"/>
        <v>1</v>
      </c>
      <c r="CB69" s="130">
        <v>0</v>
      </c>
      <c r="CC69" s="130">
        <v>0</v>
      </c>
      <c r="CD69" s="1182">
        <f t="shared" si="28"/>
        <v>1163</v>
      </c>
      <c r="CE69" s="1169">
        <f t="shared" si="29"/>
        <v>1657</v>
      </c>
      <c r="CF69" s="263">
        <v>576</v>
      </c>
      <c r="CG69" s="462">
        <v>0</v>
      </c>
      <c r="CH69" s="240"/>
      <c r="CI69" s="219"/>
      <c r="CJ69" s="383">
        <v>252</v>
      </c>
      <c r="CK69" s="240">
        <v>252</v>
      </c>
      <c r="CL69" s="247">
        <v>252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324</v>
      </c>
      <c r="CW69" s="240">
        <v>360</v>
      </c>
      <c r="CX69" s="250">
        <v>360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4"/>
        <v>576</v>
      </c>
      <c r="DI69" s="218">
        <f t="shared" si="14"/>
        <v>612</v>
      </c>
      <c r="DJ69" s="219">
        <f t="shared" si="14"/>
        <v>612</v>
      </c>
      <c r="DK69" s="471">
        <f t="shared" si="15"/>
        <v>0</v>
      </c>
      <c r="DL69" s="215">
        <f t="shared" si="16"/>
        <v>36</v>
      </c>
      <c r="DM69" s="208">
        <f t="shared" si="17"/>
        <v>0</v>
      </c>
      <c r="DN69" s="251">
        <f t="shared" si="19"/>
        <v>551</v>
      </c>
      <c r="DO69" s="220">
        <f t="shared" si="30"/>
        <v>1045</v>
      </c>
      <c r="DP69" s="491">
        <v>576</v>
      </c>
      <c r="DQ69" s="491">
        <v>360</v>
      </c>
      <c r="DR69" s="491">
        <v>216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4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5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6"/>
        <v>0</v>
      </c>
      <c r="AN70" s="714">
        <f t="shared" si="7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8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9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10"/>
        <v>0</v>
      </c>
      <c r="BP70" s="173">
        <v>789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8"/>
        <v>789</v>
      </c>
      <c r="BY70" s="393">
        <f t="shared" si="26"/>
        <v>0</v>
      </c>
      <c r="BZ70" s="1180">
        <f t="shared" si="27"/>
        <v>0</v>
      </c>
      <c r="CA70" s="1181">
        <f t="shared" si="25"/>
        <v>0</v>
      </c>
      <c r="CB70" s="130">
        <v>0</v>
      </c>
      <c r="CC70" s="130">
        <v>0</v>
      </c>
      <c r="CD70" s="1182">
        <f t="shared" si="28"/>
        <v>789</v>
      </c>
      <c r="CE70" s="1169">
        <f t="shared" si="29"/>
        <v>789</v>
      </c>
      <c r="CF70" s="263">
        <v>588</v>
      </c>
      <c r="CG70" s="462">
        <v>0</v>
      </c>
      <c r="CH70" s="240"/>
      <c r="CI70" s="219"/>
      <c r="CJ70" s="383">
        <v>252</v>
      </c>
      <c r="CK70" s="240">
        <v>252</v>
      </c>
      <c r="CL70" s="247">
        <v>252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322</v>
      </c>
      <c r="CW70" s="240">
        <v>322</v>
      </c>
      <c r="CX70" s="250">
        <v>322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4"/>
        <v>574</v>
      </c>
      <c r="DI70" s="218">
        <f t="shared" si="14"/>
        <v>574</v>
      </c>
      <c r="DJ70" s="219">
        <f t="shared" si="14"/>
        <v>574</v>
      </c>
      <c r="DK70" s="471">
        <f t="shared" si="15"/>
        <v>-14</v>
      </c>
      <c r="DL70" s="215">
        <f t="shared" si="16"/>
        <v>-14</v>
      </c>
      <c r="DM70" s="208">
        <f t="shared" si="17"/>
        <v>0</v>
      </c>
      <c r="DN70" s="251">
        <f t="shared" si="19"/>
        <v>215</v>
      </c>
      <c r="DO70" s="220">
        <f t="shared" si="30"/>
        <v>215</v>
      </c>
      <c r="DP70" s="449">
        <v>588</v>
      </c>
      <c r="DQ70" s="449">
        <v>364</v>
      </c>
      <c r="DR70" s="449">
        <v>224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969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4"/>
        <v>969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5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6"/>
        <v>0</v>
      </c>
      <c r="AN71" s="714">
        <f t="shared" si="7"/>
        <v>0</v>
      </c>
      <c r="AO71" s="600">
        <v>4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8"/>
        <v>4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9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10"/>
        <v>0</v>
      </c>
      <c r="BP71" s="173">
        <v>253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8"/>
        <v>253</v>
      </c>
      <c r="BY71" s="393">
        <f t="shared" si="26"/>
        <v>969</v>
      </c>
      <c r="BZ71" s="1180">
        <f t="shared" si="27"/>
        <v>0</v>
      </c>
      <c r="CA71" s="1181">
        <f t="shared" si="25"/>
        <v>4</v>
      </c>
      <c r="CB71" s="130">
        <v>0</v>
      </c>
      <c r="CC71" s="130">
        <v>0</v>
      </c>
      <c r="CD71" s="1182">
        <f t="shared" si="28"/>
        <v>253</v>
      </c>
      <c r="CE71" s="1169">
        <f t="shared" si="29"/>
        <v>1226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4"/>
        <v>0</v>
      </c>
      <c r="DI71" s="218">
        <f t="shared" si="14"/>
        <v>0</v>
      </c>
      <c r="DJ71" s="219">
        <f t="shared" si="14"/>
        <v>0</v>
      </c>
      <c r="DK71" s="471">
        <f t="shared" si="15"/>
        <v>0</v>
      </c>
      <c r="DL71" s="215">
        <f t="shared" si="16"/>
        <v>0</v>
      </c>
      <c r="DM71" s="208">
        <f t="shared" si="17"/>
        <v>0</v>
      </c>
      <c r="DN71" s="251">
        <f t="shared" si="19"/>
        <v>253</v>
      </c>
      <c r="DO71" s="220">
        <f t="shared" si="30"/>
        <v>1226</v>
      </c>
      <c r="DP71" s="449">
        <v>0</v>
      </c>
      <c r="DQ71" s="449">
        <v>0</v>
      </c>
      <c r="DR71" s="449">
        <v>0</v>
      </c>
      <c r="DS71" s="449">
        <v>16</v>
      </c>
      <c r="DT71" s="449">
        <v>0</v>
      </c>
      <c r="DU71" s="449">
        <v>0</v>
      </c>
      <c r="DV71" s="449">
        <v>0</v>
      </c>
      <c r="DW71" s="449">
        <v>0</v>
      </c>
      <c r="DX71" s="449">
        <v>80</v>
      </c>
      <c r="DY71" s="449">
        <v>0</v>
      </c>
      <c r="DZ71" s="449">
        <v>0</v>
      </c>
      <c r="EA71" s="449">
        <v>80</v>
      </c>
      <c r="EB71" s="449">
        <v>0</v>
      </c>
      <c r="EC71" s="449">
        <v>0</v>
      </c>
      <c r="ED71" s="449">
        <v>0</v>
      </c>
      <c r="EE71" s="449">
        <v>80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4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5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6"/>
        <v>0</v>
      </c>
      <c r="AN72" s="714">
        <f t="shared" si="7"/>
        <v>0</v>
      </c>
      <c r="AO72" s="600">
        <v>89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8"/>
        <v>89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9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10"/>
        <v>0</v>
      </c>
      <c r="BP72" s="173">
        <v>897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8"/>
        <v>897</v>
      </c>
      <c r="BY72" s="393">
        <f t="shared" si="26"/>
        <v>0</v>
      </c>
      <c r="BZ72" s="1180">
        <f t="shared" si="27"/>
        <v>0</v>
      </c>
      <c r="CA72" s="1181">
        <f t="shared" si="25"/>
        <v>89</v>
      </c>
      <c r="CB72" s="130">
        <v>0</v>
      </c>
      <c r="CC72" s="130">
        <v>0</v>
      </c>
      <c r="CD72" s="1182">
        <f t="shared" si="28"/>
        <v>897</v>
      </c>
      <c r="CE72" s="1169">
        <f t="shared" si="29"/>
        <v>986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4"/>
        <v>0</v>
      </c>
      <c r="DI72" s="218">
        <f t="shared" si="14"/>
        <v>0</v>
      </c>
      <c r="DJ72" s="219">
        <f t="shared" si="14"/>
        <v>0</v>
      </c>
      <c r="DK72" s="471">
        <f t="shared" si="15"/>
        <v>0</v>
      </c>
      <c r="DL72" s="215">
        <f t="shared" si="16"/>
        <v>0</v>
      </c>
      <c r="DM72" s="208">
        <f t="shared" si="17"/>
        <v>0</v>
      </c>
      <c r="DN72" s="251">
        <f t="shared" si="19"/>
        <v>897</v>
      </c>
      <c r="DO72" s="220">
        <f t="shared" si="30"/>
        <v>986</v>
      </c>
      <c r="DP72" s="449">
        <v>0</v>
      </c>
      <c r="DQ72" s="449">
        <v>0</v>
      </c>
      <c r="DR72" s="449">
        <v>0</v>
      </c>
      <c r="DS72" s="449">
        <v>14</v>
      </c>
      <c r="DT72" s="449">
        <v>0</v>
      </c>
      <c r="DU72" s="449">
        <v>0</v>
      </c>
      <c r="DV72" s="449">
        <v>0</v>
      </c>
      <c r="DW72" s="449">
        <v>0</v>
      </c>
      <c r="DX72" s="449">
        <v>84</v>
      </c>
      <c r="DY72" s="449">
        <v>0</v>
      </c>
      <c r="DZ72" s="449">
        <v>0</v>
      </c>
      <c r="EA72" s="449">
        <v>84</v>
      </c>
      <c r="EB72" s="449">
        <v>0</v>
      </c>
      <c r="EC72" s="449">
        <v>0</v>
      </c>
      <c r="ED72" s="449">
        <v>0</v>
      </c>
      <c r="EE72" s="449">
        <v>84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199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4"/>
        <v>199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5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6"/>
        <v>0</v>
      </c>
      <c r="AN73" s="714">
        <f t="shared" si="7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8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9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10"/>
        <v>0</v>
      </c>
      <c r="BP73" s="173">
        <v>246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8"/>
        <v>246</v>
      </c>
      <c r="BY73" s="393">
        <f t="shared" si="26"/>
        <v>199</v>
      </c>
      <c r="BZ73" s="1180">
        <f t="shared" ref="BZ73:BZ93" si="31">AN73-(AP73+AQ73+AR73+AS73+AT73+AU73+AV73)</f>
        <v>0</v>
      </c>
      <c r="CA73" s="1181">
        <f t="shared" si="25"/>
        <v>0</v>
      </c>
      <c r="CB73" s="130">
        <v>0</v>
      </c>
      <c r="CC73" s="130">
        <v>0</v>
      </c>
      <c r="CD73" s="1182">
        <f t="shared" ref="CD73:CD93" si="32">BX73</f>
        <v>246</v>
      </c>
      <c r="CE73" s="1169">
        <f t="shared" ref="CE73:CE93" si="33">SUM(BY73:CD73)</f>
        <v>445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4"/>
        <v>0</v>
      </c>
      <c r="DI73" s="218">
        <f t="shared" si="14"/>
        <v>0</v>
      </c>
      <c r="DJ73" s="219">
        <f t="shared" si="14"/>
        <v>0</v>
      </c>
      <c r="DK73" s="471">
        <f t="shared" si="15"/>
        <v>0</v>
      </c>
      <c r="DL73" s="215">
        <f t="shared" si="16"/>
        <v>0</v>
      </c>
      <c r="DM73" s="208">
        <f t="shared" si="17"/>
        <v>0</v>
      </c>
      <c r="DN73" s="251">
        <f t="shared" si="19"/>
        <v>246</v>
      </c>
      <c r="DO73" s="220">
        <f t="shared" ref="DO73:DO93" si="34">CE73-DJ73</f>
        <v>445</v>
      </c>
      <c r="DP73" s="449">
        <v>0</v>
      </c>
      <c r="DQ73" s="449">
        <v>72</v>
      </c>
      <c r="DR73" s="449">
        <v>72</v>
      </c>
      <c r="DS73" s="449">
        <v>72</v>
      </c>
      <c r="DT73" s="449">
        <v>72</v>
      </c>
      <c r="DU73" s="449">
        <v>144</v>
      </c>
      <c r="DV73" s="449">
        <v>0</v>
      </c>
      <c r="DW73" s="449">
        <v>72</v>
      </c>
      <c r="DX73" s="449">
        <v>144</v>
      </c>
      <c r="DY73" s="449">
        <v>0</v>
      </c>
      <c r="DZ73" s="449">
        <v>144</v>
      </c>
      <c r="EA73" s="449">
        <v>72</v>
      </c>
      <c r="EB73" s="449">
        <v>0</v>
      </c>
      <c r="EC73" s="449">
        <v>0</v>
      </c>
      <c r="ED73" s="449">
        <v>0</v>
      </c>
      <c r="EE73" s="449">
        <v>0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4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5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6">SUM(AE74:AL74)</f>
        <v>0</v>
      </c>
      <c r="AN74" s="714">
        <f t="shared" si="7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8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7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10"/>
        <v>0</v>
      </c>
      <c r="BP74" s="173">
        <v>356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8"/>
        <v>356</v>
      </c>
      <c r="BY74" s="393">
        <f t="shared" si="26"/>
        <v>0</v>
      </c>
      <c r="BZ74" s="1180">
        <f t="shared" si="31"/>
        <v>0</v>
      </c>
      <c r="CA74" s="1181">
        <f t="shared" si="25"/>
        <v>0</v>
      </c>
      <c r="CB74" s="130">
        <v>0</v>
      </c>
      <c r="CC74" s="130">
        <v>0</v>
      </c>
      <c r="CD74" s="1182">
        <f t="shared" si="32"/>
        <v>356</v>
      </c>
      <c r="CE74" s="1169">
        <f t="shared" si="33"/>
        <v>356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4"/>
        <v>0</v>
      </c>
      <c r="DI74" s="218">
        <f t="shared" si="14"/>
        <v>0</v>
      </c>
      <c r="DJ74" s="219">
        <f t="shared" si="14"/>
        <v>0</v>
      </c>
      <c r="DK74" s="471">
        <f t="shared" si="15"/>
        <v>0</v>
      </c>
      <c r="DL74" s="215">
        <f t="shared" si="16"/>
        <v>0</v>
      </c>
      <c r="DM74" s="208">
        <f t="shared" si="17"/>
        <v>0</v>
      </c>
      <c r="DN74" s="251">
        <f t="shared" si="19"/>
        <v>356</v>
      </c>
      <c r="DO74" s="220">
        <f t="shared" si="34"/>
        <v>356</v>
      </c>
      <c r="DP74" s="449">
        <v>0</v>
      </c>
      <c r="DQ74" s="449">
        <v>84</v>
      </c>
      <c r="DR74" s="449">
        <v>84</v>
      </c>
      <c r="DS74" s="449">
        <v>84</v>
      </c>
      <c r="DT74" s="449">
        <v>84</v>
      </c>
      <c r="DU74" s="449">
        <v>154</v>
      </c>
      <c r="DV74" s="449">
        <v>0</v>
      </c>
      <c r="DW74" s="449">
        <v>84</v>
      </c>
      <c r="DX74" s="449">
        <v>154</v>
      </c>
      <c r="DY74" s="449">
        <v>0</v>
      </c>
      <c r="DZ74" s="449">
        <v>154</v>
      </c>
      <c r="EA74" s="449">
        <v>84</v>
      </c>
      <c r="EB74" s="449">
        <v>0</v>
      </c>
      <c r="EC74" s="449">
        <v>0</v>
      </c>
      <c r="ED74" s="449">
        <v>0</v>
      </c>
      <c r="EE74" s="449">
        <v>0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8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5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6"/>
        <v>0</v>
      </c>
      <c r="AN75" s="714">
        <f t="shared" si="7"/>
        <v>0</v>
      </c>
      <c r="AO75" s="600">
        <v>28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8"/>
        <v>28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7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10"/>
        <v>0</v>
      </c>
      <c r="BP75" s="184">
        <v>509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27</v>
      </c>
      <c r="BW75" s="139">
        <v>0</v>
      </c>
      <c r="BX75" s="136">
        <f>SUM(BP75:BW75)</f>
        <v>536</v>
      </c>
      <c r="BY75" s="393">
        <f t="shared" si="26"/>
        <v>0</v>
      </c>
      <c r="BZ75" s="1180">
        <f t="shared" si="31"/>
        <v>0</v>
      </c>
      <c r="CA75" s="1181">
        <f t="shared" si="25"/>
        <v>1</v>
      </c>
      <c r="CB75" s="130">
        <v>0</v>
      </c>
      <c r="CC75" s="130">
        <v>0</v>
      </c>
      <c r="CD75" s="1182">
        <f t="shared" si="32"/>
        <v>536</v>
      </c>
      <c r="CE75" s="1169">
        <f t="shared" si="33"/>
        <v>537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4"/>
        <v>0</v>
      </c>
      <c r="DI75" s="218">
        <f t="shared" si="14"/>
        <v>0</v>
      </c>
      <c r="DJ75" s="219">
        <f t="shared" si="14"/>
        <v>0</v>
      </c>
      <c r="DK75" s="471">
        <f t="shared" si="15"/>
        <v>0</v>
      </c>
      <c r="DL75" s="215">
        <f t="shared" si="16"/>
        <v>0</v>
      </c>
      <c r="DM75" s="208">
        <f t="shared" si="17"/>
        <v>0</v>
      </c>
      <c r="DN75" s="251">
        <f t="shared" si="19"/>
        <v>536</v>
      </c>
      <c r="DO75" s="220">
        <f t="shared" si="34"/>
        <v>537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8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5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6"/>
        <v>0</v>
      </c>
      <c r="AN76" s="714">
        <f t="shared" si="7"/>
        <v>0</v>
      </c>
      <c r="AO76" s="600">
        <v>43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8"/>
        <v>43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7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10"/>
        <v>0</v>
      </c>
      <c r="BP76" s="133">
        <v>199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43</v>
      </c>
      <c r="BW76" s="127">
        <v>0</v>
      </c>
      <c r="BX76" s="140">
        <f t="shared" ref="BX76" si="39">SUM(BP76:BW76)</f>
        <v>242</v>
      </c>
      <c r="BY76" s="393">
        <f t="shared" si="26"/>
        <v>0</v>
      </c>
      <c r="BZ76" s="1180">
        <f t="shared" si="31"/>
        <v>0</v>
      </c>
      <c r="CA76" s="1181">
        <f t="shared" si="25"/>
        <v>0</v>
      </c>
      <c r="CB76" s="130">
        <v>0</v>
      </c>
      <c r="CC76" s="130">
        <v>0</v>
      </c>
      <c r="CD76" s="1182">
        <f t="shared" si="32"/>
        <v>242</v>
      </c>
      <c r="CE76" s="1169">
        <f t="shared" si="33"/>
        <v>242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4"/>
        <v>0</v>
      </c>
      <c r="DI76" s="214">
        <f t="shared" si="14"/>
        <v>0</v>
      </c>
      <c r="DJ76" s="208">
        <f t="shared" si="14"/>
        <v>0</v>
      </c>
      <c r="DK76" s="471">
        <f t="shared" si="15"/>
        <v>0</v>
      </c>
      <c r="DL76" s="215">
        <f t="shared" si="16"/>
        <v>0</v>
      </c>
      <c r="DM76" s="208">
        <f t="shared" si="17"/>
        <v>0</v>
      </c>
      <c r="DN76" s="216">
        <f t="shared" si="19"/>
        <v>242</v>
      </c>
      <c r="DO76" s="217">
        <f t="shared" si="34"/>
        <v>242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8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5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6"/>
        <v>0</v>
      </c>
      <c r="AN77" s="714">
        <f t="shared" si="7"/>
        <v>0</v>
      </c>
      <c r="AO77" s="600">
        <v>27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8"/>
        <v>27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7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10"/>
        <v>0</v>
      </c>
      <c r="BP77" s="184">
        <v>115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27</v>
      </c>
      <c r="BW77" s="139">
        <v>0</v>
      </c>
      <c r="BX77" s="136">
        <f>SUM(BP77:BW77)</f>
        <v>142</v>
      </c>
      <c r="BY77" s="393">
        <f t="shared" si="26"/>
        <v>0</v>
      </c>
      <c r="BZ77" s="1180">
        <f t="shared" si="31"/>
        <v>0</v>
      </c>
      <c r="CA77" s="1181">
        <f t="shared" si="25"/>
        <v>0</v>
      </c>
      <c r="CB77" s="130">
        <v>0</v>
      </c>
      <c r="CC77" s="130">
        <v>0</v>
      </c>
      <c r="CD77" s="1182">
        <f t="shared" si="32"/>
        <v>142</v>
      </c>
      <c r="CE77" s="1169">
        <f t="shared" si="33"/>
        <v>142</v>
      </c>
      <c r="CF77" s="263">
        <v>144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144</v>
      </c>
      <c r="DA77" s="240">
        <v>0</v>
      </c>
      <c r="DB77" s="247">
        <v>0</v>
      </c>
      <c r="DC77" s="442" t="s">
        <v>648</v>
      </c>
      <c r="DD77" s="383">
        <v>0</v>
      </c>
      <c r="DE77" s="240">
        <v>0</v>
      </c>
      <c r="DF77" s="219"/>
      <c r="DG77" s="442"/>
      <c r="DH77" s="469">
        <f t="shared" si="14"/>
        <v>144</v>
      </c>
      <c r="DI77" s="218">
        <f t="shared" si="14"/>
        <v>0</v>
      </c>
      <c r="DJ77" s="219">
        <f t="shared" si="14"/>
        <v>0</v>
      </c>
      <c r="DK77" s="471">
        <f t="shared" si="15"/>
        <v>0</v>
      </c>
      <c r="DL77" s="215">
        <f t="shared" si="16"/>
        <v>-144</v>
      </c>
      <c r="DM77" s="208">
        <f t="shared" si="17"/>
        <v>0</v>
      </c>
      <c r="DN77" s="251">
        <f t="shared" si="19"/>
        <v>142</v>
      </c>
      <c r="DO77" s="220">
        <f t="shared" si="34"/>
        <v>142</v>
      </c>
      <c r="DP77" s="449">
        <v>144</v>
      </c>
      <c r="DQ77" s="449">
        <v>144</v>
      </c>
      <c r="DR77" s="449">
        <v>0</v>
      </c>
      <c r="DS77" s="449">
        <v>144</v>
      </c>
      <c r="DT77" s="449">
        <v>72</v>
      </c>
      <c r="DU77" s="449">
        <v>144</v>
      </c>
      <c r="DV77" s="449">
        <v>0</v>
      </c>
      <c r="DW77" s="449">
        <v>72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72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8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5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6"/>
        <v>0</v>
      </c>
      <c r="AN78" s="714">
        <f t="shared" si="7"/>
        <v>0</v>
      </c>
      <c r="AO78" s="600">
        <v>102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40">SUM(AO78:AV78)</f>
        <v>102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7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10"/>
        <v>0</v>
      </c>
      <c r="BP78" s="133">
        <v>46</v>
      </c>
      <c r="BQ78" s="124">
        <v>0</v>
      </c>
      <c r="BR78" s="124">
        <v>0</v>
      </c>
      <c r="BS78" s="124">
        <v>0</v>
      </c>
      <c r="BT78" s="124">
        <v>96</v>
      </c>
      <c r="BU78" s="124">
        <v>0</v>
      </c>
      <c r="BV78" s="124">
        <v>0</v>
      </c>
      <c r="BW78" s="127">
        <v>0</v>
      </c>
      <c r="BX78" s="140">
        <f t="shared" ref="BX78" si="41">SUM(BP78:BW78)</f>
        <v>142</v>
      </c>
      <c r="BY78" s="393">
        <f t="shared" si="26"/>
        <v>0</v>
      </c>
      <c r="BZ78" s="1180">
        <f t="shared" si="31"/>
        <v>0</v>
      </c>
      <c r="CA78" s="1181">
        <f t="shared" si="25"/>
        <v>6</v>
      </c>
      <c r="CB78" s="130">
        <v>0</v>
      </c>
      <c r="CC78" s="130">
        <v>0</v>
      </c>
      <c r="CD78" s="1182">
        <f t="shared" si="32"/>
        <v>142</v>
      </c>
      <c r="CE78" s="1169">
        <f t="shared" si="33"/>
        <v>148</v>
      </c>
      <c r="CF78" s="454">
        <v>144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144</v>
      </c>
      <c r="DA78" s="207">
        <v>0</v>
      </c>
      <c r="DB78" s="209">
        <v>0</v>
      </c>
      <c r="DC78" s="443" t="s">
        <v>648</v>
      </c>
      <c r="DD78" s="384">
        <v>0</v>
      </c>
      <c r="DE78" s="207">
        <v>0</v>
      </c>
      <c r="DF78" s="208"/>
      <c r="DG78" s="443"/>
      <c r="DH78" s="469">
        <f t="shared" si="14"/>
        <v>144</v>
      </c>
      <c r="DI78" s="218">
        <f t="shared" si="14"/>
        <v>0</v>
      </c>
      <c r="DJ78" s="219">
        <f t="shared" si="14"/>
        <v>0</v>
      </c>
      <c r="DK78" s="471">
        <f t="shared" si="15"/>
        <v>0</v>
      </c>
      <c r="DL78" s="215">
        <f t="shared" si="16"/>
        <v>-144</v>
      </c>
      <c r="DM78" s="208">
        <f t="shared" si="17"/>
        <v>0</v>
      </c>
      <c r="DN78" s="251">
        <f t="shared" si="19"/>
        <v>142</v>
      </c>
      <c r="DO78" s="220">
        <f t="shared" si="34"/>
        <v>148</v>
      </c>
      <c r="DP78" s="490">
        <v>144</v>
      </c>
      <c r="DQ78" s="490">
        <v>144</v>
      </c>
      <c r="DR78" s="490">
        <v>0</v>
      </c>
      <c r="DS78" s="490">
        <v>144</v>
      </c>
      <c r="DT78" s="490">
        <v>80</v>
      </c>
      <c r="DU78" s="490">
        <v>144</v>
      </c>
      <c r="DV78" s="490">
        <v>0</v>
      </c>
      <c r="DW78" s="490">
        <v>80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80</v>
      </c>
      <c r="EE78" s="490">
        <v>0</v>
      </c>
    </row>
    <row r="79" spans="1:135" ht="21.9" customHeight="1">
      <c r="A79" s="1108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8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5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6"/>
        <v>0</v>
      </c>
      <c r="AN79" s="714">
        <f t="shared" ref="AN79:AN93" si="42">AD79+AM79</f>
        <v>0</v>
      </c>
      <c r="AO79" s="600">
        <v>1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40"/>
        <v>1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7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10"/>
        <v>0</v>
      </c>
      <c r="BP79" s="458">
        <v>518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518</v>
      </c>
      <c r="BY79" s="393">
        <f t="shared" si="26"/>
        <v>0</v>
      </c>
      <c r="BZ79" s="1180">
        <f t="shared" si="31"/>
        <v>0</v>
      </c>
      <c r="CA79" s="1181">
        <f t="shared" si="25"/>
        <v>1</v>
      </c>
      <c r="CB79" s="130">
        <v>0</v>
      </c>
      <c r="CC79" s="130">
        <v>0</v>
      </c>
      <c r="CD79" s="1182">
        <f t="shared" si="32"/>
        <v>518</v>
      </c>
      <c r="CE79" s="1169">
        <f t="shared" si="33"/>
        <v>519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3">CG79+CJ79+CN79+CR79+CV79+CZ79+DD79</f>
        <v>0</v>
      </c>
      <c r="DI79" s="218">
        <f t="shared" si="43"/>
        <v>0</v>
      </c>
      <c r="DJ79" s="219">
        <f t="shared" si="43"/>
        <v>0</v>
      </c>
      <c r="DK79" s="471">
        <f t="shared" ref="DK79:DK93" si="44">DH79-CF79</f>
        <v>0</v>
      </c>
      <c r="DL79" s="215">
        <f t="shared" ref="DL79:DL93" si="45">DI79-CF79</f>
        <v>0</v>
      </c>
      <c r="DM79" s="208">
        <f t="shared" ref="DM79:DM93" si="46">DJ79-DI79</f>
        <v>0</v>
      </c>
      <c r="DN79" s="251">
        <f t="shared" si="19"/>
        <v>518</v>
      </c>
      <c r="DO79" s="220">
        <f t="shared" si="34"/>
        <v>519</v>
      </c>
      <c r="DP79" s="491">
        <v>1504</v>
      </c>
      <c r="DQ79" s="491">
        <v>2000</v>
      </c>
      <c r="DR79" s="491">
        <v>2000</v>
      </c>
      <c r="DS79" s="491">
        <v>1504</v>
      </c>
      <c r="DT79" s="491">
        <v>0</v>
      </c>
      <c r="DU79" s="491">
        <v>2512</v>
      </c>
      <c r="DV79" s="491">
        <v>1008</v>
      </c>
      <c r="DW79" s="491">
        <v>0</v>
      </c>
      <c r="DX79" s="491">
        <v>1008</v>
      </c>
      <c r="DY79" s="491">
        <v>2512</v>
      </c>
      <c r="DZ79" s="491">
        <v>0</v>
      </c>
      <c r="EA79" s="491">
        <v>1504</v>
      </c>
      <c r="EB79" s="491">
        <v>2000</v>
      </c>
      <c r="EC79" s="491">
        <v>0</v>
      </c>
      <c r="ED79" s="491">
        <v>1504</v>
      </c>
      <c r="EE79" s="491">
        <v>2000</v>
      </c>
    </row>
    <row r="80" spans="1:135" ht="21.9" customHeight="1" thickBot="1">
      <c r="A80" s="1108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38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5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6"/>
        <v>0</v>
      </c>
      <c r="AN80" s="714">
        <f t="shared" si="42"/>
        <v>0</v>
      </c>
      <c r="AO80" s="600">
        <v>49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40"/>
        <v>49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7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10"/>
        <v>0</v>
      </c>
      <c r="BP80" s="458">
        <v>153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7">SUM(BP80:BW80)</f>
        <v>153</v>
      </c>
      <c r="BY80" s="393">
        <f t="shared" si="26"/>
        <v>0</v>
      </c>
      <c r="BZ80" s="1180">
        <f t="shared" si="31"/>
        <v>0</v>
      </c>
      <c r="CA80" s="1181">
        <f t="shared" si="25"/>
        <v>49</v>
      </c>
      <c r="CB80" s="130">
        <v>0</v>
      </c>
      <c r="CC80" s="130">
        <v>0</v>
      </c>
      <c r="CD80" s="1182">
        <f t="shared" si="32"/>
        <v>153</v>
      </c>
      <c r="CE80" s="1169">
        <f t="shared" si="33"/>
        <v>202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3"/>
        <v>0</v>
      </c>
      <c r="DI80" s="218">
        <f t="shared" si="43"/>
        <v>0</v>
      </c>
      <c r="DJ80" s="219">
        <f t="shared" si="43"/>
        <v>0</v>
      </c>
      <c r="DK80" s="471">
        <f t="shared" si="44"/>
        <v>0</v>
      </c>
      <c r="DL80" s="215">
        <f t="shared" si="45"/>
        <v>0</v>
      </c>
      <c r="DM80" s="208">
        <f t="shared" si="46"/>
        <v>0</v>
      </c>
      <c r="DN80" s="251">
        <f t="shared" si="19"/>
        <v>153</v>
      </c>
      <c r="DO80" s="220">
        <f t="shared" si="34"/>
        <v>202</v>
      </c>
      <c r="DP80" s="491">
        <v>1504</v>
      </c>
      <c r="DQ80" s="491">
        <v>2000</v>
      </c>
      <c r="DR80" s="491">
        <v>2000</v>
      </c>
      <c r="DS80" s="491">
        <v>1504</v>
      </c>
      <c r="DT80" s="491">
        <v>0</v>
      </c>
      <c r="DU80" s="491">
        <v>2512</v>
      </c>
      <c r="DV80" s="491">
        <v>1008</v>
      </c>
      <c r="DW80" s="491">
        <v>0</v>
      </c>
      <c r="DX80" s="491">
        <v>1008</v>
      </c>
      <c r="DY80" s="491">
        <v>2512</v>
      </c>
      <c r="DZ80" s="491">
        <v>0</v>
      </c>
      <c r="EA80" s="491">
        <v>1504</v>
      </c>
      <c r="EB80" s="491">
        <v>2000</v>
      </c>
      <c r="EC80" s="491">
        <v>0</v>
      </c>
      <c r="ED80" s="491">
        <v>1504</v>
      </c>
      <c r="EE80" s="491">
        <v>2000</v>
      </c>
    </row>
    <row r="81" spans="1:135" ht="21.9" customHeight="1">
      <c r="A81" s="1314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3">
        <f>430+530</f>
        <v>960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8"/>
        <v>960</v>
      </c>
      <c r="V81" s="126">
        <v>0</v>
      </c>
      <c r="W81" s="124">
        <f>311+420</f>
        <v>731</v>
      </c>
      <c r="X81" s="124">
        <f>220</f>
        <v>220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5"/>
        <v>951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6"/>
        <v>0</v>
      </c>
      <c r="AN81" s="714">
        <f t="shared" si="42"/>
        <v>951</v>
      </c>
      <c r="AO81" s="600">
        <v>0</v>
      </c>
      <c r="AP81" s="134">
        <f>311+420</f>
        <v>731</v>
      </c>
      <c r="AQ81" s="134">
        <f>220</f>
        <v>220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40"/>
        <v>951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7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10"/>
        <v>0</v>
      </c>
      <c r="BP81" s="458">
        <v>4</v>
      </c>
      <c r="BQ81" s="134">
        <v>368</v>
      </c>
      <c r="BR81" s="134">
        <v>581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953</v>
      </c>
      <c r="BY81" s="393">
        <f t="shared" si="26"/>
        <v>9</v>
      </c>
      <c r="BZ81" s="1180">
        <f t="shared" si="31"/>
        <v>0</v>
      </c>
      <c r="CA81" s="1181">
        <f t="shared" si="25"/>
        <v>2</v>
      </c>
      <c r="CB81" s="130">
        <v>0</v>
      </c>
      <c r="CC81" s="130">
        <v>0</v>
      </c>
      <c r="CD81" s="1182">
        <f t="shared" si="32"/>
        <v>953</v>
      </c>
      <c r="CE81" s="1169">
        <f t="shared" si="33"/>
        <v>964</v>
      </c>
      <c r="CF81" s="263">
        <v>400</v>
      </c>
      <c r="CG81" s="462">
        <v>0</v>
      </c>
      <c r="CH81" s="240"/>
      <c r="CI81" s="219"/>
      <c r="CJ81" s="383">
        <v>320</v>
      </c>
      <c r="CK81" s="240">
        <v>320</v>
      </c>
      <c r="CL81" s="247">
        <v>320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80</v>
      </c>
      <c r="DA81" s="240">
        <v>0</v>
      </c>
      <c r="DB81" s="247">
        <v>0</v>
      </c>
      <c r="DC81" s="442" t="s">
        <v>648</v>
      </c>
      <c r="DD81" s="383">
        <v>0</v>
      </c>
      <c r="DE81" s="240">
        <v>0</v>
      </c>
      <c r="DF81" s="219"/>
      <c r="DG81" s="442"/>
      <c r="DH81" s="469">
        <f t="shared" si="43"/>
        <v>400</v>
      </c>
      <c r="DI81" s="218">
        <f t="shared" si="43"/>
        <v>320</v>
      </c>
      <c r="DJ81" s="219">
        <f t="shared" si="43"/>
        <v>320</v>
      </c>
      <c r="DK81" s="471">
        <f t="shared" si="44"/>
        <v>0</v>
      </c>
      <c r="DL81" s="215">
        <f t="shared" si="45"/>
        <v>-80</v>
      </c>
      <c r="DM81" s="208">
        <f t="shared" si="46"/>
        <v>0</v>
      </c>
      <c r="DN81" s="251">
        <f t="shared" ref="DN81:DN93" si="48">CD81-(CI81+CL81+CP81+CT81+CX81+DB81+DF81)</f>
        <v>633</v>
      </c>
      <c r="DO81" s="220">
        <f t="shared" si="34"/>
        <v>644</v>
      </c>
      <c r="DP81" s="491">
        <v>0</v>
      </c>
      <c r="DQ81" s="491">
        <v>0</v>
      </c>
      <c r="DR81" s="491">
        <v>0</v>
      </c>
      <c r="DS81" s="491">
        <v>0</v>
      </c>
      <c r="DT81" s="491">
        <v>240</v>
      </c>
      <c r="DU81" s="491">
        <v>0</v>
      </c>
      <c r="DV81" s="491">
        <v>160</v>
      </c>
      <c r="DW81" s="491">
        <v>80</v>
      </c>
      <c r="DX81" s="491">
        <v>0</v>
      </c>
      <c r="DY81" s="491">
        <v>0</v>
      </c>
      <c r="DZ81" s="491">
        <v>48</v>
      </c>
      <c r="EA81" s="491">
        <v>192</v>
      </c>
      <c r="EB81" s="491">
        <v>0</v>
      </c>
      <c r="EC81" s="491">
        <v>0</v>
      </c>
      <c r="ED81" s="491">
        <v>0</v>
      </c>
      <c r="EE81" s="491">
        <v>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8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5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6"/>
        <v>0</v>
      </c>
      <c r="AN82" s="714">
        <f t="shared" si="42"/>
        <v>0</v>
      </c>
      <c r="AO82" s="601">
        <v>104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40"/>
        <v>104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7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10"/>
        <v>0</v>
      </c>
      <c r="BP82" s="624">
        <v>657</v>
      </c>
      <c r="BQ82" s="124">
        <v>104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49">SUM(BP82:BW82)</f>
        <v>761</v>
      </c>
      <c r="BY82" s="393">
        <f t="shared" si="26"/>
        <v>0</v>
      </c>
      <c r="BZ82" s="1180">
        <f t="shared" si="31"/>
        <v>0</v>
      </c>
      <c r="CA82" s="1181">
        <f t="shared" si="25"/>
        <v>0</v>
      </c>
      <c r="CB82" s="130">
        <v>0</v>
      </c>
      <c r="CC82" s="130">
        <v>0</v>
      </c>
      <c r="CD82" s="1182">
        <f t="shared" si="32"/>
        <v>761</v>
      </c>
      <c r="CE82" s="1167">
        <f t="shared" si="33"/>
        <v>761</v>
      </c>
      <c r="CF82" s="454">
        <v>400</v>
      </c>
      <c r="CG82" s="463">
        <v>0</v>
      </c>
      <c r="CH82" s="207"/>
      <c r="CI82" s="208"/>
      <c r="CJ82" s="384">
        <v>320</v>
      </c>
      <c r="CK82" s="207">
        <v>320</v>
      </c>
      <c r="CL82" s="209">
        <v>320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80</v>
      </c>
      <c r="DA82" s="207">
        <v>0</v>
      </c>
      <c r="DB82" s="209">
        <v>0</v>
      </c>
      <c r="DC82" s="443" t="s">
        <v>648</v>
      </c>
      <c r="DD82" s="384">
        <v>0</v>
      </c>
      <c r="DE82" s="207">
        <v>0</v>
      </c>
      <c r="DF82" s="208"/>
      <c r="DG82" s="443"/>
      <c r="DH82" s="475">
        <f t="shared" si="43"/>
        <v>400</v>
      </c>
      <c r="DI82" s="214">
        <f t="shared" si="43"/>
        <v>320</v>
      </c>
      <c r="DJ82" s="208">
        <f t="shared" si="43"/>
        <v>320</v>
      </c>
      <c r="DK82" s="471">
        <f t="shared" si="44"/>
        <v>0</v>
      </c>
      <c r="DL82" s="215">
        <f t="shared" si="45"/>
        <v>-80</v>
      </c>
      <c r="DM82" s="208">
        <f t="shared" si="46"/>
        <v>0</v>
      </c>
      <c r="DN82" s="216">
        <f t="shared" si="48"/>
        <v>441</v>
      </c>
      <c r="DO82" s="217">
        <f t="shared" si="34"/>
        <v>441</v>
      </c>
      <c r="DP82" s="490">
        <v>0</v>
      </c>
      <c r="DQ82" s="490">
        <v>0</v>
      </c>
      <c r="DR82" s="490">
        <v>0</v>
      </c>
      <c r="DS82" s="490">
        <v>0</v>
      </c>
      <c r="DT82" s="490">
        <v>240</v>
      </c>
      <c r="DU82" s="490">
        <v>0</v>
      </c>
      <c r="DV82" s="490">
        <v>160</v>
      </c>
      <c r="DW82" s="490">
        <v>80</v>
      </c>
      <c r="DX82" s="490">
        <v>0</v>
      </c>
      <c r="DY82" s="490">
        <v>0</v>
      </c>
      <c r="DZ82" s="490">
        <v>48</v>
      </c>
      <c r="EA82" s="490">
        <v>192</v>
      </c>
      <c r="EB82" s="490">
        <v>0</v>
      </c>
      <c r="EC82" s="490">
        <v>0</v>
      </c>
      <c r="ED82" s="490">
        <v>0</v>
      </c>
      <c r="EE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634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8"/>
        <v>634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5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6"/>
        <v>0</v>
      </c>
      <c r="AN83" s="716">
        <f t="shared" si="42"/>
        <v>0</v>
      </c>
      <c r="AO83" s="602">
        <v>37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40"/>
        <v>37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7"/>
        <v>0</v>
      </c>
      <c r="BG83" s="1352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0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49"/>
        <v>0</v>
      </c>
      <c r="BY83" s="312">
        <f>U83-(W83+X83+Y83+Z83+AA83+AB83+AC83+AF83+AG83+AH83+AI83+AJ83+AK83+AL83)</f>
        <v>634</v>
      </c>
      <c r="BZ83" s="1184">
        <f t="shared" si="31"/>
        <v>0</v>
      </c>
      <c r="CA83" s="1177">
        <f>AW83-(AY83+AZ83+BA83+BB83+BC83+BD83+BE83)</f>
        <v>37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32"/>
        <v>0</v>
      </c>
      <c r="CE83" s="1170">
        <f t="shared" si="33"/>
        <v>671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3"/>
        <v>0</v>
      </c>
      <c r="DI83" s="477">
        <f t="shared" si="43"/>
        <v>0</v>
      </c>
      <c r="DJ83" s="238">
        <f t="shared" si="43"/>
        <v>0</v>
      </c>
      <c r="DK83" s="472">
        <f t="shared" si="44"/>
        <v>0</v>
      </c>
      <c r="DL83" s="205">
        <f t="shared" si="45"/>
        <v>0</v>
      </c>
      <c r="DM83" s="204">
        <f t="shared" si="46"/>
        <v>0</v>
      </c>
      <c r="DN83" s="456">
        <f t="shared" si="48"/>
        <v>0</v>
      </c>
      <c r="DO83" s="239">
        <f t="shared" si="34"/>
        <v>671</v>
      </c>
      <c r="DP83" s="1339">
        <v>0</v>
      </c>
      <c r="DQ83" s="1339">
        <v>0</v>
      </c>
      <c r="DR83" s="1339">
        <v>0</v>
      </c>
      <c r="DS83" s="1339">
        <v>120</v>
      </c>
      <c r="DT83" s="1339">
        <v>0</v>
      </c>
      <c r="DU83" s="1339">
        <v>0</v>
      </c>
      <c r="DV83" s="1339">
        <v>0</v>
      </c>
      <c r="DW83" s="1339">
        <v>0</v>
      </c>
      <c r="DX83" s="1339">
        <v>0</v>
      </c>
      <c r="DY83" s="1339">
        <v>0</v>
      </c>
      <c r="DZ83" s="1339">
        <v>0</v>
      </c>
      <c r="EA83" s="1339">
        <v>0</v>
      </c>
      <c r="EB83" s="1339">
        <v>0</v>
      </c>
      <c r="EC83" s="1339">
        <v>0</v>
      </c>
      <c r="ED83" s="1339">
        <v>0</v>
      </c>
      <c r="EE83" s="1339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8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5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6"/>
        <v>0</v>
      </c>
      <c r="AN84" s="714">
        <f t="shared" si="42"/>
        <v>0</v>
      </c>
      <c r="AO84" s="600">
        <v>111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40"/>
        <v>111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7"/>
        <v>0</v>
      </c>
      <c r="BG84" s="1353">
        <v>495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0"/>
        <v>495</v>
      </c>
      <c r="BP84" s="129">
        <v>0</v>
      </c>
      <c r="BQ84" s="159">
        <v>0</v>
      </c>
      <c r="BR84" s="1321">
        <v>200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49"/>
        <v>200</v>
      </c>
      <c r="BY84" s="137">
        <f>U84-(W84+X84+Y84+Z84+AA84+AB84+AC84+AF84+AG84+AH84+AI84+AJ84+AK84+AL84)</f>
        <v>0</v>
      </c>
      <c r="BZ84" s="1187">
        <f t="shared" si="31"/>
        <v>0</v>
      </c>
      <c r="CA84" s="1188">
        <f>AW84-(AY84+AZ84+BA84+BB84+BC84+BD84+BE84)</f>
        <v>111</v>
      </c>
      <c r="CB84" s="1200">
        <f>BF84-(BH84+BI84+BJ84+BK84+BL84+BM84+BN84)</f>
        <v>0</v>
      </c>
      <c r="CC84" s="1201">
        <f>BO84-(BQ84+BR84+BS84+BT84+BU84+BV84+BW84)</f>
        <v>295</v>
      </c>
      <c r="CD84" s="1182">
        <f t="shared" si="32"/>
        <v>200</v>
      </c>
      <c r="CE84" s="1169">
        <f t="shared" si="33"/>
        <v>606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200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3"/>
        <v>0</v>
      </c>
      <c r="DI84" s="218">
        <f t="shared" si="43"/>
        <v>0</v>
      </c>
      <c r="DJ84" s="219">
        <f t="shared" si="43"/>
        <v>200</v>
      </c>
      <c r="DK84" s="471">
        <f t="shared" si="44"/>
        <v>0</v>
      </c>
      <c r="DL84" s="215">
        <f t="shared" si="45"/>
        <v>0</v>
      </c>
      <c r="DM84" s="208">
        <f t="shared" si="46"/>
        <v>200</v>
      </c>
      <c r="DN84" s="251">
        <f t="shared" si="48"/>
        <v>0</v>
      </c>
      <c r="DO84" s="220">
        <f t="shared" si="34"/>
        <v>406</v>
      </c>
      <c r="DP84" s="1340">
        <v>0</v>
      </c>
      <c r="DQ84" s="1340">
        <v>0</v>
      </c>
      <c r="DR84" s="1340">
        <v>0</v>
      </c>
      <c r="DS84" s="1340">
        <v>0</v>
      </c>
      <c r="DT84" s="1340">
        <v>0</v>
      </c>
      <c r="DU84" s="1340">
        <v>0</v>
      </c>
      <c r="DV84" s="1340">
        <v>0</v>
      </c>
      <c r="DW84" s="1340">
        <v>0</v>
      </c>
      <c r="DX84" s="1340">
        <v>0</v>
      </c>
      <c r="DY84" s="1340">
        <v>0</v>
      </c>
      <c r="DZ84" s="1340">
        <v>0</v>
      </c>
      <c r="EA84" s="1340">
        <v>200</v>
      </c>
      <c r="EB84" s="1340">
        <v>200</v>
      </c>
      <c r="EC84" s="1340">
        <v>0</v>
      </c>
      <c r="ED84" s="1340">
        <v>200</v>
      </c>
      <c r="EE84" s="1340">
        <v>200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8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5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6"/>
        <v>0</v>
      </c>
      <c r="AN85" s="714">
        <f t="shared" si="42"/>
        <v>0</v>
      </c>
      <c r="AO85" s="600">
        <v>82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40"/>
        <v>82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7"/>
        <v>0</v>
      </c>
      <c r="BG85" s="1353">
        <v>230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0"/>
        <v>230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49"/>
        <v>0</v>
      </c>
      <c r="BY85" s="137">
        <f t="shared" ref="BY85:BY93" si="51">U85-(W85+X85+Y85+Z85+AA85+AB85+AC85+AF85+AG85+AH85+AI85+AJ85+AK85+AL85)</f>
        <v>0</v>
      </c>
      <c r="BZ85" s="1187">
        <f t="shared" si="31"/>
        <v>0</v>
      </c>
      <c r="CA85" s="1188">
        <f>AW85-(AY85+AZ85+BA85+BB85+BC85+BD85+BE85)</f>
        <v>82</v>
      </c>
      <c r="CB85" s="1200">
        <f>BF85-(BH85+BI85+BJ85+BK85+BL85+BM85+BN85)</f>
        <v>0</v>
      </c>
      <c r="CC85" s="1201">
        <f>BO85-(BQ85+BR85+BS85+BT85+BU85+BV85+BW85)</f>
        <v>230</v>
      </c>
      <c r="CD85" s="1182">
        <f t="shared" si="32"/>
        <v>0</v>
      </c>
      <c r="CE85" s="1169">
        <f t="shared" si="33"/>
        <v>312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3"/>
        <v>0</v>
      </c>
      <c r="DI85" s="218">
        <f t="shared" si="43"/>
        <v>0</v>
      </c>
      <c r="DJ85" s="219">
        <f t="shared" si="43"/>
        <v>0</v>
      </c>
      <c r="DK85" s="471">
        <f t="shared" si="44"/>
        <v>0</v>
      </c>
      <c r="DL85" s="215">
        <f t="shared" si="45"/>
        <v>0</v>
      </c>
      <c r="DM85" s="208">
        <f t="shared" si="46"/>
        <v>0</v>
      </c>
      <c r="DN85" s="251">
        <f t="shared" si="48"/>
        <v>0</v>
      </c>
      <c r="DO85" s="220">
        <f t="shared" si="34"/>
        <v>312</v>
      </c>
      <c r="DP85" s="1340">
        <v>112</v>
      </c>
      <c r="DQ85" s="1340">
        <v>0</v>
      </c>
      <c r="DR85" s="1340">
        <v>0</v>
      </c>
      <c r="DS85" s="1340">
        <v>112</v>
      </c>
      <c r="DT85" s="1340">
        <v>56</v>
      </c>
      <c r="DU85" s="1340">
        <v>0</v>
      </c>
      <c r="DV85" s="1340">
        <v>0</v>
      </c>
      <c r="DW85" s="1340">
        <v>112</v>
      </c>
      <c r="DX85" s="1340">
        <v>0</v>
      </c>
      <c r="DY85" s="1340">
        <v>0</v>
      </c>
      <c r="DZ85" s="1340">
        <v>0</v>
      </c>
      <c r="EA85" s="1340">
        <v>0</v>
      </c>
      <c r="EB85" s="1340">
        <v>112</v>
      </c>
      <c r="EC85" s="1340">
        <v>0</v>
      </c>
      <c r="ED85" s="1340">
        <v>0</v>
      </c>
      <c r="EE85" s="1340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8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5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6"/>
        <v>0</v>
      </c>
      <c r="AN86" s="714">
        <f t="shared" si="42"/>
        <v>0</v>
      </c>
      <c r="AO86" s="600">
        <v>31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40"/>
        <v>31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7"/>
        <v>0</v>
      </c>
      <c r="BG86" s="1353">
        <v>135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0"/>
        <v>135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49"/>
        <v>0</v>
      </c>
      <c r="BY86" s="137">
        <f t="shared" si="51"/>
        <v>0</v>
      </c>
      <c r="BZ86" s="1187">
        <f t="shared" si="31"/>
        <v>0</v>
      </c>
      <c r="CA86" s="1188">
        <f>AW86-(AY86+AZ86+BA86+BB86+BC86+BD86+BE86)</f>
        <v>31</v>
      </c>
      <c r="CB86" s="1200">
        <f>BF86-(BH86+BI86+BJ86+BK86+BL86+BM86+BN86)</f>
        <v>0</v>
      </c>
      <c r="CC86" s="1201">
        <f>BO86-(BQ86+BR86+BS86+BT86+BU86+BV86+BW86)</f>
        <v>135</v>
      </c>
      <c r="CD86" s="1182">
        <f t="shared" si="32"/>
        <v>0</v>
      </c>
      <c r="CE86" s="1169">
        <f t="shared" si="33"/>
        <v>166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3"/>
        <v>0</v>
      </c>
      <c r="DI86" s="218">
        <f t="shared" si="43"/>
        <v>0</v>
      </c>
      <c r="DJ86" s="219">
        <f t="shared" si="43"/>
        <v>0</v>
      </c>
      <c r="DK86" s="471">
        <f t="shared" si="44"/>
        <v>0</v>
      </c>
      <c r="DL86" s="215">
        <f t="shared" si="45"/>
        <v>0</v>
      </c>
      <c r="DM86" s="208">
        <f t="shared" si="46"/>
        <v>0</v>
      </c>
      <c r="DN86" s="251">
        <f t="shared" si="48"/>
        <v>0</v>
      </c>
      <c r="DO86" s="220">
        <f t="shared" si="34"/>
        <v>166</v>
      </c>
      <c r="DP86" s="1340">
        <v>0</v>
      </c>
      <c r="DQ86" s="1340">
        <v>0</v>
      </c>
      <c r="DR86" s="1340">
        <v>0</v>
      </c>
      <c r="DS86" s="1340">
        <v>0</v>
      </c>
      <c r="DT86" s="1340">
        <v>0</v>
      </c>
      <c r="DU86" s="1340">
        <v>0</v>
      </c>
      <c r="DV86" s="1340">
        <v>0</v>
      </c>
      <c r="DW86" s="1340">
        <v>0</v>
      </c>
      <c r="DX86" s="1340">
        <v>0</v>
      </c>
      <c r="DY86" s="1340">
        <v>0</v>
      </c>
      <c r="DZ86" s="1340">
        <v>0</v>
      </c>
      <c r="EA86" s="1340">
        <v>0</v>
      </c>
      <c r="EB86" s="1340">
        <v>0</v>
      </c>
      <c r="EC86" s="1340">
        <v>0</v>
      </c>
      <c r="ED86" s="1340">
        <v>0</v>
      </c>
      <c r="EE86" s="1340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8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5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6"/>
        <v>0</v>
      </c>
      <c r="AN87" s="715">
        <f t="shared" si="42"/>
        <v>0</v>
      </c>
      <c r="AO87" s="603">
        <v>120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40"/>
        <v>120</v>
      </c>
      <c r="AX87" s="929">
        <v>1120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7"/>
        <v>1120</v>
      </c>
      <c r="BG87" s="1354">
        <v>0</v>
      </c>
      <c r="BH87" s="177">
        <v>0</v>
      </c>
      <c r="BI87" s="631">
        <v>1099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0"/>
        <v>1099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49"/>
        <v>0</v>
      </c>
      <c r="BY87" s="336">
        <f t="shared" si="51"/>
        <v>0</v>
      </c>
      <c r="BZ87" s="1194">
        <f t="shared" si="31"/>
        <v>0</v>
      </c>
      <c r="CA87" s="1195">
        <f>AW87-(AY87+AZ87+BA87+BB87+BC87+BD87+BE87)</f>
        <v>120</v>
      </c>
      <c r="CB87" s="1202">
        <f>BF87-(BH87+BI87+BJ87+BK87+BL87+BM87+BN87)</f>
        <v>21</v>
      </c>
      <c r="CC87" s="1203">
        <f>BO87-(BQ87+BR87+BS87+BT87+BU87+BV87+BW87)</f>
        <v>1099</v>
      </c>
      <c r="CD87" s="1204">
        <f t="shared" si="32"/>
        <v>0</v>
      </c>
      <c r="CE87" s="1171">
        <f t="shared" si="33"/>
        <v>1240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3"/>
        <v>0</v>
      </c>
      <c r="DI87" s="228">
        <f t="shared" si="43"/>
        <v>0</v>
      </c>
      <c r="DJ87" s="222">
        <f t="shared" si="43"/>
        <v>0</v>
      </c>
      <c r="DK87" s="473">
        <f t="shared" si="44"/>
        <v>0</v>
      </c>
      <c r="DL87" s="339">
        <f t="shared" si="45"/>
        <v>0</v>
      </c>
      <c r="DM87" s="222">
        <f t="shared" si="46"/>
        <v>0</v>
      </c>
      <c r="DN87" s="241">
        <f t="shared" si="48"/>
        <v>0</v>
      </c>
      <c r="DO87" s="242">
        <f t="shared" si="34"/>
        <v>1240</v>
      </c>
      <c r="DP87" s="1341">
        <v>0</v>
      </c>
      <c r="DQ87" s="1342">
        <v>0</v>
      </c>
      <c r="DR87" s="1342">
        <v>0</v>
      </c>
      <c r="DS87" s="1342">
        <v>184</v>
      </c>
      <c r="DT87" s="1342">
        <v>112</v>
      </c>
      <c r="DU87" s="1342">
        <v>0</v>
      </c>
      <c r="DV87" s="1342">
        <v>0</v>
      </c>
      <c r="DW87" s="1342">
        <v>0</v>
      </c>
      <c r="DX87" s="1342">
        <v>184</v>
      </c>
      <c r="DY87" s="1342">
        <v>0</v>
      </c>
      <c r="DZ87" s="1342">
        <v>0</v>
      </c>
      <c r="EA87" s="1342">
        <v>0</v>
      </c>
      <c r="EB87" s="1342">
        <v>160</v>
      </c>
      <c r="EC87" s="1342">
        <v>0</v>
      </c>
      <c r="ED87" s="1342">
        <v>0</v>
      </c>
      <c r="EE87" s="1342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8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5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6"/>
        <v>0</v>
      </c>
      <c r="AN88" s="714">
        <f t="shared" si="42"/>
        <v>0</v>
      </c>
      <c r="AO88" s="600">
        <v>16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40"/>
        <v>16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7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0"/>
        <v>0</v>
      </c>
      <c r="BP88" s="173">
        <v>56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49"/>
        <v>56</v>
      </c>
      <c r="BY88" s="393">
        <f>U88-(W88+X88+Y88+Z88+AA88+AB88+AC88+AF88+AG88+AH88+AI88+AJ88+AK88+AL88)</f>
        <v>0</v>
      </c>
      <c r="BZ88" s="1180">
        <f t="shared" si="31"/>
        <v>0</v>
      </c>
      <c r="CA88" s="1181">
        <f t="shared" ref="CA88:CA93" si="52">AW88-(BQ88+BR88+BS88+BT88+BU88+BV88+BW88)</f>
        <v>16</v>
      </c>
      <c r="CB88" s="130">
        <v>0</v>
      </c>
      <c r="CC88" s="130">
        <v>0</v>
      </c>
      <c r="CD88" s="1182">
        <f t="shared" si="32"/>
        <v>56</v>
      </c>
      <c r="CE88" s="1169">
        <f t="shared" si="33"/>
        <v>72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3"/>
        <v>0</v>
      </c>
      <c r="DI88" s="218">
        <f t="shared" si="43"/>
        <v>0</v>
      </c>
      <c r="DJ88" s="219">
        <f t="shared" si="43"/>
        <v>0</v>
      </c>
      <c r="DK88" s="471">
        <f t="shared" si="44"/>
        <v>0</v>
      </c>
      <c r="DL88" s="215">
        <f t="shared" si="45"/>
        <v>0</v>
      </c>
      <c r="DM88" s="208">
        <f t="shared" si="46"/>
        <v>0</v>
      </c>
      <c r="DN88" s="251">
        <f t="shared" si="48"/>
        <v>56</v>
      </c>
      <c r="DO88" s="220">
        <f t="shared" si="34"/>
        <v>72</v>
      </c>
      <c r="DP88" s="877">
        <v>98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98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8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5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6"/>
        <v>0</v>
      </c>
      <c r="AN89" s="714">
        <f t="shared" si="42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40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7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0"/>
        <v>0</v>
      </c>
      <c r="BP89" s="676">
        <v>48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49"/>
        <v>48</v>
      </c>
      <c r="BY89" s="393">
        <f t="shared" si="51"/>
        <v>0</v>
      </c>
      <c r="BZ89" s="1180">
        <f t="shared" si="31"/>
        <v>0</v>
      </c>
      <c r="CA89" s="1181">
        <f t="shared" si="52"/>
        <v>0</v>
      </c>
      <c r="CB89" s="130">
        <v>0</v>
      </c>
      <c r="CC89" s="130">
        <v>0</v>
      </c>
      <c r="CD89" s="1182">
        <f t="shared" si="32"/>
        <v>48</v>
      </c>
      <c r="CE89" s="1169">
        <f t="shared" si="33"/>
        <v>48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3"/>
        <v>0</v>
      </c>
      <c r="DI89" s="214">
        <f t="shared" si="43"/>
        <v>0</v>
      </c>
      <c r="DJ89" s="208">
        <f t="shared" si="43"/>
        <v>0</v>
      </c>
      <c r="DK89" s="471">
        <f t="shared" si="44"/>
        <v>0</v>
      </c>
      <c r="DL89" s="215">
        <f t="shared" si="45"/>
        <v>0</v>
      </c>
      <c r="DM89" s="208">
        <f t="shared" si="46"/>
        <v>0</v>
      </c>
      <c r="DN89" s="216">
        <f t="shared" si="48"/>
        <v>48</v>
      </c>
      <c r="DO89" s="217">
        <f t="shared" si="34"/>
        <v>48</v>
      </c>
      <c r="DP89" s="490">
        <v>96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96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8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5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6"/>
        <v>0</v>
      </c>
      <c r="AN90" s="714">
        <f t="shared" si="42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40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7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0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49"/>
        <v>0</v>
      </c>
      <c r="BY90" s="393">
        <f t="shared" si="51"/>
        <v>0</v>
      </c>
      <c r="BZ90" s="1180">
        <f t="shared" si="31"/>
        <v>0</v>
      </c>
      <c r="CA90" s="1181">
        <f t="shared" si="52"/>
        <v>0</v>
      </c>
      <c r="CB90" s="130">
        <v>0</v>
      </c>
      <c r="CC90" s="130">
        <v>0</v>
      </c>
      <c r="CD90" s="1182">
        <f t="shared" si="32"/>
        <v>0</v>
      </c>
      <c r="CE90" s="1169">
        <f t="shared" si="33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3"/>
        <v>0</v>
      </c>
      <c r="DI90" s="218">
        <f t="shared" si="43"/>
        <v>0</v>
      </c>
      <c r="DJ90" s="219">
        <f t="shared" si="43"/>
        <v>0</v>
      </c>
      <c r="DK90" s="471">
        <f t="shared" si="44"/>
        <v>0</v>
      </c>
      <c r="DL90" s="215">
        <f t="shared" si="45"/>
        <v>0</v>
      </c>
      <c r="DM90" s="208">
        <f t="shared" si="46"/>
        <v>0</v>
      </c>
      <c r="DN90" s="251">
        <f t="shared" si="48"/>
        <v>0</v>
      </c>
      <c r="DO90" s="220">
        <f t="shared" si="34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8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5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6"/>
        <v>0</v>
      </c>
      <c r="AN91" s="714">
        <f t="shared" si="42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40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7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0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49"/>
        <v>0</v>
      </c>
      <c r="BY91" s="1403">
        <f t="shared" si="51"/>
        <v>0</v>
      </c>
      <c r="BZ91" s="1404">
        <f t="shared" si="31"/>
        <v>0</v>
      </c>
      <c r="CA91" s="1405">
        <f t="shared" si="52"/>
        <v>0</v>
      </c>
      <c r="CB91" s="146">
        <v>0</v>
      </c>
      <c r="CC91" s="146">
        <v>0</v>
      </c>
      <c r="CD91" s="1191">
        <f t="shared" si="32"/>
        <v>0</v>
      </c>
      <c r="CE91" s="1167">
        <f t="shared" si="33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3"/>
        <v>0</v>
      </c>
      <c r="DI91" s="214">
        <f t="shared" si="43"/>
        <v>0</v>
      </c>
      <c r="DJ91" s="208">
        <f t="shared" si="43"/>
        <v>0</v>
      </c>
      <c r="DK91" s="471">
        <f t="shared" si="44"/>
        <v>0</v>
      </c>
      <c r="DL91" s="215">
        <f t="shared" si="45"/>
        <v>0</v>
      </c>
      <c r="DM91" s="208">
        <f t="shared" si="46"/>
        <v>0</v>
      </c>
      <c r="DN91" s="216">
        <f t="shared" si="48"/>
        <v>0</v>
      </c>
      <c r="DO91" s="217">
        <f t="shared" si="34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8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5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6"/>
        <v>0</v>
      </c>
      <c r="AN92" s="714">
        <f t="shared" si="42"/>
        <v>0</v>
      </c>
      <c r="AO92" s="600">
        <v>45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40"/>
        <v>45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7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0"/>
        <v>0</v>
      </c>
      <c r="BP92" s="458">
        <v>22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49"/>
        <v>22</v>
      </c>
      <c r="BY92" s="393">
        <f t="shared" si="51"/>
        <v>0</v>
      </c>
      <c r="BZ92" s="1180">
        <f t="shared" si="31"/>
        <v>0</v>
      </c>
      <c r="CA92" s="1181">
        <f t="shared" si="52"/>
        <v>45</v>
      </c>
      <c r="CB92" s="130">
        <v>0</v>
      </c>
      <c r="CC92" s="130">
        <v>0</v>
      </c>
      <c r="CD92" s="1182">
        <f t="shared" si="32"/>
        <v>22</v>
      </c>
      <c r="CE92" s="1169">
        <f t="shared" si="33"/>
        <v>67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3"/>
        <v>0</v>
      </c>
      <c r="DI92" s="218">
        <f t="shared" si="43"/>
        <v>0</v>
      </c>
      <c r="DJ92" s="219">
        <f t="shared" si="43"/>
        <v>0</v>
      </c>
      <c r="DK92" s="471">
        <f t="shared" si="44"/>
        <v>0</v>
      </c>
      <c r="DL92" s="215">
        <f t="shared" si="45"/>
        <v>0</v>
      </c>
      <c r="DM92" s="208">
        <f t="shared" si="46"/>
        <v>0</v>
      </c>
      <c r="DN92" s="251">
        <f t="shared" si="48"/>
        <v>22</v>
      </c>
      <c r="DO92" s="220">
        <f t="shared" si="34"/>
        <v>67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8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5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6"/>
        <v>0</v>
      </c>
      <c r="AN93" s="712">
        <f t="shared" si="42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40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7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0"/>
        <v>0</v>
      </c>
      <c r="BP93" s="622">
        <v>72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49"/>
        <v>72</v>
      </c>
      <c r="BY93" s="1157">
        <f t="shared" si="51"/>
        <v>0</v>
      </c>
      <c r="BZ93" s="1205">
        <f t="shared" si="31"/>
        <v>0</v>
      </c>
      <c r="CA93" s="1206">
        <f t="shared" si="52"/>
        <v>0</v>
      </c>
      <c r="CB93" s="962">
        <v>0</v>
      </c>
      <c r="CC93" s="962">
        <v>0</v>
      </c>
      <c r="CD93" s="1207">
        <f t="shared" si="32"/>
        <v>72</v>
      </c>
      <c r="CE93" s="1172">
        <f t="shared" si="33"/>
        <v>72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3"/>
        <v>0</v>
      </c>
      <c r="DI93" s="259">
        <f t="shared" si="43"/>
        <v>0</v>
      </c>
      <c r="DJ93" s="253">
        <f t="shared" si="43"/>
        <v>0</v>
      </c>
      <c r="DK93" s="474">
        <f t="shared" si="44"/>
        <v>0</v>
      </c>
      <c r="DL93" s="260">
        <f t="shared" si="45"/>
        <v>0</v>
      </c>
      <c r="DM93" s="253">
        <f t="shared" si="46"/>
        <v>0</v>
      </c>
      <c r="DN93" s="261">
        <f t="shared" si="48"/>
        <v>72</v>
      </c>
      <c r="DO93" s="308">
        <f t="shared" si="34"/>
        <v>72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3">SUM(M9:M93)</f>
        <v>11095</v>
      </c>
      <c r="N94" s="323">
        <f t="shared" si="53"/>
        <v>2033</v>
      </c>
      <c r="O94" s="323">
        <f t="shared" si="53"/>
        <v>1323</v>
      </c>
      <c r="P94" s="323">
        <f t="shared" si="53"/>
        <v>1548</v>
      </c>
      <c r="Q94" s="323">
        <f t="shared" si="53"/>
        <v>1775</v>
      </c>
      <c r="R94" s="323">
        <f t="shared" si="53"/>
        <v>2001</v>
      </c>
      <c r="S94" s="323">
        <f t="shared" si="53"/>
        <v>2064</v>
      </c>
      <c r="T94" s="323">
        <f t="shared" si="53"/>
        <v>3047</v>
      </c>
      <c r="U94" s="323">
        <f t="shared" si="53"/>
        <v>24886</v>
      </c>
      <c r="V94" s="323">
        <f t="shared" si="53"/>
        <v>0</v>
      </c>
      <c r="W94" s="323">
        <f t="shared" si="53"/>
        <v>2049</v>
      </c>
      <c r="X94" s="323">
        <f t="shared" si="53"/>
        <v>1832</v>
      </c>
      <c r="Y94" s="323">
        <f t="shared" si="53"/>
        <v>1472</v>
      </c>
      <c r="Z94" s="323">
        <f t="shared" si="53"/>
        <v>1508</v>
      </c>
      <c r="AA94" s="323">
        <f t="shared" si="53"/>
        <v>2547</v>
      </c>
      <c r="AB94" s="323">
        <f t="shared" si="53"/>
        <v>2437</v>
      </c>
      <c r="AC94" s="323">
        <f t="shared" si="53"/>
        <v>2489</v>
      </c>
      <c r="AD94" s="323">
        <f t="shared" si="53"/>
        <v>14334</v>
      </c>
      <c r="AE94" s="323">
        <f t="shared" si="53"/>
        <v>0</v>
      </c>
      <c r="AF94" s="323">
        <f t="shared" si="53"/>
        <v>0</v>
      </c>
      <c r="AG94" s="323">
        <f t="shared" si="53"/>
        <v>0</v>
      </c>
      <c r="AH94" s="323">
        <f t="shared" si="53"/>
        <v>0</v>
      </c>
      <c r="AI94" s="323">
        <f t="shared" si="53"/>
        <v>0</v>
      </c>
      <c r="AJ94" s="323">
        <f t="shared" si="53"/>
        <v>0</v>
      </c>
      <c r="AK94" s="323">
        <f t="shared" si="53"/>
        <v>0</v>
      </c>
      <c r="AL94" s="323">
        <f t="shared" si="53"/>
        <v>0</v>
      </c>
      <c r="AM94" s="323">
        <f t="shared" si="53"/>
        <v>0</v>
      </c>
      <c r="AN94" s="323">
        <f t="shared" si="53"/>
        <v>14334</v>
      </c>
      <c r="AO94" s="323">
        <f t="shared" si="53"/>
        <v>9087</v>
      </c>
      <c r="AP94" s="323">
        <f t="shared" si="53"/>
        <v>2049</v>
      </c>
      <c r="AQ94" s="323">
        <f t="shared" si="53"/>
        <v>1832</v>
      </c>
      <c r="AR94" s="323">
        <f t="shared" si="53"/>
        <v>1472</v>
      </c>
      <c r="AS94" s="323">
        <f t="shared" si="53"/>
        <v>1508</v>
      </c>
      <c r="AT94" s="323">
        <f t="shared" si="53"/>
        <v>2547</v>
      </c>
      <c r="AU94" s="323">
        <f t="shared" si="53"/>
        <v>2437</v>
      </c>
      <c r="AV94" s="323">
        <f t="shared" si="53"/>
        <v>2489</v>
      </c>
      <c r="AW94" s="323">
        <f t="shared" si="53"/>
        <v>23421</v>
      </c>
      <c r="AX94" s="323">
        <f t="shared" si="53"/>
        <v>1120</v>
      </c>
      <c r="AY94" s="323">
        <f t="shared" si="53"/>
        <v>0</v>
      </c>
      <c r="AZ94" s="323">
        <f t="shared" si="53"/>
        <v>0</v>
      </c>
      <c r="BA94" s="323">
        <f t="shared" si="53"/>
        <v>0</v>
      </c>
      <c r="BB94" s="323">
        <f t="shared" si="53"/>
        <v>0</v>
      </c>
      <c r="BC94" s="323">
        <f t="shared" si="53"/>
        <v>0</v>
      </c>
      <c r="BD94" s="323">
        <f t="shared" si="53"/>
        <v>0</v>
      </c>
      <c r="BE94" s="323">
        <f t="shared" si="53"/>
        <v>0</v>
      </c>
      <c r="BF94" s="323">
        <f t="shared" si="53"/>
        <v>1120</v>
      </c>
      <c r="BG94" s="323">
        <f t="shared" si="53"/>
        <v>6635</v>
      </c>
      <c r="BH94" s="323">
        <f t="shared" si="53"/>
        <v>529</v>
      </c>
      <c r="BI94" s="323">
        <f t="shared" si="53"/>
        <v>1832</v>
      </c>
      <c r="BJ94" s="323">
        <f t="shared" si="53"/>
        <v>1149</v>
      </c>
      <c r="BK94" s="323">
        <f t="shared" si="53"/>
        <v>202</v>
      </c>
      <c r="BL94" s="323">
        <f t="shared" si="53"/>
        <v>471</v>
      </c>
      <c r="BM94" s="323">
        <f t="shared" si="53"/>
        <v>651</v>
      </c>
      <c r="BN94" s="323">
        <f t="shared" si="53"/>
        <v>575</v>
      </c>
      <c r="BO94" s="323">
        <f t="shared" si="53"/>
        <v>12044</v>
      </c>
      <c r="BP94" s="323">
        <f t="shared" si="53"/>
        <v>35579</v>
      </c>
      <c r="BQ94" s="323">
        <f t="shared" si="53"/>
        <v>1280</v>
      </c>
      <c r="BR94" s="323">
        <f t="shared" si="53"/>
        <v>3300</v>
      </c>
      <c r="BS94" s="323">
        <f t="shared" si="53"/>
        <v>2190</v>
      </c>
      <c r="BT94" s="323">
        <f t="shared" si="53"/>
        <v>2505</v>
      </c>
      <c r="BU94" s="323">
        <f t="shared" si="53"/>
        <v>1514</v>
      </c>
      <c r="BV94" s="323">
        <f t="shared" si="53"/>
        <v>1486</v>
      </c>
      <c r="BW94" s="323">
        <f t="shared" si="53"/>
        <v>1844</v>
      </c>
      <c r="BX94" s="323">
        <f t="shared" si="53"/>
        <v>49698</v>
      </c>
      <c r="BY94" s="323">
        <f t="shared" si="53"/>
        <v>10552</v>
      </c>
      <c r="BZ94" s="323">
        <f t="shared" si="53"/>
        <v>0</v>
      </c>
      <c r="CA94" s="323">
        <f t="shared" si="53"/>
        <v>10064</v>
      </c>
      <c r="CB94" s="323">
        <f t="shared" si="53"/>
        <v>21</v>
      </c>
      <c r="CC94" s="323">
        <f t="shared" si="53"/>
        <v>6972</v>
      </c>
      <c r="CD94" s="323">
        <f t="shared" si="53"/>
        <v>49698</v>
      </c>
      <c r="CE94" s="323">
        <f t="shared" si="53"/>
        <v>77307</v>
      </c>
      <c r="CF94" s="514">
        <f t="shared" si="53"/>
        <v>21196</v>
      </c>
      <c r="CG94" s="323">
        <f t="shared" si="53"/>
        <v>0</v>
      </c>
      <c r="CH94" s="323">
        <f t="shared" si="53"/>
        <v>0</v>
      </c>
      <c r="CI94" s="323">
        <f t="shared" ref="CI94:CL94" si="54">SUM(CI9:CI93)</f>
        <v>0</v>
      </c>
      <c r="CJ94" s="323">
        <f t="shared" si="54"/>
        <v>6910</v>
      </c>
      <c r="CK94" s="323">
        <f t="shared" si="54"/>
        <v>7242</v>
      </c>
      <c r="CL94" s="323">
        <f t="shared" si="54"/>
        <v>7110</v>
      </c>
      <c r="CM94" s="323"/>
      <c r="CN94" s="323">
        <f>SUM(CN9:CN93)</f>
        <v>924</v>
      </c>
      <c r="CO94" s="323">
        <f>SUM(CO9:CO93)</f>
        <v>1284</v>
      </c>
      <c r="CP94" s="323">
        <f>SUM(CP9:CP93)</f>
        <v>924</v>
      </c>
      <c r="CQ94" s="323"/>
      <c r="CR94" s="323">
        <f>SUM(CR9:CR93)</f>
        <v>1156</v>
      </c>
      <c r="CS94" s="323">
        <f>SUM(CS9:CS93)</f>
        <v>1808</v>
      </c>
      <c r="CT94" s="323">
        <f>SUM(CT9:CT93)</f>
        <v>1280</v>
      </c>
      <c r="CU94" s="323"/>
      <c r="CV94" s="323">
        <f>SUM(CV9:CV93)</f>
        <v>3206</v>
      </c>
      <c r="CW94" s="323">
        <f>SUM(CW9:CW93)</f>
        <v>3358</v>
      </c>
      <c r="CX94" s="323">
        <f>SUM(CX9:CX93)</f>
        <v>3358</v>
      </c>
      <c r="CY94" s="323"/>
      <c r="CZ94" s="323">
        <f>SUM(CZ9:CZ93)</f>
        <v>5908</v>
      </c>
      <c r="DA94" s="323">
        <f>SUM(DA9:DA93)</f>
        <v>0</v>
      </c>
      <c r="DB94" s="323">
        <f>SUM(DB9:DB93)</f>
        <v>0</v>
      </c>
      <c r="DC94" s="323"/>
      <c r="DD94" s="323">
        <f>SUM(DD9:DD93)</f>
        <v>2092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55">SUM(DH9:DH93)</f>
        <v>20196</v>
      </c>
      <c r="DI94" s="323">
        <f t="shared" si="55"/>
        <v>13692</v>
      </c>
      <c r="DJ94" s="323">
        <f t="shared" si="55"/>
        <v>12672</v>
      </c>
      <c r="DK94" s="323">
        <f t="shared" si="55"/>
        <v>-1000</v>
      </c>
      <c r="DL94" s="323">
        <f t="shared" si="55"/>
        <v>-7504</v>
      </c>
      <c r="DM94" s="323">
        <f t="shared" si="55"/>
        <v>-1020</v>
      </c>
      <c r="DN94" s="323">
        <f t="shared" si="55"/>
        <v>37026</v>
      </c>
      <c r="DO94" s="323">
        <f t="shared" si="55"/>
        <v>64635</v>
      </c>
      <c r="DP94" s="439">
        <f t="shared" si="55"/>
        <v>15594</v>
      </c>
      <c r="DQ94" s="439">
        <f t="shared" si="55"/>
        <v>12036</v>
      </c>
      <c r="DR94" s="439">
        <f t="shared" si="55"/>
        <v>16778</v>
      </c>
      <c r="DS94" s="754">
        <f t="shared" si="55"/>
        <v>20936</v>
      </c>
      <c r="DT94" s="754">
        <f t="shared" si="55"/>
        <v>9120</v>
      </c>
      <c r="DU94" s="754">
        <f t="shared" si="55"/>
        <v>13350</v>
      </c>
      <c r="DV94" s="754">
        <f t="shared" si="55"/>
        <v>8980</v>
      </c>
      <c r="DW94" s="502">
        <f t="shared" si="55"/>
        <v>10222</v>
      </c>
      <c r="DX94" s="502">
        <f t="shared" si="55"/>
        <v>9810</v>
      </c>
      <c r="DY94" s="502">
        <f t="shared" si="55"/>
        <v>12036</v>
      </c>
      <c r="DZ94" s="502">
        <f t="shared" si="55"/>
        <v>10540</v>
      </c>
      <c r="EA94" s="874">
        <f t="shared" si="55"/>
        <v>12552</v>
      </c>
      <c r="EB94" s="874">
        <f t="shared" si="55"/>
        <v>10556</v>
      </c>
      <c r="EC94" s="874">
        <f t="shared" ref="EC94:ED94" si="56">SUM(EC9:EC93)</f>
        <v>0</v>
      </c>
      <c r="ED94" s="874">
        <f t="shared" si="56"/>
        <v>7668</v>
      </c>
      <c r="EE94" s="874">
        <f t="shared" si="55"/>
        <v>10136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>
        <f>BY94/CE94</f>
        <v>0.13649475467939515</v>
      </c>
      <c r="BZ95" s="55">
        <f>BZ94/CE94</f>
        <v>0</v>
      </c>
      <c r="CA95" s="951">
        <f>CA94/CE94</f>
        <v>0.1301822603386498</v>
      </c>
      <c r="CB95" s="947">
        <f>CB94/CF94</f>
        <v>9.9075297225891673E-4</v>
      </c>
      <c r="CC95" s="949">
        <f>CC94/CE94</f>
        <v>9.0185882261632197E-2</v>
      </c>
      <c r="CD95" s="57">
        <f>CD94/CE94</f>
        <v>0.64286545849664323</v>
      </c>
      <c r="CE95" s="58">
        <f>SUM(BY95:CD95)</f>
        <v>1.0007191087485794</v>
      </c>
      <c r="CF95" s="59">
        <f>CF94/CE94</f>
        <v>0.27417956976729146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>
        <f>DJ94/CF94</f>
        <v>0.59784865068880921</v>
      </c>
      <c r="DK95" s="60">
        <f>DH94/CF94</f>
        <v>0.95282128703528968</v>
      </c>
      <c r="DL95" s="61">
        <f>DI94/CF94</f>
        <v>0.64597093791281379</v>
      </c>
      <c r="DM95" s="62">
        <f>DJ94/DI94</f>
        <v>0.92550394390885193</v>
      </c>
      <c r="DN95" s="63">
        <f>DN94/DO94</f>
        <v>0.57284752842886977</v>
      </c>
      <c r="DO95" s="52"/>
      <c r="DP95" s="496"/>
      <c r="DQ95" s="496"/>
      <c r="DR95" s="492">
        <f>CF94+DP98+DP94+DQ94+DR94</f>
        <v>65604</v>
      </c>
      <c r="DV95" s="767">
        <f>DS94+DT94+DU94+DV94</f>
        <v>52386</v>
      </c>
      <c r="DZ95" s="505">
        <f>DW94+DX94+DY94+DZ94</f>
        <v>42608</v>
      </c>
      <c r="EB95" s="34"/>
      <c r="EE95" s="876">
        <f>EA94+EB94+EC94+ED94+EE94</f>
        <v>40912</v>
      </c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45298</v>
      </c>
      <c r="O100" s="1320">
        <v>45299</v>
      </c>
      <c r="P100" s="1320">
        <v>45300</v>
      </c>
      <c r="Q100" s="1320">
        <v>45301</v>
      </c>
      <c r="R100" s="1320">
        <v>45302</v>
      </c>
      <c r="S100" s="1320">
        <v>45303</v>
      </c>
      <c r="T100" s="1335">
        <v>45304</v>
      </c>
      <c r="U100" s="1564"/>
      <c r="V100" s="403" t="s">
        <v>259</v>
      </c>
      <c r="W100" s="400">
        <v>45298</v>
      </c>
      <c r="X100" s="1320">
        <v>45299</v>
      </c>
      <c r="Y100" s="1320">
        <v>45300</v>
      </c>
      <c r="Z100" s="1320">
        <v>45301</v>
      </c>
      <c r="AA100" s="1320">
        <v>45302</v>
      </c>
      <c r="AB100" s="1320">
        <v>45303</v>
      </c>
      <c r="AC100" s="1335">
        <v>45304</v>
      </c>
      <c r="AD100" s="1671"/>
      <c r="AE100" s="720" t="s">
        <v>259</v>
      </c>
      <c r="AF100" s="400">
        <v>45298</v>
      </c>
      <c r="AG100" s="1320">
        <v>45299</v>
      </c>
      <c r="AH100" s="1320">
        <v>45300</v>
      </c>
      <c r="AI100" s="1320">
        <v>45301</v>
      </c>
      <c r="AJ100" s="1320">
        <v>45302</v>
      </c>
      <c r="AK100" s="1320">
        <v>45303</v>
      </c>
      <c r="AL100" s="1335">
        <v>45304</v>
      </c>
      <c r="AM100" s="1675"/>
      <c r="AN100" s="1637"/>
      <c r="AO100" s="599" t="s">
        <v>259</v>
      </c>
      <c r="AP100" s="400">
        <v>45298</v>
      </c>
      <c r="AQ100" s="1320">
        <v>45299</v>
      </c>
      <c r="AR100" s="1320">
        <v>45300</v>
      </c>
      <c r="AS100" s="1320">
        <v>45301</v>
      </c>
      <c r="AT100" s="1320">
        <v>45302</v>
      </c>
      <c r="AU100" s="1320">
        <v>45303</v>
      </c>
      <c r="AV100" s="1335">
        <v>45304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45298</v>
      </c>
      <c r="BI100" s="1236">
        <v>45299</v>
      </c>
      <c r="BJ100" s="1236">
        <v>45300</v>
      </c>
      <c r="BK100" s="1236">
        <v>45301</v>
      </c>
      <c r="BL100" s="1236">
        <v>45302</v>
      </c>
      <c r="BM100" s="1236">
        <v>45303</v>
      </c>
      <c r="BN100" s="1237">
        <v>45304</v>
      </c>
      <c r="BO100" s="1662"/>
      <c r="BP100" s="409" t="s">
        <v>259</v>
      </c>
      <c r="BQ100" s="400">
        <v>45298</v>
      </c>
      <c r="BR100" s="1320">
        <v>45299</v>
      </c>
      <c r="BS100" s="1320">
        <v>45300</v>
      </c>
      <c r="BT100" s="1320">
        <v>45301</v>
      </c>
      <c r="BU100" s="1320">
        <v>45302</v>
      </c>
      <c r="BV100" s="1320">
        <v>45303</v>
      </c>
      <c r="BW100" s="1320">
        <v>45304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57">SUM(M101:T101)</f>
        <v>0</v>
      </c>
      <c r="V101" s="282">
        <v>5759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58">SUM(V101:AC101)</f>
        <v>5759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59">SUM(AE101:AL101)</f>
        <v>0</v>
      </c>
      <c r="AN101" s="718">
        <f>AD101+AM101</f>
        <v>5759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0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1">SUM(BG101:BN101)</f>
        <v>0</v>
      </c>
      <c r="BP101" s="285">
        <v>32</v>
      </c>
      <c r="BQ101" s="281">
        <v>0</v>
      </c>
      <c r="BR101" s="281">
        <v>0</v>
      </c>
      <c r="BS101" s="281">
        <v>1500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2">SUM(BP101:BW101)</f>
        <v>1532</v>
      </c>
      <c r="BY101" s="689">
        <f>U101-(W101+X101+Y101+Z101+AA101+AB101+AC101+AF101+AG101+AH101+AI101+AJ101+AK101+AL101)</f>
        <v>0</v>
      </c>
      <c r="BZ101" s="1220">
        <f>AN101-(BQ101+BR101+BS101+BT101+BU101+BV101+BW101)</f>
        <v>4259</v>
      </c>
      <c r="CA101" s="956">
        <v>0</v>
      </c>
      <c r="CB101" s="956">
        <v>0</v>
      </c>
      <c r="CC101" s="988">
        <v>0</v>
      </c>
      <c r="CD101" s="1211">
        <f>BX101</f>
        <v>1532</v>
      </c>
      <c r="CE101" s="1210">
        <f>SUM(BY101:CD101)</f>
        <v>5791</v>
      </c>
      <c r="CF101" s="481">
        <v>1500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1500</v>
      </c>
      <c r="CS101" s="288">
        <v>1500</v>
      </c>
      <c r="CT101" s="317">
        <v>1500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3">CG101+CJ101+CN101+CR101+CV101+CZ101+DD101</f>
        <v>1500</v>
      </c>
      <c r="DI101" s="291">
        <f t="shared" si="63"/>
        <v>1500</v>
      </c>
      <c r="DJ101" s="289">
        <f t="shared" si="63"/>
        <v>1500</v>
      </c>
      <c r="DK101" s="484">
        <f t="shared" ref="DK101:DK102" si="64">DH101-CF101</f>
        <v>0</v>
      </c>
      <c r="DL101" s="292">
        <f t="shared" ref="DL101:DL102" si="65">DI101-CF101</f>
        <v>0</v>
      </c>
      <c r="DM101" s="290">
        <f t="shared" ref="DM101:DM102" si="66">DJ101-DI101</f>
        <v>0</v>
      </c>
      <c r="DN101" s="485">
        <f>CD101-(CI101+CL101+CP101+CT101+CX101+DB101+DF101)</f>
        <v>32</v>
      </c>
      <c r="DO101" s="293">
        <f>CE101-DJ101</f>
        <v>4291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57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58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59"/>
        <v>0</v>
      </c>
      <c r="AN102" s="719">
        <f t="shared" ref="AN102" si="67">AD102+AM102</f>
        <v>0</v>
      </c>
      <c r="AO102" s="693">
        <v>6642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0"/>
        <v>6642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1"/>
        <v>0</v>
      </c>
      <c r="BP102" s="202">
        <v>44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2"/>
        <v>44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462">
        <f>AO102-(BQ102+BR102+BS102+BT102+BU102+BV102+BW102)</f>
        <v>6642</v>
      </c>
      <c r="CB102" s="956">
        <v>0</v>
      </c>
      <c r="CC102" s="303">
        <v>0</v>
      </c>
      <c r="CD102" s="1213">
        <f>BX102</f>
        <v>44</v>
      </c>
      <c r="CE102" s="946">
        <f>SUM(BY102:CD102)</f>
        <v>6686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3"/>
        <v>0</v>
      </c>
      <c r="DI102" s="259">
        <f t="shared" si="63"/>
        <v>0</v>
      </c>
      <c r="DJ102" s="253">
        <f t="shared" si="63"/>
        <v>0</v>
      </c>
      <c r="DK102" s="474">
        <f t="shared" si="64"/>
        <v>0</v>
      </c>
      <c r="DL102" s="260">
        <f t="shared" si="65"/>
        <v>0</v>
      </c>
      <c r="DM102" s="253">
        <f t="shared" si="66"/>
        <v>0</v>
      </c>
      <c r="DN102" s="261">
        <f t="shared" ref="DN102" si="68">CD102-(CI102+CL102+CP102+CT102+CX102+DB102+DF102)</f>
        <v>44</v>
      </c>
      <c r="DO102" s="308">
        <f>CE102-DJ102</f>
        <v>6686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69">SUM(M101:M102)</f>
        <v>0</v>
      </c>
      <c r="N103" s="310">
        <f t="shared" si="69"/>
        <v>0</v>
      </c>
      <c r="O103" s="310">
        <f t="shared" si="69"/>
        <v>0</v>
      </c>
      <c r="P103" s="310">
        <f t="shared" si="69"/>
        <v>0</v>
      </c>
      <c r="Q103" s="310">
        <f t="shared" si="69"/>
        <v>0</v>
      </c>
      <c r="R103" s="310">
        <f t="shared" si="69"/>
        <v>0</v>
      </c>
      <c r="S103" s="310">
        <f t="shared" si="69"/>
        <v>0</v>
      </c>
      <c r="T103" s="310">
        <f t="shared" si="69"/>
        <v>0</v>
      </c>
      <c r="U103" s="310">
        <f t="shared" si="69"/>
        <v>0</v>
      </c>
      <c r="V103" s="310">
        <f t="shared" si="69"/>
        <v>5759</v>
      </c>
      <c r="W103" s="310">
        <f t="shared" si="69"/>
        <v>0</v>
      </c>
      <c r="X103" s="310">
        <f t="shared" si="69"/>
        <v>0</v>
      </c>
      <c r="Y103" s="310">
        <f t="shared" si="69"/>
        <v>0</v>
      </c>
      <c r="Z103" s="310">
        <f t="shared" si="69"/>
        <v>0</v>
      </c>
      <c r="AA103" s="310">
        <f t="shared" si="69"/>
        <v>0</v>
      </c>
      <c r="AB103" s="310">
        <f t="shared" si="69"/>
        <v>0</v>
      </c>
      <c r="AC103" s="310">
        <f t="shared" si="69"/>
        <v>0</v>
      </c>
      <c r="AD103" s="310">
        <f t="shared" si="69"/>
        <v>5759</v>
      </c>
      <c r="AE103" s="310">
        <f t="shared" si="69"/>
        <v>0</v>
      </c>
      <c r="AF103" s="310">
        <f t="shared" si="69"/>
        <v>0</v>
      </c>
      <c r="AG103" s="310">
        <f t="shared" si="69"/>
        <v>0</v>
      </c>
      <c r="AH103" s="310">
        <f t="shared" si="69"/>
        <v>0</v>
      </c>
      <c r="AI103" s="310">
        <f t="shared" si="69"/>
        <v>0</v>
      </c>
      <c r="AJ103" s="310">
        <f t="shared" si="69"/>
        <v>0</v>
      </c>
      <c r="AK103" s="310">
        <f t="shared" si="69"/>
        <v>0</v>
      </c>
      <c r="AL103" s="310">
        <f t="shared" si="69"/>
        <v>0</v>
      </c>
      <c r="AM103" s="310">
        <f t="shared" si="69"/>
        <v>0</v>
      </c>
      <c r="AN103" s="310"/>
      <c r="AO103" s="310">
        <f t="shared" ref="AO103:CL103" si="70">SUM(AO101:AO102)</f>
        <v>6642</v>
      </c>
      <c r="AP103" s="310">
        <f t="shared" si="70"/>
        <v>0</v>
      </c>
      <c r="AQ103" s="310">
        <f t="shared" si="70"/>
        <v>0</v>
      </c>
      <c r="AR103" s="310">
        <f t="shared" si="70"/>
        <v>0</v>
      </c>
      <c r="AS103" s="310">
        <f t="shared" si="70"/>
        <v>0</v>
      </c>
      <c r="AT103" s="310">
        <f t="shared" si="70"/>
        <v>0</v>
      </c>
      <c r="AU103" s="310">
        <f t="shared" si="70"/>
        <v>0</v>
      </c>
      <c r="AV103" s="310">
        <f t="shared" si="70"/>
        <v>0</v>
      </c>
      <c r="AW103" s="310">
        <f t="shared" si="70"/>
        <v>6642</v>
      </c>
      <c r="AX103" s="310">
        <f t="shared" si="70"/>
        <v>0</v>
      </c>
      <c r="AY103" s="310">
        <f t="shared" si="70"/>
        <v>0</v>
      </c>
      <c r="AZ103" s="310">
        <f t="shared" si="70"/>
        <v>0</v>
      </c>
      <c r="BA103" s="310">
        <f t="shared" si="70"/>
        <v>0</v>
      </c>
      <c r="BB103" s="310">
        <f t="shared" si="70"/>
        <v>0</v>
      </c>
      <c r="BC103" s="310">
        <f t="shared" si="70"/>
        <v>0</v>
      </c>
      <c r="BD103" s="310">
        <f t="shared" si="70"/>
        <v>0</v>
      </c>
      <c r="BE103" s="310">
        <f t="shared" si="70"/>
        <v>0</v>
      </c>
      <c r="BF103" s="310">
        <f t="shared" si="70"/>
        <v>0</v>
      </c>
      <c r="BG103" s="310">
        <f t="shared" si="70"/>
        <v>0</v>
      </c>
      <c r="BH103" s="310">
        <f t="shared" si="70"/>
        <v>0</v>
      </c>
      <c r="BI103" s="310">
        <f t="shared" si="70"/>
        <v>0</v>
      </c>
      <c r="BJ103" s="310">
        <f t="shared" si="70"/>
        <v>0</v>
      </c>
      <c r="BK103" s="310">
        <f t="shared" si="70"/>
        <v>0</v>
      </c>
      <c r="BL103" s="310">
        <f t="shared" si="70"/>
        <v>0</v>
      </c>
      <c r="BM103" s="310">
        <f t="shared" si="70"/>
        <v>0</v>
      </c>
      <c r="BN103" s="310">
        <f t="shared" si="70"/>
        <v>0</v>
      </c>
      <c r="BO103" s="310">
        <f t="shared" si="70"/>
        <v>0</v>
      </c>
      <c r="BP103" s="310">
        <f t="shared" si="70"/>
        <v>76</v>
      </c>
      <c r="BQ103" s="310">
        <f t="shared" si="70"/>
        <v>0</v>
      </c>
      <c r="BR103" s="310">
        <f t="shared" si="70"/>
        <v>0</v>
      </c>
      <c r="BS103" s="310">
        <f t="shared" si="70"/>
        <v>1500</v>
      </c>
      <c r="BT103" s="310">
        <f t="shared" si="70"/>
        <v>0</v>
      </c>
      <c r="BU103" s="310">
        <f t="shared" si="70"/>
        <v>0</v>
      </c>
      <c r="BV103" s="310">
        <f t="shared" si="70"/>
        <v>0</v>
      </c>
      <c r="BW103" s="310">
        <f t="shared" si="70"/>
        <v>0</v>
      </c>
      <c r="BX103" s="310">
        <f t="shared" si="70"/>
        <v>1576</v>
      </c>
      <c r="BY103" s="310">
        <f t="shared" si="70"/>
        <v>0</v>
      </c>
      <c r="BZ103" s="310">
        <f t="shared" si="70"/>
        <v>4259</v>
      </c>
      <c r="CA103" s="310">
        <f t="shared" si="70"/>
        <v>6642</v>
      </c>
      <c r="CB103" s="310">
        <f t="shared" si="70"/>
        <v>0</v>
      </c>
      <c r="CC103" s="310">
        <f t="shared" si="70"/>
        <v>0</v>
      </c>
      <c r="CD103" s="310">
        <f t="shared" si="70"/>
        <v>1576</v>
      </c>
      <c r="CE103" s="310">
        <f t="shared" si="70"/>
        <v>12477</v>
      </c>
      <c r="CF103" s="310">
        <f t="shared" si="70"/>
        <v>1500</v>
      </c>
      <c r="CG103" s="310">
        <f t="shared" si="70"/>
        <v>0</v>
      </c>
      <c r="CH103" s="310">
        <f t="shared" si="70"/>
        <v>0</v>
      </c>
      <c r="CI103" s="310">
        <f t="shared" si="70"/>
        <v>0</v>
      </c>
      <c r="CJ103" s="310">
        <f t="shared" si="70"/>
        <v>0</v>
      </c>
      <c r="CK103" s="310">
        <f t="shared" si="70"/>
        <v>0</v>
      </c>
      <c r="CL103" s="310">
        <f t="shared" si="70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1500</v>
      </c>
      <c r="CS103" s="310">
        <f>SUM(CS101:CS102)</f>
        <v>1500</v>
      </c>
      <c r="CT103" s="310">
        <f>SUM(CT101:CT102)</f>
        <v>1500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1">SUM(DH101:DH102)</f>
        <v>1500</v>
      </c>
      <c r="DI103" s="310">
        <f t="shared" si="71"/>
        <v>1500</v>
      </c>
      <c r="DJ103" s="310">
        <f t="shared" si="71"/>
        <v>1500</v>
      </c>
      <c r="DK103" s="310">
        <f t="shared" si="71"/>
        <v>0</v>
      </c>
      <c r="DL103" s="310">
        <f t="shared" si="71"/>
        <v>0</v>
      </c>
      <c r="DM103" s="310">
        <f t="shared" si="71"/>
        <v>0</v>
      </c>
      <c r="DN103" s="310">
        <f t="shared" si="71"/>
        <v>76</v>
      </c>
      <c r="DO103" s="310">
        <f t="shared" si="71"/>
        <v>10977</v>
      </c>
      <c r="DP103" s="310">
        <f t="shared" si="71"/>
        <v>0</v>
      </c>
      <c r="DQ103" s="310">
        <f t="shared" si="71"/>
        <v>0</v>
      </c>
      <c r="DR103" s="310">
        <f t="shared" si="71"/>
        <v>0</v>
      </c>
      <c r="DS103" s="310">
        <f t="shared" si="71"/>
        <v>0</v>
      </c>
      <c r="DT103" s="310">
        <f t="shared" si="71"/>
        <v>0</v>
      </c>
      <c r="DU103" s="310">
        <f t="shared" si="71"/>
        <v>0</v>
      </c>
      <c r="DV103" s="310">
        <f t="shared" si="71"/>
        <v>0</v>
      </c>
      <c r="DW103" s="310">
        <f t="shared" si="71"/>
        <v>0</v>
      </c>
      <c r="DX103" s="310">
        <f t="shared" si="71"/>
        <v>0</v>
      </c>
      <c r="DY103" s="310">
        <f t="shared" si="71"/>
        <v>0</v>
      </c>
      <c r="DZ103" s="310">
        <f t="shared" si="71"/>
        <v>0</v>
      </c>
      <c r="EA103" s="310">
        <f t="shared" si="71"/>
        <v>0</v>
      </c>
      <c r="EB103" s="310">
        <f t="shared" si="71"/>
        <v>0</v>
      </c>
      <c r="EC103" s="310">
        <f t="shared" ref="EC103:ED103" si="72">SUM(EC101:EC102)</f>
        <v>0</v>
      </c>
      <c r="ED103" s="310">
        <f t="shared" si="72"/>
        <v>0</v>
      </c>
      <c r="EE103" s="310">
        <f t="shared" si="71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>
        <f>BY103/CE103</f>
        <v>0</v>
      </c>
      <c r="BZ104" s="55">
        <f>BZ103/CE103</f>
        <v>0.34134808046806125</v>
      </c>
      <c r="CA104" s="951">
        <f>CA103/CF103</f>
        <v>4.4279999999999999</v>
      </c>
      <c r="CB104" s="947" t="e">
        <f>CB103/CG103</f>
        <v>#DIV/0!</v>
      </c>
      <c r="CC104" s="949">
        <f>CC103/CE103</f>
        <v>0</v>
      </c>
      <c r="CD104" s="57">
        <f>CD103/CE103</f>
        <v>0.12631241484331168</v>
      </c>
      <c r="CE104" s="58" t="e">
        <f>SUM(BY104:CD104)</f>
        <v>#DIV/0!</v>
      </c>
      <c r="CF104" s="59">
        <f>CF103/CE103</f>
        <v>0.12022120702091849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>
        <f>DH103/CF103</f>
        <v>1</v>
      </c>
      <c r="DL104" s="61">
        <f>DI103/CF103</f>
        <v>1</v>
      </c>
      <c r="DM104" s="62">
        <f>DJ103/DI103</f>
        <v>1</v>
      </c>
      <c r="DN104" s="63">
        <f>DN103/DO103</f>
        <v>6.9235674592329419E-3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45298</v>
      </c>
      <c r="O109" s="1320">
        <v>45299</v>
      </c>
      <c r="P109" s="1320">
        <v>45300</v>
      </c>
      <c r="Q109" s="1320">
        <v>45301</v>
      </c>
      <c r="R109" s="1320">
        <v>45302</v>
      </c>
      <c r="S109" s="1320">
        <v>45303</v>
      </c>
      <c r="T109" s="1335">
        <v>45304</v>
      </c>
      <c r="U109" s="1564"/>
      <c r="V109" s="755" t="s">
        <v>259</v>
      </c>
      <c r="W109" s="400">
        <v>45298</v>
      </c>
      <c r="X109" s="1320">
        <v>45299</v>
      </c>
      <c r="Y109" s="1320">
        <v>45300</v>
      </c>
      <c r="Z109" s="1320">
        <v>45301</v>
      </c>
      <c r="AA109" s="1320">
        <v>45302</v>
      </c>
      <c r="AB109" s="1320">
        <v>45303</v>
      </c>
      <c r="AC109" s="1335">
        <v>45304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45298</v>
      </c>
      <c r="AQ109" s="1320">
        <v>45299</v>
      </c>
      <c r="AR109" s="1320">
        <v>45300</v>
      </c>
      <c r="AS109" s="1320">
        <v>45301</v>
      </c>
      <c r="AT109" s="1320">
        <v>45302</v>
      </c>
      <c r="AU109" s="1320">
        <v>45303</v>
      </c>
      <c r="AV109" s="1335">
        <v>45304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45298</v>
      </c>
      <c r="BI109" s="1320">
        <v>45299</v>
      </c>
      <c r="BJ109" s="1320">
        <v>45300</v>
      </c>
      <c r="BK109" s="1320">
        <v>45301</v>
      </c>
      <c r="BL109" s="1320">
        <v>45302</v>
      </c>
      <c r="BM109" s="1320">
        <v>45303</v>
      </c>
      <c r="BN109" s="1335">
        <v>45304</v>
      </c>
      <c r="BO109" s="1581"/>
      <c r="BP109" s="409" t="s">
        <v>259</v>
      </c>
      <c r="BQ109" s="400">
        <v>45298</v>
      </c>
      <c r="BR109" s="1320">
        <v>45299</v>
      </c>
      <c r="BS109" s="1320">
        <v>45300</v>
      </c>
      <c r="BT109" s="1320">
        <v>45301</v>
      </c>
      <c r="BU109" s="1320">
        <v>45302</v>
      </c>
      <c r="BV109" s="1320">
        <v>45303</v>
      </c>
      <c r="BW109" s="1320">
        <v>45304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1348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3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74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75">SUM(AE110:AL110)</f>
        <v>0</v>
      </c>
      <c r="AN110" s="660">
        <f>AD110+AM110</f>
        <v>0</v>
      </c>
      <c r="AO110" s="679">
        <v>995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76">SUM(AO110:AV110)</f>
        <v>995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2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77">SUM(BG110:BN110)</f>
        <v>2</v>
      </c>
      <c r="BP110" s="285">
        <v>1184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78">SUM(BP110:BW110)</f>
        <v>1184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995</v>
      </c>
      <c r="CB110" s="988">
        <v>0</v>
      </c>
      <c r="CC110" s="1215">
        <f>BO110-(BQ110+BR110+BS110+BT110+BU110+BV110+BW110)</f>
        <v>2</v>
      </c>
      <c r="CD110" s="1175">
        <f>BX110</f>
        <v>1184</v>
      </c>
      <c r="CE110" s="944">
        <f>SUM(BY110:CD110)</f>
        <v>2181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79">CG110+CJ110+CN110+CR110+CV110+CZ110+DD110</f>
        <v>0</v>
      </c>
      <c r="DI110" s="291">
        <f t="shared" si="79"/>
        <v>0</v>
      </c>
      <c r="DJ110" s="289">
        <f t="shared" si="79"/>
        <v>0</v>
      </c>
      <c r="DK110" s="484">
        <f t="shared" ref="DK110:DK114" si="80">DH110-CF110</f>
        <v>0</v>
      </c>
      <c r="DL110" s="292">
        <f t="shared" ref="DL110:DL114" si="81">DI110-CF110</f>
        <v>0</v>
      </c>
      <c r="DM110" s="290">
        <f t="shared" ref="DM110:DM114" si="82">DJ110-DI110</f>
        <v>0</v>
      </c>
      <c r="DN110" s="485">
        <f t="shared" ref="DN110:DN114" si="83">CD110-(CI110+CL110+CP110+CT110+CX110+DB110+DF110)</f>
        <v>1184</v>
      </c>
      <c r="DO110" s="293">
        <f>CE110-DJ110</f>
        <v>2181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349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3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74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75"/>
        <v>0</v>
      </c>
      <c r="AN111" s="661">
        <f t="shared" ref="AN111:AN114" si="84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76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77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78"/>
        <v>0</v>
      </c>
      <c r="BY111" s="137">
        <f t="shared" ref="BY111" si="85">U111-(W111+X111+Y111+Z111+AA111+AB111+AC111+AF111+AG111+AH111+AI111+AJ111+AK111+AL111)</f>
        <v>0</v>
      </c>
      <c r="BZ111" s="972">
        <f>AN111-(AP111+AQ111+AR111+AS111+AT111+AU111+AV111)</f>
        <v>0</v>
      </c>
      <c r="CA111" s="184">
        <f>AW111-(BH111+BI111+BJ111+BK111+BL111+BM111+BN111)</f>
        <v>0</v>
      </c>
      <c r="CB111" s="988">
        <v>0</v>
      </c>
      <c r="CC111" s="1216">
        <f>BO111-(BQ111+BR111+BS111+BT111+BU111+BV111+BW111)</f>
        <v>0</v>
      </c>
      <c r="CD111" s="1192">
        <f>BX111</f>
        <v>0</v>
      </c>
      <c r="CE111" s="945">
        <f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79"/>
        <v>0</v>
      </c>
      <c r="DI111" s="214">
        <f t="shared" si="79"/>
        <v>0</v>
      </c>
      <c r="DJ111" s="208">
        <f t="shared" si="79"/>
        <v>0</v>
      </c>
      <c r="DK111" s="471">
        <f t="shared" si="80"/>
        <v>0</v>
      </c>
      <c r="DL111" s="215">
        <f t="shared" si="81"/>
        <v>0</v>
      </c>
      <c r="DM111" s="208">
        <f t="shared" si="82"/>
        <v>0</v>
      </c>
      <c r="DN111" s="216">
        <f t="shared" si="83"/>
        <v>0</v>
      </c>
      <c r="DO111" s="217">
        <f>CE111-DJ111</f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1349">
        <v>223</v>
      </c>
      <c r="N112" s="134">
        <v>0</v>
      </c>
      <c r="O112" s="134">
        <v>0</v>
      </c>
      <c r="P112" s="134">
        <v>1001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3"/>
        <v>1224</v>
      </c>
      <c r="V112" s="645">
        <v>275</v>
      </c>
      <c r="W112" s="124">
        <f>223</f>
        <v>223</v>
      </c>
      <c r="X112" s="124">
        <f>159</f>
        <v>159</v>
      </c>
      <c r="Y112" s="124">
        <v>568</v>
      </c>
      <c r="Z112" s="124">
        <f>273+1</f>
        <v>274</v>
      </c>
      <c r="AA112" s="124">
        <v>0</v>
      </c>
      <c r="AB112" s="124">
        <v>0</v>
      </c>
      <c r="AC112" s="127">
        <v>0</v>
      </c>
      <c r="AD112" s="648">
        <f t="shared" si="74"/>
        <v>1499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75"/>
        <v>0</v>
      </c>
      <c r="AN112" s="1221">
        <f t="shared" si="84"/>
        <v>1499</v>
      </c>
      <c r="AO112" s="458">
        <v>0</v>
      </c>
      <c r="AP112" s="134">
        <v>0</v>
      </c>
      <c r="AQ112" s="134">
        <v>498</v>
      </c>
      <c r="AR112" s="134">
        <v>480</v>
      </c>
      <c r="AS112" s="134">
        <v>0</v>
      </c>
      <c r="AT112" s="134">
        <v>521</v>
      </c>
      <c r="AU112" s="134">
        <v>0</v>
      </c>
      <c r="AV112" s="139">
        <v>0</v>
      </c>
      <c r="AW112" s="508">
        <f t="shared" si="76"/>
        <v>1499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594</v>
      </c>
      <c r="BH112" s="134">
        <v>0</v>
      </c>
      <c r="BI112" s="134">
        <v>490</v>
      </c>
      <c r="BJ112" s="134">
        <v>0</v>
      </c>
      <c r="BK112" s="134">
        <v>0</v>
      </c>
      <c r="BL112" s="134">
        <v>1000</v>
      </c>
      <c r="BM112" s="134">
        <v>0</v>
      </c>
      <c r="BN112" s="139">
        <v>0</v>
      </c>
      <c r="BO112" s="686">
        <f t="shared" si="77"/>
        <v>2084</v>
      </c>
      <c r="BP112" s="184">
        <v>20</v>
      </c>
      <c r="BQ112" s="134">
        <v>0</v>
      </c>
      <c r="BR112" s="134">
        <v>593</v>
      </c>
      <c r="BS112" s="134">
        <v>0</v>
      </c>
      <c r="BT112" s="134">
        <v>0</v>
      </c>
      <c r="BU112" s="134">
        <v>400</v>
      </c>
      <c r="BV112" s="134">
        <v>0</v>
      </c>
      <c r="BW112" s="135">
        <v>0</v>
      </c>
      <c r="BX112" s="136">
        <f t="shared" si="78"/>
        <v>1013</v>
      </c>
      <c r="BY112" s="137">
        <f>U112-(W112+X112+Y112+Z112+AA112+AB112+AC112+AF112+AG112+AH112+AI112+AJ112+AK112+AL112)</f>
        <v>0</v>
      </c>
      <c r="BZ112" s="972">
        <f>AN112-(AP112+AQ112+AR112+AS112+AT112+AU112+AV112)</f>
        <v>0</v>
      </c>
      <c r="CA112" s="1381">
        <f>AW112-(BH112+BI112+BJ112+BK112+BL112+BM112+BN112)</f>
        <v>9</v>
      </c>
      <c r="CB112" s="988">
        <v>0</v>
      </c>
      <c r="CC112" s="1216">
        <f>BO112-(BQ112+BR112+BS112+BT112+BU112+BV112+BW112)</f>
        <v>1091</v>
      </c>
      <c r="CD112" s="1192">
        <f>BX112</f>
        <v>1013</v>
      </c>
      <c r="CE112" s="945">
        <f>SUM(BY112:CD112)</f>
        <v>2113</v>
      </c>
      <c r="CF112" s="438">
        <v>1000</v>
      </c>
      <c r="CG112" s="462">
        <v>0</v>
      </c>
      <c r="CH112" s="240"/>
      <c r="CI112" s="219"/>
      <c r="CJ112" s="383">
        <v>600</v>
      </c>
      <c r="CK112" s="240">
        <v>600</v>
      </c>
      <c r="CL112" s="247">
        <v>600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400</v>
      </c>
      <c r="CW112" s="240">
        <v>400</v>
      </c>
      <c r="CX112" s="250">
        <v>400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79"/>
        <v>1000</v>
      </c>
      <c r="DI112" s="218">
        <f t="shared" si="79"/>
        <v>1000</v>
      </c>
      <c r="DJ112" s="219">
        <f t="shared" si="79"/>
        <v>1000</v>
      </c>
      <c r="DK112" s="471">
        <f t="shared" si="80"/>
        <v>0</v>
      </c>
      <c r="DL112" s="215">
        <f t="shared" si="81"/>
        <v>0</v>
      </c>
      <c r="DM112" s="208">
        <f t="shared" si="82"/>
        <v>0</v>
      </c>
      <c r="DN112" s="251">
        <f t="shared" si="83"/>
        <v>13</v>
      </c>
      <c r="DO112" s="220">
        <f>CE112-DJ112</f>
        <v>1113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349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3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74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75"/>
        <v>0</v>
      </c>
      <c r="AN113" s="1224">
        <f t="shared" si="84"/>
        <v>0</v>
      </c>
      <c r="AO113" s="458">
        <v>1181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76"/>
        <v>1181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f>1040+18</f>
        <v>1058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77"/>
        <v>1058</v>
      </c>
      <c r="BP113" s="184">
        <v>2794</v>
      </c>
      <c r="BQ113" s="134">
        <v>600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458</v>
      </c>
      <c r="BW113" s="135">
        <v>0</v>
      </c>
      <c r="BX113" s="136">
        <f t="shared" si="78"/>
        <v>3852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1181</v>
      </c>
      <c r="CB113" s="988">
        <v>0</v>
      </c>
      <c r="CC113" s="1216">
        <f>BO113-(BQ113+BR113+BS113+BT113+BU113+BV113+BW113)</f>
        <v>0</v>
      </c>
      <c r="CD113" s="1192">
        <f>BX113</f>
        <v>3852</v>
      </c>
      <c r="CE113" s="945">
        <f>SUM(BY113:CD113)</f>
        <v>5033</v>
      </c>
      <c r="CF113" s="438">
        <v>1000</v>
      </c>
      <c r="CG113" s="462">
        <v>0</v>
      </c>
      <c r="CH113" s="240"/>
      <c r="CI113" s="219"/>
      <c r="CJ113" s="383">
        <v>1000</v>
      </c>
      <c r="CK113" s="240">
        <v>1000</v>
      </c>
      <c r="CL113" s="247">
        <v>1000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79"/>
        <v>1000</v>
      </c>
      <c r="DI113" s="218">
        <f t="shared" si="79"/>
        <v>1000</v>
      </c>
      <c r="DJ113" s="219">
        <f t="shared" si="79"/>
        <v>1000</v>
      </c>
      <c r="DK113" s="471">
        <f t="shared" si="80"/>
        <v>0</v>
      </c>
      <c r="DL113" s="215">
        <f t="shared" si="81"/>
        <v>0</v>
      </c>
      <c r="DM113" s="208">
        <f t="shared" si="82"/>
        <v>0</v>
      </c>
      <c r="DN113" s="251">
        <f>CD113-(CI113+CL113+CP113+CT113+CX113+DB113+DF113)</f>
        <v>2852</v>
      </c>
      <c r="DO113" s="220">
        <f>CE113-DJ113</f>
        <v>4033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350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3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74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75"/>
        <v>0</v>
      </c>
      <c r="AN114" s="1227">
        <f t="shared" si="84"/>
        <v>0</v>
      </c>
      <c r="AO114" s="622">
        <v>1931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76"/>
        <v>1931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77"/>
        <v>0</v>
      </c>
      <c r="BP114" s="202">
        <v>2679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78"/>
        <v>2679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1931</v>
      </c>
      <c r="CB114" s="988">
        <v>0</v>
      </c>
      <c r="CC114" s="1218">
        <f>BO114-(BQ114+BR114+BS114+BT114+BU114+BV114+BW114)</f>
        <v>0</v>
      </c>
      <c r="CD114" s="1213">
        <f>BX114</f>
        <v>2679</v>
      </c>
      <c r="CE114" s="946">
        <f>SUM(BY114:CD114)</f>
        <v>4610</v>
      </c>
      <c r="CF114" s="381">
        <v>1000</v>
      </c>
      <c r="CG114" s="467">
        <v>0</v>
      </c>
      <c r="CH114" s="252"/>
      <c r="CI114" s="253"/>
      <c r="CJ114" s="389">
        <v>1000</v>
      </c>
      <c r="CK114" s="252">
        <v>1000</v>
      </c>
      <c r="CL114" s="254">
        <v>1000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79"/>
        <v>1000</v>
      </c>
      <c r="DI114" s="259">
        <f t="shared" si="79"/>
        <v>1000</v>
      </c>
      <c r="DJ114" s="253">
        <f t="shared" si="79"/>
        <v>1000</v>
      </c>
      <c r="DK114" s="474">
        <f t="shared" si="80"/>
        <v>0</v>
      </c>
      <c r="DL114" s="260">
        <f t="shared" si="81"/>
        <v>0</v>
      </c>
      <c r="DM114" s="253">
        <f t="shared" si="82"/>
        <v>0</v>
      </c>
      <c r="DN114" s="261">
        <f t="shared" si="83"/>
        <v>1679</v>
      </c>
      <c r="DO114" s="308">
        <f>CE114-DJ114</f>
        <v>3610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223</v>
      </c>
      <c r="N115" s="310">
        <f t="shared" ref="N115:CT115" si="86">SUM(N110:N114)</f>
        <v>0</v>
      </c>
      <c r="O115" s="310">
        <f t="shared" si="86"/>
        <v>0</v>
      </c>
      <c r="P115" s="310">
        <f t="shared" si="86"/>
        <v>1001</v>
      </c>
      <c r="Q115" s="310">
        <f t="shared" si="86"/>
        <v>0</v>
      </c>
      <c r="R115" s="310">
        <f t="shared" si="86"/>
        <v>0</v>
      </c>
      <c r="S115" s="310">
        <f t="shared" si="86"/>
        <v>0</v>
      </c>
      <c r="T115" s="310">
        <f t="shared" si="86"/>
        <v>0</v>
      </c>
      <c r="U115" s="310">
        <f t="shared" si="86"/>
        <v>1224</v>
      </c>
      <c r="V115" s="310">
        <f t="shared" si="86"/>
        <v>275</v>
      </c>
      <c r="W115" s="310">
        <f t="shared" si="86"/>
        <v>223</v>
      </c>
      <c r="X115" s="310">
        <f t="shared" si="86"/>
        <v>159</v>
      </c>
      <c r="Y115" s="310">
        <f t="shared" si="86"/>
        <v>568</v>
      </c>
      <c r="Z115" s="310">
        <f t="shared" si="86"/>
        <v>274</v>
      </c>
      <c r="AA115" s="310">
        <f t="shared" si="86"/>
        <v>0</v>
      </c>
      <c r="AB115" s="310">
        <f t="shared" si="86"/>
        <v>0</v>
      </c>
      <c r="AC115" s="310">
        <f t="shared" si="86"/>
        <v>0</v>
      </c>
      <c r="AD115" s="310">
        <f t="shared" si="86"/>
        <v>1499</v>
      </c>
      <c r="AE115" s="310">
        <f t="shared" si="86"/>
        <v>0</v>
      </c>
      <c r="AF115" s="310">
        <f t="shared" si="86"/>
        <v>0</v>
      </c>
      <c r="AG115" s="310">
        <f t="shared" si="86"/>
        <v>0</v>
      </c>
      <c r="AH115" s="310">
        <f t="shared" si="86"/>
        <v>0</v>
      </c>
      <c r="AI115" s="310">
        <f t="shared" si="86"/>
        <v>0</v>
      </c>
      <c r="AJ115" s="310">
        <f t="shared" si="86"/>
        <v>0</v>
      </c>
      <c r="AK115" s="310">
        <f t="shared" si="86"/>
        <v>0</v>
      </c>
      <c r="AL115" s="310">
        <f t="shared" si="86"/>
        <v>0</v>
      </c>
      <c r="AM115" s="310">
        <f t="shared" si="86"/>
        <v>0</v>
      </c>
      <c r="AN115" s="310"/>
      <c r="AO115" s="310">
        <f t="shared" ref="AO115:BF115" si="87">SUM(AO110:AO114)</f>
        <v>4107</v>
      </c>
      <c r="AP115" s="310">
        <f t="shared" si="87"/>
        <v>0</v>
      </c>
      <c r="AQ115" s="310">
        <f t="shared" si="87"/>
        <v>498</v>
      </c>
      <c r="AR115" s="310">
        <f t="shared" si="87"/>
        <v>480</v>
      </c>
      <c r="AS115" s="310">
        <f t="shared" si="87"/>
        <v>0</v>
      </c>
      <c r="AT115" s="310">
        <f t="shared" si="87"/>
        <v>521</v>
      </c>
      <c r="AU115" s="310">
        <f t="shared" si="87"/>
        <v>0</v>
      </c>
      <c r="AV115" s="310">
        <f t="shared" si="87"/>
        <v>0</v>
      </c>
      <c r="AW115" s="310">
        <f t="shared" si="87"/>
        <v>5606</v>
      </c>
      <c r="AX115" s="310">
        <f t="shared" si="87"/>
        <v>0</v>
      </c>
      <c r="AY115" s="310">
        <f t="shared" si="87"/>
        <v>0</v>
      </c>
      <c r="AZ115" s="310">
        <f t="shared" si="87"/>
        <v>0</v>
      </c>
      <c r="BA115" s="310">
        <f t="shared" si="87"/>
        <v>0</v>
      </c>
      <c r="BB115" s="310">
        <f t="shared" si="87"/>
        <v>0</v>
      </c>
      <c r="BC115" s="310">
        <f t="shared" si="87"/>
        <v>0</v>
      </c>
      <c r="BD115" s="310">
        <f t="shared" si="87"/>
        <v>0</v>
      </c>
      <c r="BE115" s="310">
        <f t="shared" si="87"/>
        <v>0</v>
      </c>
      <c r="BF115" s="310">
        <f t="shared" si="87"/>
        <v>0</v>
      </c>
      <c r="BG115" s="310">
        <f t="shared" si="86"/>
        <v>1654</v>
      </c>
      <c r="BH115" s="310">
        <f t="shared" si="86"/>
        <v>0</v>
      </c>
      <c r="BI115" s="310">
        <f t="shared" si="86"/>
        <v>490</v>
      </c>
      <c r="BJ115" s="310">
        <f t="shared" si="86"/>
        <v>0</v>
      </c>
      <c r="BK115" s="310">
        <f t="shared" si="86"/>
        <v>0</v>
      </c>
      <c r="BL115" s="310">
        <f t="shared" si="86"/>
        <v>1000</v>
      </c>
      <c r="BM115" s="310">
        <f t="shared" si="86"/>
        <v>0</v>
      </c>
      <c r="BN115" s="310">
        <f t="shared" si="86"/>
        <v>0</v>
      </c>
      <c r="BO115" s="310">
        <f t="shared" si="86"/>
        <v>3144</v>
      </c>
      <c r="BP115" s="310">
        <f t="shared" si="86"/>
        <v>6677</v>
      </c>
      <c r="BQ115" s="310">
        <f t="shared" si="86"/>
        <v>600</v>
      </c>
      <c r="BR115" s="310">
        <f t="shared" si="86"/>
        <v>593</v>
      </c>
      <c r="BS115" s="310">
        <f t="shared" si="86"/>
        <v>0</v>
      </c>
      <c r="BT115" s="310">
        <f t="shared" si="86"/>
        <v>0</v>
      </c>
      <c r="BU115" s="310">
        <f t="shared" si="86"/>
        <v>400</v>
      </c>
      <c r="BV115" s="310">
        <f t="shared" si="86"/>
        <v>458</v>
      </c>
      <c r="BW115" s="310">
        <f t="shared" si="86"/>
        <v>0</v>
      </c>
      <c r="BX115" s="310">
        <f t="shared" si="86"/>
        <v>8728</v>
      </c>
      <c r="BY115" s="310">
        <f t="shared" si="86"/>
        <v>0</v>
      </c>
      <c r="BZ115" s="310">
        <f t="shared" si="86"/>
        <v>0</v>
      </c>
      <c r="CA115" s="310">
        <f t="shared" si="86"/>
        <v>4116</v>
      </c>
      <c r="CB115" s="310">
        <f t="shared" si="86"/>
        <v>0</v>
      </c>
      <c r="CC115" s="310">
        <f t="shared" si="86"/>
        <v>1093</v>
      </c>
      <c r="CD115" s="310">
        <f t="shared" si="86"/>
        <v>8728</v>
      </c>
      <c r="CE115" s="310">
        <f t="shared" si="86"/>
        <v>13937</v>
      </c>
      <c r="CF115" s="310">
        <f>SUM(CF110:CF114)</f>
        <v>3000</v>
      </c>
      <c r="CG115" s="310">
        <f t="shared" si="86"/>
        <v>0</v>
      </c>
      <c r="CH115" s="310">
        <f t="shared" si="86"/>
        <v>0</v>
      </c>
      <c r="CI115" s="310">
        <f t="shared" si="86"/>
        <v>0</v>
      </c>
      <c r="CJ115" s="310">
        <f t="shared" si="86"/>
        <v>2600</v>
      </c>
      <c r="CK115" s="310">
        <f t="shared" si="86"/>
        <v>2600</v>
      </c>
      <c r="CL115" s="310">
        <f t="shared" si="86"/>
        <v>2600</v>
      </c>
      <c r="CM115" s="310"/>
      <c r="CN115" s="310">
        <f t="shared" si="86"/>
        <v>0</v>
      </c>
      <c r="CO115" s="310">
        <f t="shared" si="86"/>
        <v>0</v>
      </c>
      <c r="CP115" s="310">
        <f t="shared" si="86"/>
        <v>0</v>
      </c>
      <c r="CQ115" s="310"/>
      <c r="CR115" s="310">
        <f t="shared" si="86"/>
        <v>0</v>
      </c>
      <c r="CS115" s="310">
        <f t="shared" si="86"/>
        <v>0</v>
      </c>
      <c r="CT115" s="310">
        <f t="shared" si="86"/>
        <v>0</v>
      </c>
      <c r="CU115" s="310"/>
      <c r="CV115" s="310">
        <f t="shared" ref="CV115:EE115" si="88">SUM(CV110:CV114)</f>
        <v>400</v>
      </c>
      <c r="CW115" s="310">
        <f t="shared" si="88"/>
        <v>400</v>
      </c>
      <c r="CX115" s="310">
        <f t="shared" si="88"/>
        <v>400</v>
      </c>
      <c r="CY115" s="310"/>
      <c r="CZ115" s="310">
        <f t="shared" si="88"/>
        <v>0</v>
      </c>
      <c r="DA115" s="310">
        <f t="shared" si="88"/>
        <v>0</v>
      </c>
      <c r="DB115" s="310">
        <f t="shared" si="88"/>
        <v>0</v>
      </c>
      <c r="DC115" s="310"/>
      <c r="DD115" s="310">
        <f t="shared" si="88"/>
        <v>0</v>
      </c>
      <c r="DE115" s="310">
        <f t="shared" si="88"/>
        <v>0</v>
      </c>
      <c r="DF115" s="310">
        <f t="shared" si="88"/>
        <v>0</v>
      </c>
      <c r="DG115" s="310"/>
      <c r="DH115" s="310">
        <f t="shared" si="88"/>
        <v>3000</v>
      </c>
      <c r="DI115" s="310">
        <f t="shared" si="88"/>
        <v>3000</v>
      </c>
      <c r="DJ115" s="310">
        <f t="shared" si="88"/>
        <v>3000</v>
      </c>
      <c r="DK115" s="310">
        <f t="shared" si="88"/>
        <v>0</v>
      </c>
      <c r="DL115" s="310">
        <f t="shared" si="88"/>
        <v>0</v>
      </c>
      <c r="DM115" s="310">
        <f t="shared" si="88"/>
        <v>0</v>
      </c>
      <c r="DN115" s="310">
        <f t="shared" si="88"/>
        <v>5728</v>
      </c>
      <c r="DO115" s="310">
        <f t="shared" si="88"/>
        <v>10937</v>
      </c>
      <c r="DP115" s="310">
        <f t="shared" si="88"/>
        <v>0</v>
      </c>
      <c r="DQ115" s="310">
        <f t="shared" si="88"/>
        <v>0</v>
      </c>
      <c r="DR115" s="310">
        <f t="shared" si="88"/>
        <v>0</v>
      </c>
      <c r="DS115" s="310">
        <f t="shared" si="88"/>
        <v>0</v>
      </c>
      <c r="DT115" s="310">
        <f t="shared" si="88"/>
        <v>0</v>
      </c>
      <c r="DU115" s="310">
        <f t="shared" si="88"/>
        <v>0</v>
      </c>
      <c r="DV115" s="310">
        <f t="shared" si="88"/>
        <v>0</v>
      </c>
      <c r="DW115" s="310">
        <f t="shared" si="88"/>
        <v>0</v>
      </c>
      <c r="DX115" s="310">
        <f t="shared" si="88"/>
        <v>0</v>
      </c>
      <c r="DY115" s="310">
        <f t="shared" si="88"/>
        <v>0</v>
      </c>
      <c r="DZ115" s="310">
        <f t="shared" si="88"/>
        <v>0</v>
      </c>
      <c r="EA115" s="310">
        <f t="shared" si="88"/>
        <v>0</v>
      </c>
      <c r="EB115" s="310">
        <f t="shared" si="88"/>
        <v>0</v>
      </c>
      <c r="EC115" s="310">
        <f t="shared" ref="EC115:ED115" si="89">SUM(EC110:EC114)</f>
        <v>0</v>
      </c>
      <c r="ED115" s="310">
        <f t="shared" si="89"/>
        <v>0</v>
      </c>
      <c r="EE115" s="310">
        <f t="shared" si="88"/>
        <v>0</v>
      </c>
    </row>
    <row r="116" spans="1:135" ht="28.95" customHeight="1" thickBot="1">
      <c r="D116" s="34"/>
      <c r="E116" s="34"/>
      <c r="CF116" s="71"/>
      <c r="DK116" s="60">
        <f>DH115/CF115</f>
        <v>1</v>
      </c>
      <c r="DL116" s="61">
        <f>DI115/CF115</f>
        <v>1</v>
      </c>
      <c r="DM116" s="62">
        <f>DJ115/DI115</f>
        <v>1</v>
      </c>
      <c r="DN116" s="63">
        <f>DN115/DO115</f>
        <v>0.52372679893938012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45298</v>
      </c>
      <c r="O119" s="401">
        <v>45299</v>
      </c>
      <c r="P119" s="401">
        <v>45300</v>
      </c>
      <c r="Q119" s="401">
        <v>45301</v>
      </c>
      <c r="R119" s="401">
        <v>45302</v>
      </c>
      <c r="S119" s="401">
        <v>45303</v>
      </c>
      <c r="T119" s="762">
        <v>45304</v>
      </c>
      <c r="U119" s="1564"/>
      <c r="V119" s="403" t="s">
        <v>259</v>
      </c>
      <c r="W119" s="400">
        <v>45298</v>
      </c>
      <c r="X119" s="404">
        <v>45299</v>
      </c>
      <c r="Y119" s="404">
        <v>45300</v>
      </c>
      <c r="Z119" s="404">
        <v>45301</v>
      </c>
      <c r="AA119" s="404">
        <v>45302</v>
      </c>
      <c r="AB119" s="404">
        <v>45303</v>
      </c>
      <c r="AC119" s="763">
        <v>45304</v>
      </c>
      <c r="AD119" s="1568"/>
      <c r="AE119" s="755" t="s">
        <v>259</v>
      </c>
      <c r="AF119" s="400">
        <v>45298</v>
      </c>
      <c r="AG119" s="759">
        <v>45299</v>
      </c>
      <c r="AH119" s="759">
        <v>45300</v>
      </c>
      <c r="AI119" s="759">
        <v>45301</v>
      </c>
      <c r="AJ119" s="759">
        <v>45302</v>
      </c>
      <c r="AK119" s="759">
        <v>45303</v>
      </c>
      <c r="AL119" s="756">
        <v>45304</v>
      </c>
      <c r="AM119" s="1573"/>
      <c r="AN119" s="1574"/>
      <c r="AO119" s="758" t="s">
        <v>259</v>
      </c>
      <c r="AP119" s="400">
        <v>45298</v>
      </c>
      <c r="AQ119" s="410">
        <v>45299</v>
      </c>
      <c r="AR119" s="410">
        <v>45300</v>
      </c>
      <c r="AS119" s="410">
        <v>45301</v>
      </c>
      <c r="AT119" s="410">
        <v>45302</v>
      </c>
      <c r="AU119" s="410">
        <v>45303</v>
      </c>
      <c r="AV119" s="765">
        <v>45304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45298</v>
      </c>
      <c r="BI119" s="760">
        <v>45299</v>
      </c>
      <c r="BJ119" s="760">
        <v>45300</v>
      </c>
      <c r="BK119" s="760">
        <v>45301</v>
      </c>
      <c r="BL119" s="760">
        <v>45302</v>
      </c>
      <c r="BM119" s="760">
        <v>45303</v>
      </c>
      <c r="BN119" s="761">
        <v>45304</v>
      </c>
      <c r="BO119" s="1581"/>
      <c r="BP119" s="409" t="s">
        <v>259</v>
      </c>
      <c r="BQ119" s="400">
        <v>45298</v>
      </c>
      <c r="BR119" s="410">
        <v>45299</v>
      </c>
      <c r="BS119" s="410">
        <v>45300</v>
      </c>
      <c r="BT119" s="410">
        <v>45301</v>
      </c>
      <c r="BU119" s="410">
        <v>45302</v>
      </c>
      <c r="BV119" s="410">
        <v>45303</v>
      </c>
      <c r="BW119" s="410">
        <v>45304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16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90">SUM(M120:T120)</f>
        <v>16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91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92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93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94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95">SUM(BP120:BW120)</f>
        <v>0</v>
      </c>
      <c r="BY120" s="689">
        <f t="shared" ref="BY120:BY131" si="96">U120-(W120+X120+Y120+Z120+AA120+AB120+AC120+AF11)</f>
        <v>16</v>
      </c>
      <c r="BZ120" s="1388">
        <f t="shared" ref="BZ120:BZ131" si="97">AD120-(AF120+AG120+AH120+AI120+AJ120+AK120+AL120)</f>
        <v>0</v>
      </c>
      <c r="CA120" s="1389">
        <f t="shared" ref="CA120:CA131" si="98">AN120-(AP120+AQ120+AR120+AS120+AT120+AU120+AV120)</f>
        <v>0</v>
      </c>
      <c r="CB120" s="1390">
        <f t="shared" ref="CB120:CB131" si="99">AW120-(BH120+BI120+BJ120+BK120+BL120+BM120+BN120)</f>
        <v>0</v>
      </c>
      <c r="CC120" s="1395">
        <f t="shared" ref="CC120:CC131" si="100">BO120-(BQ120+BR120+BS120+BT120+BU120+BV120+BW120)</f>
        <v>0</v>
      </c>
      <c r="CD120" s="1398">
        <f t="shared" ref="CD120:CD131" si="101">BX120</f>
        <v>0</v>
      </c>
      <c r="CE120" s="944">
        <f t="shared" ref="CE120:CE131" si="102">SUM(BY120:CD120)</f>
        <v>16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3">CG120+CJ120+CN120+CR120+CV120+CZ120+DD120</f>
        <v>0</v>
      </c>
      <c r="DI120" s="291">
        <f t="shared" si="103"/>
        <v>0</v>
      </c>
      <c r="DJ120" s="289">
        <f t="shared" si="103"/>
        <v>0</v>
      </c>
      <c r="DK120" s="484">
        <f t="shared" ref="DK120:DK131" si="104">DH120-CF120</f>
        <v>0</v>
      </c>
      <c r="DL120" s="292">
        <f t="shared" ref="DL120:DL131" si="105">DI120-CF120</f>
        <v>0</v>
      </c>
      <c r="DM120" s="290">
        <f t="shared" ref="DM120:DM131" si="106">DJ120-DI120</f>
        <v>0</v>
      </c>
      <c r="DN120" s="485">
        <f t="shared" ref="DN120:DN131" si="107">CD120-(CI120+CL120+CP120+CT120+CX120+DB120+DF120)</f>
        <v>0</v>
      </c>
      <c r="DO120" s="293">
        <f t="shared" ref="DO120:DO131" si="108">CE120-DJ120</f>
        <v>16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90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91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09">SUM(AE121:AL121)</f>
        <v>0</v>
      </c>
      <c r="AN121" s="709">
        <f t="shared" ref="AN121:AN131" si="110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92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93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94"/>
        <v>0</v>
      </c>
      <c r="BP121" s="133">
        <v>20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95"/>
        <v>20</v>
      </c>
      <c r="BY121" s="137">
        <f t="shared" si="96"/>
        <v>0</v>
      </c>
      <c r="BZ121" s="711">
        <f t="shared" si="97"/>
        <v>0</v>
      </c>
      <c r="CA121" s="1391">
        <f t="shared" si="98"/>
        <v>0</v>
      </c>
      <c r="CB121" s="1392">
        <f t="shared" si="99"/>
        <v>0</v>
      </c>
      <c r="CC121" s="1396">
        <f t="shared" si="100"/>
        <v>0</v>
      </c>
      <c r="CD121" s="1399">
        <f t="shared" si="101"/>
        <v>20</v>
      </c>
      <c r="CE121" s="945">
        <f t="shared" si="102"/>
        <v>20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3"/>
        <v>0</v>
      </c>
      <c r="DI121" s="214">
        <f t="shared" si="103"/>
        <v>0</v>
      </c>
      <c r="DJ121" s="208">
        <f t="shared" si="103"/>
        <v>0</v>
      </c>
      <c r="DK121" s="471">
        <f t="shared" si="104"/>
        <v>0</v>
      </c>
      <c r="DL121" s="215">
        <f t="shared" si="105"/>
        <v>0</v>
      </c>
      <c r="DM121" s="208">
        <f t="shared" si="106"/>
        <v>0</v>
      </c>
      <c r="DN121" s="216">
        <f t="shared" si="107"/>
        <v>20</v>
      </c>
      <c r="DO121" s="217">
        <f t="shared" si="108"/>
        <v>20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90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279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09"/>
        <v>279</v>
      </c>
      <c r="AN122" s="709">
        <f t="shared" si="110"/>
        <v>279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92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93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94"/>
        <v>0</v>
      </c>
      <c r="BP122" s="184">
        <v>80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95"/>
        <v>80</v>
      </c>
      <c r="BY122" s="137">
        <f t="shared" si="96"/>
        <v>0</v>
      </c>
      <c r="BZ122" s="711">
        <f t="shared" si="97"/>
        <v>0</v>
      </c>
      <c r="CA122" s="1391">
        <f t="shared" si="98"/>
        <v>279</v>
      </c>
      <c r="CB122" s="1392">
        <f t="shared" si="99"/>
        <v>0</v>
      </c>
      <c r="CC122" s="1396">
        <f t="shared" si="100"/>
        <v>0</v>
      </c>
      <c r="CD122" s="1399">
        <f t="shared" si="101"/>
        <v>80</v>
      </c>
      <c r="CE122" s="945">
        <f t="shared" si="102"/>
        <v>359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3"/>
        <v>0</v>
      </c>
      <c r="DI122" s="218">
        <f t="shared" si="103"/>
        <v>0</v>
      </c>
      <c r="DJ122" s="219">
        <f t="shared" si="103"/>
        <v>0</v>
      </c>
      <c r="DK122" s="471">
        <f t="shared" si="104"/>
        <v>0</v>
      </c>
      <c r="DL122" s="215">
        <f t="shared" si="105"/>
        <v>0</v>
      </c>
      <c r="DM122" s="208">
        <f t="shared" si="106"/>
        <v>0</v>
      </c>
      <c r="DN122" s="251">
        <f t="shared" si="107"/>
        <v>80</v>
      </c>
      <c r="DO122" s="220">
        <f t="shared" si="108"/>
        <v>359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90"/>
        <v>0</v>
      </c>
      <c r="V123" s="704">
        <v>2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91"/>
        <v>2</v>
      </c>
      <c r="AE123" s="670">
        <v>287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09"/>
        <v>287</v>
      </c>
      <c r="AN123" s="709">
        <f t="shared" si="110"/>
        <v>287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92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93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94"/>
        <v>0</v>
      </c>
      <c r="BP123" s="184">
        <v>80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95"/>
        <v>80</v>
      </c>
      <c r="BY123" s="137">
        <f t="shared" si="96"/>
        <v>0</v>
      </c>
      <c r="BZ123" s="711">
        <f t="shared" si="97"/>
        <v>2</v>
      </c>
      <c r="CA123" s="1391">
        <f t="shared" si="98"/>
        <v>287</v>
      </c>
      <c r="CB123" s="1392">
        <f t="shared" si="99"/>
        <v>0</v>
      </c>
      <c r="CC123" s="1396">
        <f t="shared" si="100"/>
        <v>0</v>
      </c>
      <c r="CD123" s="1399">
        <f t="shared" si="101"/>
        <v>80</v>
      </c>
      <c r="CE123" s="945">
        <f t="shared" si="102"/>
        <v>369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3"/>
        <v>0</v>
      </c>
      <c r="DI123" s="218">
        <f t="shared" si="103"/>
        <v>0</v>
      </c>
      <c r="DJ123" s="219">
        <f t="shared" si="103"/>
        <v>0</v>
      </c>
      <c r="DK123" s="471">
        <f t="shared" si="104"/>
        <v>0</v>
      </c>
      <c r="DL123" s="215">
        <f t="shared" si="105"/>
        <v>0</v>
      </c>
      <c r="DM123" s="208">
        <f t="shared" si="106"/>
        <v>0</v>
      </c>
      <c r="DN123" s="251">
        <f t="shared" si="107"/>
        <v>80</v>
      </c>
      <c r="DO123" s="220">
        <f t="shared" si="108"/>
        <v>369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90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91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09"/>
        <v>0</v>
      </c>
      <c r="AN124" s="709">
        <f t="shared" si="110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92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93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94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95"/>
        <v>0</v>
      </c>
      <c r="BY124" s="137">
        <f t="shared" si="96"/>
        <v>0</v>
      </c>
      <c r="BZ124" s="711">
        <f t="shared" si="97"/>
        <v>0</v>
      </c>
      <c r="CA124" s="1391">
        <f t="shared" si="98"/>
        <v>0</v>
      </c>
      <c r="CB124" s="1392">
        <f t="shared" si="99"/>
        <v>0</v>
      </c>
      <c r="CC124" s="1396">
        <f t="shared" si="100"/>
        <v>0</v>
      </c>
      <c r="CD124" s="1399">
        <f t="shared" si="101"/>
        <v>0</v>
      </c>
      <c r="CE124" s="945">
        <f t="shared" si="10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3"/>
        <v>0</v>
      </c>
      <c r="DI124" s="214">
        <f t="shared" si="103"/>
        <v>0</v>
      </c>
      <c r="DJ124" s="208">
        <f t="shared" si="103"/>
        <v>0</v>
      </c>
      <c r="DK124" s="471">
        <f t="shared" si="104"/>
        <v>0</v>
      </c>
      <c r="DL124" s="215">
        <f t="shared" si="105"/>
        <v>0</v>
      </c>
      <c r="DM124" s="208">
        <f t="shared" si="106"/>
        <v>0</v>
      </c>
      <c r="DN124" s="216">
        <f t="shared" si="107"/>
        <v>0</v>
      </c>
      <c r="DO124" s="217">
        <f t="shared" si="108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90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91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09"/>
        <v>0</v>
      </c>
      <c r="AN125" s="709">
        <f t="shared" si="110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92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93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94"/>
        <v>0</v>
      </c>
      <c r="BP125" s="133">
        <v>100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95"/>
        <v>100</v>
      </c>
      <c r="BY125" s="137">
        <f t="shared" si="96"/>
        <v>0</v>
      </c>
      <c r="BZ125" s="711">
        <f t="shared" si="97"/>
        <v>0</v>
      </c>
      <c r="CA125" s="1391">
        <f t="shared" si="98"/>
        <v>0</v>
      </c>
      <c r="CB125" s="1392">
        <f t="shared" si="99"/>
        <v>0</v>
      </c>
      <c r="CC125" s="1396">
        <f t="shared" si="100"/>
        <v>0</v>
      </c>
      <c r="CD125" s="1399">
        <f t="shared" si="101"/>
        <v>100</v>
      </c>
      <c r="CE125" s="945">
        <f t="shared" si="102"/>
        <v>100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3"/>
        <v>0</v>
      </c>
      <c r="DI125" s="214">
        <f t="shared" si="103"/>
        <v>0</v>
      </c>
      <c r="DJ125" s="208">
        <f t="shared" si="103"/>
        <v>0</v>
      </c>
      <c r="DK125" s="471">
        <f t="shared" si="104"/>
        <v>0</v>
      </c>
      <c r="DL125" s="215">
        <f t="shared" si="105"/>
        <v>0</v>
      </c>
      <c r="DM125" s="208">
        <f t="shared" si="106"/>
        <v>0</v>
      </c>
      <c r="DN125" s="216">
        <f t="shared" si="107"/>
        <v>100</v>
      </c>
      <c r="DO125" s="217">
        <f t="shared" si="108"/>
        <v>100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250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90"/>
        <v>250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09"/>
        <v>0</v>
      </c>
      <c r="AN126" s="709">
        <f t="shared" si="110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92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93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94"/>
        <v>0</v>
      </c>
      <c r="BP126" s="184">
        <v>131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95"/>
        <v>131</v>
      </c>
      <c r="BY126" s="137">
        <f t="shared" si="96"/>
        <v>250</v>
      </c>
      <c r="BZ126" s="711">
        <f t="shared" si="97"/>
        <v>0</v>
      </c>
      <c r="CA126" s="1391">
        <f t="shared" si="98"/>
        <v>0</v>
      </c>
      <c r="CB126" s="1392">
        <f t="shared" si="99"/>
        <v>0</v>
      </c>
      <c r="CC126" s="1396">
        <f t="shared" si="100"/>
        <v>0</v>
      </c>
      <c r="CD126" s="1399">
        <f t="shared" si="101"/>
        <v>131</v>
      </c>
      <c r="CE126" s="945">
        <f t="shared" si="102"/>
        <v>381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3"/>
        <v>0</v>
      </c>
      <c r="DI126" s="218">
        <f t="shared" si="103"/>
        <v>0</v>
      </c>
      <c r="DJ126" s="219">
        <f t="shared" si="103"/>
        <v>0</v>
      </c>
      <c r="DK126" s="471">
        <f t="shared" si="104"/>
        <v>0</v>
      </c>
      <c r="DL126" s="215">
        <f t="shared" si="105"/>
        <v>0</v>
      </c>
      <c r="DM126" s="208">
        <f t="shared" si="106"/>
        <v>0</v>
      </c>
      <c r="DN126" s="251">
        <f t="shared" si="107"/>
        <v>131</v>
      </c>
      <c r="DO126" s="220">
        <f t="shared" si="108"/>
        <v>381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90"/>
        <v>0</v>
      </c>
      <c r="V127" s="704">
        <v>239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91"/>
        <v>239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09"/>
        <v>0</v>
      </c>
      <c r="AN127" s="709">
        <f t="shared" si="110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92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93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94"/>
        <v>0</v>
      </c>
      <c r="BP127" s="184">
        <v>130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95"/>
        <v>130</v>
      </c>
      <c r="BY127" s="137">
        <f t="shared" si="96"/>
        <v>0</v>
      </c>
      <c r="BZ127" s="711">
        <f t="shared" si="97"/>
        <v>239</v>
      </c>
      <c r="CA127" s="1391">
        <f t="shared" si="98"/>
        <v>0</v>
      </c>
      <c r="CB127" s="1392">
        <f t="shared" si="99"/>
        <v>0</v>
      </c>
      <c r="CC127" s="1396">
        <f t="shared" si="100"/>
        <v>0</v>
      </c>
      <c r="CD127" s="1399">
        <f t="shared" si="101"/>
        <v>130</v>
      </c>
      <c r="CE127" s="945">
        <f t="shared" si="102"/>
        <v>369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3"/>
        <v>0</v>
      </c>
      <c r="DI127" s="218">
        <f t="shared" si="103"/>
        <v>0</v>
      </c>
      <c r="DJ127" s="219">
        <f t="shared" si="103"/>
        <v>0</v>
      </c>
      <c r="DK127" s="471">
        <f t="shared" si="104"/>
        <v>0</v>
      </c>
      <c r="DL127" s="215">
        <f t="shared" si="105"/>
        <v>0</v>
      </c>
      <c r="DM127" s="208">
        <f t="shared" si="106"/>
        <v>0</v>
      </c>
      <c r="DN127" s="251">
        <f t="shared" si="107"/>
        <v>130</v>
      </c>
      <c r="DO127" s="220">
        <f t="shared" si="108"/>
        <v>369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90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91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09"/>
        <v>0</v>
      </c>
      <c r="AN128" s="709">
        <f t="shared" si="110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92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93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94"/>
        <v>0</v>
      </c>
      <c r="BP128" s="133">
        <v>72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95"/>
        <v>72</v>
      </c>
      <c r="BY128" s="137">
        <f t="shared" si="96"/>
        <v>0</v>
      </c>
      <c r="BZ128" s="711">
        <f t="shared" si="97"/>
        <v>0</v>
      </c>
      <c r="CA128" s="1391">
        <f t="shared" si="98"/>
        <v>0</v>
      </c>
      <c r="CB128" s="1392">
        <f t="shared" si="99"/>
        <v>0</v>
      </c>
      <c r="CC128" s="1396">
        <f t="shared" si="100"/>
        <v>0</v>
      </c>
      <c r="CD128" s="1399">
        <f t="shared" si="101"/>
        <v>72</v>
      </c>
      <c r="CE128" s="945">
        <f t="shared" si="102"/>
        <v>72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3"/>
        <v>0</v>
      </c>
      <c r="DI128" s="214">
        <f t="shared" si="103"/>
        <v>0</v>
      </c>
      <c r="DJ128" s="208">
        <f t="shared" si="103"/>
        <v>0</v>
      </c>
      <c r="DK128" s="471">
        <f t="shared" si="104"/>
        <v>0</v>
      </c>
      <c r="DL128" s="215">
        <f t="shared" si="105"/>
        <v>0</v>
      </c>
      <c r="DM128" s="208">
        <f t="shared" si="106"/>
        <v>0</v>
      </c>
      <c r="DN128" s="216">
        <f t="shared" si="107"/>
        <v>72</v>
      </c>
      <c r="DO128" s="217">
        <f t="shared" si="108"/>
        <v>72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250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90"/>
        <v>250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91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09"/>
        <v>0</v>
      </c>
      <c r="AN129" s="709">
        <f t="shared" si="110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92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93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94"/>
        <v>0</v>
      </c>
      <c r="BP129" s="184">
        <v>153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95"/>
        <v>153</v>
      </c>
      <c r="BY129" s="137">
        <f t="shared" si="96"/>
        <v>250</v>
      </c>
      <c r="BZ129" s="711">
        <f t="shared" si="97"/>
        <v>0</v>
      </c>
      <c r="CA129" s="1391">
        <f t="shared" si="98"/>
        <v>0</v>
      </c>
      <c r="CB129" s="1392">
        <f t="shared" si="99"/>
        <v>0</v>
      </c>
      <c r="CC129" s="1396">
        <f t="shared" si="100"/>
        <v>0</v>
      </c>
      <c r="CD129" s="1399">
        <f t="shared" si="101"/>
        <v>153</v>
      </c>
      <c r="CE129" s="945">
        <f t="shared" si="102"/>
        <v>403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3"/>
        <v>0</v>
      </c>
      <c r="DI129" s="218">
        <f t="shared" si="103"/>
        <v>0</v>
      </c>
      <c r="DJ129" s="219">
        <f t="shared" si="103"/>
        <v>0</v>
      </c>
      <c r="DK129" s="471">
        <f t="shared" si="104"/>
        <v>0</v>
      </c>
      <c r="DL129" s="215">
        <f t="shared" si="105"/>
        <v>0</v>
      </c>
      <c r="DM129" s="208">
        <f t="shared" si="106"/>
        <v>0</v>
      </c>
      <c r="DN129" s="251">
        <f t="shared" si="107"/>
        <v>153</v>
      </c>
      <c r="DO129" s="220">
        <f t="shared" si="108"/>
        <v>403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90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91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09"/>
        <v>0</v>
      </c>
      <c r="AN130" s="709">
        <f t="shared" si="110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92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93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94"/>
        <v>0</v>
      </c>
      <c r="BP130" s="184">
        <v>103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95"/>
        <v>103</v>
      </c>
      <c r="BY130" s="137">
        <f t="shared" si="96"/>
        <v>0</v>
      </c>
      <c r="BZ130" s="711">
        <f t="shared" si="97"/>
        <v>0</v>
      </c>
      <c r="CA130" s="1391">
        <f t="shared" si="98"/>
        <v>0</v>
      </c>
      <c r="CB130" s="1392">
        <f t="shared" si="99"/>
        <v>0</v>
      </c>
      <c r="CC130" s="1396">
        <f t="shared" si="100"/>
        <v>0</v>
      </c>
      <c r="CD130" s="1399">
        <f t="shared" si="101"/>
        <v>103</v>
      </c>
      <c r="CE130" s="945">
        <f t="shared" si="102"/>
        <v>103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3"/>
        <v>0</v>
      </c>
      <c r="DI130" s="218">
        <f t="shared" si="103"/>
        <v>0</v>
      </c>
      <c r="DJ130" s="219">
        <f t="shared" si="103"/>
        <v>0</v>
      </c>
      <c r="DK130" s="471">
        <f t="shared" si="104"/>
        <v>0</v>
      </c>
      <c r="DL130" s="215">
        <f t="shared" si="105"/>
        <v>0</v>
      </c>
      <c r="DM130" s="208">
        <f t="shared" si="106"/>
        <v>0</v>
      </c>
      <c r="DN130" s="251">
        <f t="shared" si="107"/>
        <v>103</v>
      </c>
      <c r="DO130" s="220">
        <f t="shared" si="108"/>
        <v>103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257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90"/>
        <v>257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91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09"/>
        <v>0</v>
      </c>
      <c r="AN131" s="710">
        <f t="shared" si="110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92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93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94"/>
        <v>0</v>
      </c>
      <c r="BP131" s="202">
        <v>138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95"/>
        <v>138</v>
      </c>
      <c r="BY131" s="307">
        <f t="shared" si="96"/>
        <v>257</v>
      </c>
      <c r="BZ131" s="712">
        <f t="shared" si="97"/>
        <v>0</v>
      </c>
      <c r="CA131" s="1393">
        <f t="shared" si="98"/>
        <v>0</v>
      </c>
      <c r="CB131" s="1394">
        <f t="shared" si="99"/>
        <v>0</v>
      </c>
      <c r="CC131" s="1397">
        <f t="shared" si="100"/>
        <v>0</v>
      </c>
      <c r="CD131" s="1400">
        <f t="shared" si="101"/>
        <v>138</v>
      </c>
      <c r="CE131" s="946">
        <f t="shared" si="102"/>
        <v>395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3"/>
        <v>0</v>
      </c>
      <c r="DI131" s="259">
        <f t="shared" si="103"/>
        <v>0</v>
      </c>
      <c r="DJ131" s="253">
        <f t="shared" si="103"/>
        <v>0</v>
      </c>
      <c r="DK131" s="474">
        <f t="shared" si="104"/>
        <v>0</v>
      </c>
      <c r="DL131" s="260">
        <f t="shared" si="105"/>
        <v>0</v>
      </c>
      <c r="DM131" s="253">
        <f t="shared" si="106"/>
        <v>0</v>
      </c>
      <c r="DN131" s="261">
        <f t="shared" si="107"/>
        <v>138</v>
      </c>
      <c r="DO131" s="308">
        <f t="shared" si="108"/>
        <v>395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773</v>
      </c>
      <c r="N132" s="310">
        <f t="shared" ref="N132:AM132" si="111">SUM(N120:N131)</f>
        <v>0</v>
      </c>
      <c r="O132" s="310">
        <f t="shared" si="111"/>
        <v>0</v>
      </c>
      <c r="P132" s="310">
        <f t="shared" si="111"/>
        <v>0</v>
      </c>
      <c r="Q132" s="310">
        <f t="shared" si="111"/>
        <v>0</v>
      </c>
      <c r="R132" s="310">
        <f t="shared" si="111"/>
        <v>0</v>
      </c>
      <c r="S132" s="310">
        <f t="shared" si="111"/>
        <v>0</v>
      </c>
      <c r="T132" s="310">
        <f t="shared" si="111"/>
        <v>0</v>
      </c>
      <c r="U132" s="310">
        <f t="shared" si="111"/>
        <v>773</v>
      </c>
      <c r="V132" s="310">
        <f t="shared" si="111"/>
        <v>241</v>
      </c>
      <c r="W132" s="310">
        <f t="shared" si="111"/>
        <v>0</v>
      </c>
      <c r="X132" s="310">
        <f t="shared" si="111"/>
        <v>0</v>
      </c>
      <c r="Y132" s="310">
        <f t="shared" si="111"/>
        <v>0</v>
      </c>
      <c r="Z132" s="310">
        <f t="shared" si="111"/>
        <v>0</v>
      </c>
      <c r="AA132" s="310">
        <f t="shared" si="111"/>
        <v>0</v>
      </c>
      <c r="AB132" s="310">
        <f t="shared" si="111"/>
        <v>0</v>
      </c>
      <c r="AC132" s="310">
        <f t="shared" si="111"/>
        <v>0</v>
      </c>
      <c r="AD132" s="310">
        <f t="shared" si="111"/>
        <v>241</v>
      </c>
      <c r="AE132" s="310">
        <f t="shared" si="111"/>
        <v>566</v>
      </c>
      <c r="AF132" s="310">
        <f t="shared" si="111"/>
        <v>0</v>
      </c>
      <c r="AG132" s="310">
        <f t="shared" si="111"/>
        <v>0</v>
      </c>
      <c r="AH132" s="310">
        <f t="shared" si="111"/>
        <v>0</v>
      </c>
      <c r="AI132" s="310">
        <f t="shared" si="111"/>
        <v>0</v>
      </c>
      <c r="AJ132" s="310">
        <f t="shared" si="111"/>
        <v>0</v>
      </c>
      <c r="AK132" s="310">
        <f t="shared" si="111"/>
        <v>0</v>
      </c>
      <c r="AL132" s="310">
        <f t="shared" si="111"/>
        <v>0</v>
      </c>
      <c r="AM132" s="310">
        <f t="shared" si="111"/>
        <v>566</v>
      </c>
      <c r="AN132" s="310"/>
      <c r="AO132" s="310">
        <f t="shared" ref="AO132:CL132" si="112">SUM(AO120:AO131)</f>
        <v>0</v>
      </c>
      <c r="AP132" s="310">
        <f t="shared" si="112"/>
        <v>0</v>
      </c>
      <c r="AQ132" s="310">
        <f t="shared" si="112"/>
        <v>0</v>
      </c>
      <c r="AR132" s="310">
        <f t="shared" si="112"/>
        <v>0</v>
      </c>
      <c r="AS132" s="310">
        <f t="shared" si="112"/>
        <v>0</v>
      </c>
      <c r="AT132" s="310">
        <f t="shared" si="112"/>
        <v>0</v>
      </c>
      <c r="AU132" s="310">
        <f t="shared" si="112"/>
        <v>0</v>
      </c>
      <c r="AV132" s="310">
        <f t="shared" si="112"/>
        <v>0</v>
      </c>
      <c r="AW132" s="310">
        <f t="shared" si="112"/>
        <v>0</v>
      </c>
      <c r="AX132" s="310">
        <f t="shared" si="112"/>
        <v>0</v>
      </c>
      <c r="AY132" s="310">
        <f t="shared" si="112"/>
        <v>0</v>
      </c>
      <c r="AZ132" s="310">
        <f t="shared" si="112"/>
        <v>0</v>
      </c>
      <c r="BA132" s="310">
        <f t="shared" si="112"/>
        <v>0</v>
      </c>
      <c r="BB132" s="310">
        <f t="shared" si="112"/>
        <v>0</v>
      </c>
      <c r="BC132" s="310">
        <f t="shared" si="112"/>
        <v>0</v>
      </c>
      <c r="BD132" s="310">
        <f t="shared" si="112"/>
        <v>0</v>
      </c>
      <c r="BE132" s="310">
        <f t="shared" si="112"/>
        <v>0</v>
      </c>
      <c r="BF132" s="310">
        <f t="shared" si="112"/>
        <v>0</v>
      </c>
      <c r="BG132" s="310">
        <f t="shared" si="112"/>
        <v>0</v>
      </c>
      <c r="BH132" s="310">
        <f t="shared" si="112"/>
        <v>0</v>
      </c>
      <c r="BI132" s="310">
        <f t="shared" si="112"/>
        <v>0</v>
      </c>
      <c r="BJ132" s="310">
        <f t="shared" si="112"/>
        <v>0</v>
      </c>
      <c r="BK132" s="310">
        <f t="shared" si="112"/>
        <v>0</v>
      </c>
      <c r="BL132" s="310">
        <f t="shared" si="112"/>
        <v>0</v>
      </c>
      <c r="BM132" s="310">
        <f t="shared" si="112"/>
        <v>0</v>
      </c>
      <c r="BN132" s="310">
        <f t="shared" si="112"/>
        <v>0</v>
      </c>
      <c r="BO132" s="310">
        <f t="shared" si="112"/>
        <v>0</v>
      </c>
      <c r="BP132" s="310">
        <f t="shared" si="112"/>
        <v>1007</v>
      </c>
      <c r="BQ132" s="310">
        <f t="shared" si="112"/>
        <v>0</v>
      </c>
      <c r="BR132" s="310">
        <f t="shared" si="112"/>
        <v>0</v>
      </c>
      <c r="BS132" s="310">
        <f t="shared" si="112"/>
        <v>0</v>
      </c>
      <c r="BT132" s="310">
        <f t="shared" si="112"/>
        <v>0</v>
      </c>
      <c r="BU132" s="310">
        <f t="shared" si="112"/>
        <v>0</v>
      </c>
      <c r="BV132" s="310">
        <f t="shared" si="112"/>
        <v>0</v>
      </c>
      <c r="BW132" s="310">
        <f t="shared" si="112"/>
        <v>0</v>
      </c>
      <c r="BX132" s="310">
        <f t="shared" si="112"/>
        <v>1007</v>
      </c>
      <c r="BY132" s="310">
        <f t="shared" si="112"/>
        <v>773</v>
      </c>
      <c r="BZ132" s="310">
        <f t="shared" si="112"/>
        <v>241</v>
      </c>
      <c r="CA132" s="310">
        <f t="shared" si="112"/>
        <v>566</v>
      </c>
      <c r="CB132" s="310">
        <f t="shared" si="112"/>
        <v>0</v>
      </c>
      <c r="CC132" s="310">
        <f t="shared" si="112"/>
        <v>0</v>
      </c>
      <c r="CD132" s="310">
        <f t="shared" si="112"/>
        <v>1007</v>
      </c>
      <c r="CE132" s="310">
        <f t="shared" si="112"/>
        <v>2587</v>
      </c>
      <c r="CF132" s="310">
        <f t="shared" si="112"/>
        <v>0</v>
      </c>
      <c r="CG132" s="310">
        <f t="shared" si="112"/>
        <v>0</v>
      </c>
      <c r="CH132" s="310">
        <f t="shared" si="112"/>
        <v>0</v>
      </c>
      <c r="CI132" s="310">
        <f t="shared" si="112"/>
        <v>0</v>
      </c>
      <c r="CJ132" s="310">
        <f t="shared" si="112"/>
        <v>0</v>
      </c>
      <c r="CK132" s="310">
        <f t="shared" si="112"/>
        <v>0</v>
      </c>
      <c r="CL132" s="310">
        <f t="shared" si="112"/>
        <v>0</v>
      </c>
      <c r="CM132" s="310"/>
      <c r="CN132" s="310">
        <f t="shared" ref="CN132:CP132" si="113">SUM(CN120:CN131)</f>
        <v>0</v>
      </c>
      <c r="CO132" s="310">
        <f t="shared" si="113"/>
        <v>0</v>
      </c>
      <c r="CP132" s="310">
        <f t="shared" si="113"/>
        <v>0</v>
      </c>
      <c r="CQ132" s="310"/>
      <c r="CR132" s="310">
        <f t="shared" ref="CR132:CT132" si="114">SUM(CR120:CR131)</f>
        <v>0</v>
      </c>
      <c r="CS132" s="310">
        <f t="shared" si="114"/>
        <v>0</v>
      </c>
      <c r="CT132" s="310">
        <f t="shared" si="114"/>
        <v>0</v>
      </c>
      <c r="CU132" s="310"/>
      <c r="CV132" s="310">
        <f t="shared" ref="CV132:CX132" si="115">SUM(CV120:CV131)</f>
        <v>0</v>
      </c>
      <c r="CW132" s="310">
        <f t="shared" si="115"/>
        <v>0</v>
      </c>
      <c r="CX132" s="310">
        <f t="shared" si="115"/>
        <v>0</v>
      </c>
      <c r="CY132" s="310"/>
      <c r="CZ132" s="310">
        <f t="shared" ref="CZ132:DB132" si="116">SUM(CZ120:CZ131)</f>
        <v>0</v>
      </c>
      <c r="DA132" s="310">
        <f t="shared" si="116"/>
        <v>0</v>
      </c>
      <c r="DB132" s="310">
        <f t="shared" si="116"/>
        <v>0</v>
      </c>
      <c r="DC132" s="310"/>
      <c r="DD132" s="310">
        <f t="shared" ref="DD132:DF132" si="117">SUM(DD120:DD131)</f>
        <v>0</v>
      </c>
      <c r="DE132" s="310">
        <f t="shared" si="117"/>
        <v>0</v>
      </c>
      <c r="DF132" s="310">
        <f t="shared" si="117"/>
        <v>0</v>
      </c>
      <c r="DG132" s="310"/>
      <c r="DH132" s="310">
        <f t="shared" ref="DH132:EE132" si="118">SUM(DH120:DH131)</f>
        <v>0</v>
      </c>
      <c r="DI132" s="310">
        <f t="shared" si="118"/>
        <v>0</v>
      </c>
      <c r="DJ132" s="310">
        <f t="shared" si="118"/>
        <v>0</v>
      </c>
      <c r="DK132" s="310">
        <f t="shared" si="118"/>
        <v>0</v>
      </c>
      <c r="DL132" s="310">
        <f t="shared" si="118"/>
        <v>0</v>
      </c>
      <c r="DM132" s="310">
        <f t="shared" si="118"/>
        <v>0</v>
      </c>
      <c r="DN132" s="310">
        <f t="shared" si="118"/>
        <v>1007</v>
      </c>
      <c r="DO132" s="310">
        <f t="shared" si="118"/>
        <v>2587</v>
      </c>
      <c r="DP132" s="310">
        <f t="shared" si="118"/>
        <v>0</v>
      </c>
      <c r="DQ132" s="310">
        <f t="shared" si="118"/>
        <v>0</v>
      </c>
      <c r="DR132" s="310">
        <f t="shared" si="118"/>
        <v>0</v>
      </c>
      <c r="DS132" s="310">
        <f t="shared" si="118"/>
        <v>0</v>
      </c>
      <c r="DT132" s="310">
        <f t="shared" si="118"/>
        <v>0</v>
      </c>
      <c r="DU132" s="310">
        <f t="shared" si="118"/>
        <v>0</v>
      </c>
      <c r="DV132" s="310">
        <f t="shared" si="118"/>
        <v>0</v>
      </c>
      <c r="DW132" s="310">
        <f t="shared" si="118"/>
        <v>0</v>
      </c>
      <c r="DX132" s="310">
        <f t="shared" si="118"/>
        <v>0</v>
      </c>
      <c r="DY132" s="310">
        <f t="shared" si="118"/>
        <v>0</v>
      </c>
      <c r="DZ132" s="310">
        <f t="shared" si="118"/>
        <v>0</v>
      </c>
      <c r="EA132" s="310">
        <f t="shared" si="118"/>
        <v>0</v>
      </c>
      <c r="EB132" s="310">
        <f t="shared" si="118"/>
        <v>0</v>
      </c>
      <c r="EC132" s="310">
        <f t="shared" si="118"/>
        <v>0</v>
      </c>
      <c r="ED132" s="310">
        <f t="shared" si="118"/>
        <v>0</v>
      </c>
      <c r="EE132" s="310">
        <f t="shared" si="118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>
        <f>DN132/DO132</f>
        <v>0.38925396211828373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45298</v>
      </c>
      <c r="O136" s="1320">
        <v>45299</v>
      </c>
      <c r="P136" s="1320">
        <v>45300</v>
      </c>
      <c r="Q136" s="1320">
        <v>45301</v>
      </c>
      <c r="R136" s="1320">
        <v>45302</v>
      </c>
      <c r="S136" s="1320">
        <v>45303</v>
      </c>
      <c r="T136" s="1335">
        <v>45304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45298</v>
      </c>
      <c r="BR136" s="1320">
        <v>45299</v>
      </c>
      <c r="BS136" s="1320">
        <v>45300</v>
      </c>
      <c r="BT136" s="1320">
        <v>45301</v>
      </c>
      <c r="BU136" s="1320">
        <v>45302</v>
      </c>
      <c r="BV136" s="1320">
        <v>45303</v>
      </c>
      <c r="BW136" s="1320">
        <v>45304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840"/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8" si="119">SUM(M137:T137)</f>
        <v>0</v>
      </c>
      <c r="V137" s="878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8" si="120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8" si="121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8" si="122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8" si="123">CG137+CJ137+CN137+CR137+CV137+CZ137+DD137</f>
        <v>0</v>
      </c>
      <c r="DI137" s="857">
        <f t="shared" si="123"/>
        <v>0</v>
      </c>
      <c r="DJ137" s="290">
        <f t="shared" si="123"/>
        <v>0</v>
      </c>
      <c r="DK137" s="484">
        <f t="shared" ref="DK137:DK138" si="124">DH137-CF137</f>
        <v>0</v>
      </c>
      <c r="DL137" s="292">
        <f t="shared" ref="DL137:DL138" si="125">DI137-CF137</f>
        <v>0</v>
      </c>
      <c r="DM137" s="290">
        <f t="shared" ref="DM137:DM138" si="126">DJ137-DI137</f>
        <v>0</v>
      </c>
      <c r="DN137" s="858">
        <f>CD137-(CI137+CL137+CP137+CT137+CX137+DB137+DF137)</f>
        <v>0</v>
      </c>
      <c r="DO137" s="859">
        <f>CE137-DJ137</f>
        <v>0</v>
      </c>
      <c r="DP137" s="883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294"/>
      <c r="B138" s="295"/>
      <c r="C138" s="838" t="s">
        <v>94</v>
      </c>
      <c r="D138" s="838" t="s">
        <v>94</v>
      </c>
      <c r="E138" s="861" t="s">
        <v>556</v>
      </c>
      <c r="F138" s="295"/>
      <c r="G138" s="1139" t="s">
        <v>559</v>
      </c>
      <c r="H138" s="1239">
        <v>1212</v>
      </c>
      <c r="I138" s="585" t="s">
        <v>451</v>
      </c>
      <c r="J138" s="298"/>
      <c r="K138" s="299" t="s">
        <v>264</v>
      </c>
      <c r="L138" s="300"/>
      <c r="M138" s="197">
        <v>0</v>
      </c>
      <c r="N138" s="198">
        <v>0</v>
      </c>
      <c r="O138" s="198">
        <v>0</v>
      </c>
      <c r="P138" s="198">
        <v>0</v>
      </c>
      <c r="Q138" s="198">
        <v>0</v>
      </c>
      <c r="R138" s="198">
        <v>0</v>
      </c>
      <c r="S138" s="198">
        <v>0</v>
      </c>
      <c r="T138" s="198">
        <v>0</v>
      </c>
      <c r="U138" s="199">
        <f t="shared" si="119"/>
        <v>0</v>
      </c>
      <c r="V138" s="878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20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21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22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481"/>
      <c r="BG138" s="933"/>
      <c r="BH138" s="934"/>
      <c r="BI138" s="934"/>
      <c r="BJ138" s="934"/>
      <c r="BK138" s="934"/>
      <c r="BL138" s="934"/>
      <c r="BM138" s="934"/>
      <c r="BN138" s="935"/>
      <c r="BO138" s="1485"/>
      <c r="BP138" s="202">
        <v>0</v>
      </c>
      <c r="BQ138" s="198">
        <v>0</v>
      </c>
      <c r="BR138" s="198">
        <v>0</v>
      </c>
      <c r="BS138" s="198">
        <v>0</v>
      </c>
      <c r="BT138" s="198">
        <v>0</v>
      </c>
      <c r="BU138" s="198">
        <v>0</v>
      </c>
      <c r="BV138" s="198">
        <v>0</v>
      </c>
      <c r="BW138" s="306">
        <v>0</v>
      </c>
      <c r="BX138" s="203">
        <f t="shared" ref="BX138" si="127">SUM(BP138:BW138)</f>
        <v>0</v>
      </c>
      <c r="BY138" s="1166">
        <f>U138-(BQ138+BR138+BS138+BT138+BU138+BV138+BW138)</f>
        <v>0</v>
      </c>
      <c r="BZ138" s="302">
        <v>0</v>
      </c>
      <c r="CA138" s="303">
        <v>0</v>
      </c>
      <c r="CB138" s="303">
        <v>0</v>
      </c>
      <c r="CC138" s="303">
        <v>0</v>
      </c>
      <c r="CD138" s="1213">
        <f>BX138</f>
        <v>0</v>
      </c>
      <c r="CE138" s="946">
        <f>SUM(BY138:CD138)</f>
        <v>0</v>
      </c>
      <c r="CF138" s="381">
        <v>0</v>
      </c>
      <c r="CG138" s="467">
        <v>0</v>
      </c>
      <c r="CH138" s="252"/>
      <c r="CI138" s="253"/>
      <c r="CJ138" s="389">
        <v>0</v>
      </c>
      <c r="CK138" s="252">
        <v>0</v>
      </c>
      <c r="CL138" s="254">
        <v>0</v>
      </c>
      <c r="CM138" s="447"/>
      <c r="CN138" s="389">
        <v>0</v>
      </c>
      <c r="CO138" s="255">
        <v>0</v>
      </c>
      <c r="CP138" s="256">
        <v>0</v>
      </c>
      <c r="CQ138" s="447"/>
      <c r="CR138" s="257">
        <v>0</v>
      </c>
      <c r="CS138" s="252">
        <v>0</v>
      </c>
      <c r="CT138" s="254">
        <v>0</v>
      </c>
      <c r="CU138" s="447"/>
      <c r="CV138" s="389">
        <v>0</v>
      </c>
      <c r="CW138" s="252">
        <v>0</v>
      </c>
      <c r="CX138" s="258">
        <v>0</v>
      </c>
      <c r="CY138" s="447"/>
      <c r="CZ138" s="389">
        <v>0</v>
      </c>
      <c r="DA138" s="252">
        <v>0</v>
      </c>
      <c r="DB138" s="254">
        <v>0</v>
      </c>
      <c r="DC138" s="447"/>
      <c r="DD138" s="389">
        <v>0</v>
      </c>
      <c r="DE138" s="252">
        <v>0</v>
      </c>
      <c r="DF138" s="253"/>
      <c r="DG138" s="447"/>
      <c r="DH138" s="470">
        <f t="shared" si="123"/>
        <v>0</v>
      </c>
      <c r="DI138" s="259">
        <f t="shared" si="123"/>
        <v>0</v>
      </c>
      <c r="DJ138" s="253">
        <f t="shared" si="123"/>
        <v>0</v>
      </c>
      <c r="DK138" s="474">
        <f t="shared" si="124"/>
        <v>0</v>
      </c>
      <c r="DL138" s="260">
        <f t="shared" si="125"/>
        <v>0</v>
      </c>
      <c r="DM138" s="253">
        <f t="shared" si="126"/>
        <v>0</v>
      </c>
      <c r="DN138" s="261">
        <f>CD138-(CI138+CL138+CP138+CT138+CX138+DB138+DF138)</f>
        <v>0</v>
      </c>
      <c r="DO138" s="308">
        <f>CE138-DJ138</f>
        <v>0</v>
      </c>
      <c r="DP138" s="885">
        <v>0</v>
      </c>
      <c r="DQ138" s="513">
        <v>0</v>
      </c>
      <c r="DR138" s="513">
        <v>0</v>
      </c>
      <c r="DS138" s="513">
        <v>0</v>
      </c>
      <c r="DT138" s="513">
        <v>0</v>
      </c>
      <c r="DU138" s="513">
        <v>0</v>
      </c>
      <c r="DV138" s="513">
        <v>0</v>
      </c>
      <c r="DW138" s="513">
        <v>0</v>
      </c>
      <c r="DX138" s="513">
        <v>0</v>
      </c>
      <c r="DY138" s="513">
        <v>0</v>
      </c>
      <c r="DZ138" s="513">
        <v>0</v>
      </c>
      <c r="EA138" s="513">
        <v>0</v>
      </c>
      <c r="EB138" s="513">
        <v>0</v>
      </c>
      <c r="EC138" s="513">
        <v>0</v>
      </c>
      <c r="ED138" s="513">
        <v>0</v>
      </c>
      <c r="EE138" s="513">
        <v>0</v>
      </c>
      <c r="EF138" s="513">
        <v>0</v>
      </c>
    </row>
    <row r="139" spans="1:136" s="309" customFormat="1" ht="25.2" customHeight="1" thickBot="1">
      <c r="M139" s="310">
        <f t="shared" ref="M139:AM139" si="128">SUM(M137:M138)</f>
        <v>0</v>
      </c>
      <c r="N139" s="310">
        <f t="shared" si="128"/>
        <v>0</v>
      </c>
      <c r="O139" s="310">
        <f t="shared" si="128"/>
        <v>0</v>
      </c>
      <c r="P139" s="310">
        <f t="shared" si="128"/>
        <v>0</v>
      </c>
      <c r="Q139" s="310">
        <f t="shared" si="128"/>
        <v>0</v>
      </c>
      <c r="R139" s="310">
        <f t="shared" si="128"/>
        <v>0</v>
      </c>
      <c r="S139" s="310">
        <f t="shared" si="128"/>
        <v>0</v>
      </c>
      <c r="T139" s="310">
        <f t="shared" si="128"/>
        <v>0</v>
      </c>
      <c r="U139" s="310">
        <f t="shared" si="128"/>
        <v>0</v>
      </c>
      <c r="V139" s="310">
        <f t="shared" si="128"/>
        <v>0</v>
      </c>
      <c r="W139" s="310">
        <f t="shared" si="128"/>
        <v>0</v>
      </c>
      <c r="X139" s="310">
        <f t="shared" si="128"/>
        <v>0</v>
      </c>
      <c r="Y139" s="310">
        <f t="shared" si="128"/>
        <v>0</v>
      </c>
      <c r="Z139" s="310">
        <f t="shared" si="128"/>
        <v>0</v>
      </c>
      <c r="AA139" s="310">
        <f t="shared" si="128"/>
        <v>0</v>
      </c>
      <c r="AB139" s="310">
        <f t="shared" si="128"/>
        <v>0</v>
      </c>
      <c r="AC139" s="310">
        <f t="shared" si="128"/>
        <v>0</v>
      </c>
      <c r="AD139" s="310">
        <f t="shared" si="128"/>
        <v>0</v>
      </c>
      <c r="AE139" s="310">
        <f t="shared" si="128"/>
        <v>0</v>
      </c>
      <c r="AF139" s="310">
        <f t="shared" si="128"/>
        <v>0</v>
      </c>
      <c r="AG139" s="310">
        <f t="shared" si="128"/>
        <v>0</v>
      </c>
      <c r="AH139" s="310">
        <f t="shared" si="128"/>
        <v>0</v>
      </c>
      <c r="AI139" s="310">
        <f t="shared" si="128"/>
        <v>0</v>
      </c>
      <c r="AJ139" s="310">
        <f t="shared" si="128"/>
        <v>0</v>
      </c>
      <c r="AK139" s="310">
        <f t="shared" si="128"/>
        <v>0</v>
      </c>
      <c r="AL139" s="310">
        <f t="shared" si="128"/>
        <v>0</v>
      </c>
      <c r="AM139" s="310">
        <f t="shared" si="128"/>
        <v>0</v>
      </c>
      <c r="AN139" s="310"/>
      <c r="AO139" s="310">
        <f t="shared" ref="AO139:CL139" si="129">SUM(AO137:AO138)</f>
        <v>0</v>
      </c>
      <c r="AP139" s="310">
        <f t="shared" si="129"/>
        <v>0</v>
      </c>
      <c r="AQ139" s="310">
        <f t="shared" si="129"/>
        <v>0</v>
      </c>
      <c r="AR139" s="310">
        <f t="shared" si="129"/>
        <v>0</v>
      </c>
      <c r="AS139" s="310">
        <f t="shared" si="129"/>
        <v>0</v>
      </c>
      <c r="AT139" s="310">
        <f t="shared" si="129"/>
        <v>0</v>
      </c>
      <c r="AU139" s="310">
        <f t="shared" si="129"/>
        <v>0</v>
      </c>
      <c r="AV139" s="310">
        <f t="shared" si="129"/>
        <v>0</v>
      </c>
      <c r="AW139" s="310">
        <f t="shared" si="129"/>
        <v>0</v>
      </c>
      <c r="AX139" s="310">
        <f t="shared" si="129"/>
        <v>0</v>
      </c>
      <c r="AY139" s="310">
        <f t="shared" si="129"/>
        <v>0</v>
      </c>
      <c r="AZ139" s="310">
        <f t="shared" si="129"/>
        <v>0</v>
      </c>
      <c r="BA139" s="310">
        <f t="shared" si="129"/>
        <v>0</v>
      </c>
      <c r="BB139" s="310">
        <f t="shared" si="129"/>
        <v>0</v>
      </c>
      <c r="BC139" s="310">
        <f t="shared" si="129"/>
        <v>0</v>
      </c>
      <c r="BD139" s="310">
        <f t="shared" si="129"/>
        <v>0</v>
      </c>
      <c r="BE139" s="310">
        <f t="shared" si="129"/>
        <v>0</v>
      </c>
      <c r="BF139" s="310">
        <f t="shared" si="129"/>
        <v>0</v>
      </c>
      <c r="BG139" s="310">
        <f t="shared" si="129"/>
        <v>0</v>
      </c>
      <c r="BH139" s="310">
        <f t="shared" si="129"/>
        <v>0</v>
      </c>
      <c r="BI139" s="310">
        <f t="shared" si="129"/>
        <v>0</v>
      </c>
      <c r="BJ139" s="310">
        <f t="shared" si="129"/>
        <v>0</v>
      </c>
      <c r="BK139" s="310">
        <f t="shared" si="129"/>
        <v>0</v>
      </c>
      <c r="BL139" s="310">
        <f t="shared" si="129"/>
        <v>0</v>
      </c>
      <c r="BM139" s="310">
        <f t="shared" si="129"/>
        <v>0</v>
      </c>
      <c r="BN139" s="310">
        <f t="shared" si="129"/>
        <v>0</v>
      </c>
      <c r="BO139" s="310">
        <f t="shared" si="129"/>
        <v>0</v>
      </c>
      <c r="BP139" s="310">
        <f t="shared" si="129"/>
        <v>0</v>
      </c>
      <c r="BQ139" s="310">
        <f t="shared" si="129"/>
        <v>0</v>
      </c>
      <c r="BR139" s="310">
        <f t="shared" si="129"/>
        <v>0</v>
      </c>
      <c r="BS139" s="310">
        <f t="shared" si="129"/>
        <v>0</v>
      </c>
      <c r="BT139" s="310">
        <f t="shared" si="129"/>
        <v>0</v>
      </c>
      <c r="BU139" s="310">
        <f t="shared" si="129"/>
        <v>0</v>
      </c>
      <c r="BV139" s="310">
        <f t="shared" si="129"/>
        <v>0</v>
      </c>
      <c r="BW139" s="310">
        <f t="shared" si="129"/>
        <v>0</v>
      </c>
      <c r="BX139" s="310">
        <f t="shared" si="129"/>
        <v>0</v>
      </c>
      <c r="BY139" s="310">
        <f t="shared" si="129"/>
        <v>0</v>
      </c>
      <c r="BZ139" s="310">
        <f t="shared" si="129"/>
        <v>0</v>
      </c>
      <c r="CA139" s="310">
        <f t="shared" si="129"/>
        <v>0</v>
      </c>
      <c r="CB139" s="310">
        <f t="shared" si="129"/>
        <v>0</v>
      </c>
      <c r="CC139" s="310">
        <f t="shared" si="129"/>
        <v>0</v>
      </c>
      <c r="CD139" s="310">
        <f t="shared" si="129"/>
        <v>0</v>
      </c>
      <c r="CE139" s="310">
        <f t="shared" si="129"/>
        <v>0</v>
      </c>
      <c r="CF139" s="310">
        <f t="shared" si="129"/>
        <v>0</v>
      </c>
      <c r="CG139" s="310">
        <f t="shared" si="129"/>
        <v>0</v>
      </c>
      <c r="CH139" s="310">
        <f t="shared" si="129"/>
        <v>0</v>
      </c>
      <c r="CI139" s="310">
        <f t="shared" si="129"/>
        <v>0</v>
      </c>
      <c r="CJ139" s="310">
        <f t="shared" si="129"/>
        <v>0</v>
      </c>
      <c r="CK139" s="310">
        <f t="shared" si="129"/>
        <v>0</v>
      </c>
      <c r="CL139" s="310">
        <f t="shared" si="129"/>
        <v>0</v>
      </c>
      <c r="CM139" s="310"/>
      <c r="CN139" s="310">
        <f>SUM(CN137:CN138)</f>
        <v>0</v>
      </c>
      <c r="CO139" s="310">
        <f>SUM(CO137:CO138)</f>
        <v>0</v>
      </c>
      <c r="CP139" s="310">
        <f>SUM(CP137:CP138)</f>
        <v>0</v>
      </c>
      <c r="CQ139" s="310"/>
      <c r="CR139" s="310">
        <f>SUM(CR137:CR138)</f>
        <v>0</v>
      </c>
      <c r="CS139" s="310">
        <f>SUM(CS137:CS138)</f>
        <v>0</v>
      </c>
      <c r="CT139" s="310">
        <f>SUM(CT137:CT138)</f>
        <v>0</v>
      </c>
      <c r="CU139" s="310"/>
      <c r="CV139" s="310">
        <f>SUM(CV137:CV138)</f>
        <v>0</v>
      </c>
      <c r="CW139" s="310">
        <f>SUM(CW137:CW138)</f>
        <v>0</v>
      </c>
      <c r="CX139" s="310">
        <f>SUM(CX137:CX138)</f>
        <v>0</v>
      </c>
      <c r="CY139" s="310"/>
      <c r="CZ139" s="310">
        <f>SUM(CZ137:CZ138)</f>
        <v>0</v>
      </c>
      <c r="DA139" s="310">
        <f>SUM(DA137:DA138)</f>
        <v>0</v>
      </c>
      <c r="DB139" s="310">
        <f>SUM(DB137:DB138)</f>
        <v>0</v>
      </c>
      <c r="DC139" s="310"/>
      <c r="DD139" s="310">
        <f>SUM(DD137:DD138)</f>
        <v>0</v>
      </c>
      <c r="DE139" s="310">
        <f>SUM(DE137:DE138)</f>
        <v>0</v>
      </c>
      <c r="DF139" s="310">
        <f>SUM(DF137:DF138)</f>
        <v>0</v>
      </c>
      <c r="DG139" s="310"/>
      <c r="DH139" s="310">
        <f t="shared" ref="DH139:EE139" si="130">SUM(DH137:DH138)</f>
        <v>0</v>
      </c>
      <c r="DI139" s="310">
        <f t="shared" si="130"/>
        <v>0</v>
      </c>
      <c r="DJ139" s="310">
        <f t="shared" si="130"/>
        <v>0</v>
      </c>
      <c r="DK139" s="310">
        <f t="shared" si="130"/>
        <v>0</v>
      </c>
      <c r="DL139" s="310">
        <f t="shared" si="130"/>
        <v>0</v>
      </c>
      <c r="DM139" s="310">
        <f t="shared" si="130"/>
        <v>0</v>
      </c>
      <c r="DN139" s="310">
        <f t="shared" si="130"/>
        <v>0</v>
      </c>
      <c r="DO139" s="310">
        <f t="shared" si="130"/>
        <v>0</v>
      </c>
      <c r="DP139" s="310">
        <f t="shared" si="130"/>
        <v>0</v>
      </c>
      <c r="DQ139" s="310">
        <f t="shared" si="130"/>
        <v>0</v>
      </c>
      <c r="DR139" s="310">
        <f t="shared" si="130"/>
        <v>0</v>
      </c>
      <c r="DS139" s="310">
        <f t="shared" si="130"/>
        <v>0</v>
      </c>
      <c r="DT139" s="310">
        <f t="shared" si="130"/>
        <v>0</v>
      </c>
      <c r="DU139" s="310">
        <f t="shared" si="130"/>
        <v>0</v>
      </c>
      <c r="DV139" s="310">
        <f t="shared" si="130"/>
        <v>0</v>
      </c>
      <c r="DW139" s="310">
        <f t="shared" si="130"/>
        <v>0</v>
      </c>
      <c r="DX139" s="310">
        <f t="shared" si="130"/>
        <v>0</v>
      </c>
      <c r="DY139" s="310">
        <f t="shared" si="130"/>
        <v>0</v>
      </c>
      <c r="DZ139" s="310">
        <f t="shared" si="130"/>
        <v>0</v>
      </c>
      <c r="EA139" s="310">
        <f t="shared" si="130"/>
        <v>0</v>
      </c>
      <c r="EB139" s="310">
        <f t="shared" si="130"/>
        <v>0</v>
      </c>
      <c r="EC139" s="310">
        <f t="shared" ref="EC139:ED139" si="131">SUM(EC137:EC138)</f>
        <v>0</v>
      </c>
      <c r="ED139" s="310">
        <f t="shared" si="131"/>
        <v>0</v>
      </c>
      <c r="EE139" s="310">
        <f t="shared" si="130"/>
        <v>0</v>
      </c>
    </row>
    <row r="140" spans="1:136" ht="25.2" customHeight="1" thickBo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34"/>
      <c r="Z140" s="34"/>
      <c r="AA140" s="34"/>
      <c r="AB140" s="34"/>
      <c r="AC140" s="34"/>
      <c r="AD140" s="34"/>
      <c r="AE140" s="66"/>
      <c r="AG140" s="68"/>
      <c r="AH140" s="34"/>
      <c r="AI140" s="34"/>
      <c r="AJ140" s="34"/>
      <c r="AK140" s="34"/>
      <c r="AL140" s="34"/>
      <c r="AM140" s="34"/>
      <c r="AN140" s="34"/>
      <c r="AO140" s="66"/>
      <c r="AQ140" s="68"/>
      <c r="AR140" s="34"/>
      <c r="AS140" s="34"/>
      <c r="AT140" s="34"/>
      <c r="AU140" s="34"/>
      <c r="AV140" s="510"/>
      <c r="AW140" s="34"/>
      <c r="AX140" s="66"/>
      <c r="AZ140" s="68"/>
      <c r="BA140" s="34"/>
      <c r="BB140" s="34"/>
      <c r="BC140" s="34"/>
      <c r="BD140" s="34"/>
      <c r="BE140" s="510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54" t="e">
        <f>BY139/CE139</f>
        <v>#DIV/0!</v>
      </c>
      <c r="BZ140" s="55" t="e">
        <f>BZ139/CE139</f>
        <v>#DIV/0!</v>
      </c>
      <c r="CA140" s="948" t="e">
        <f>CA139/CF139</f>
        <v>#DIV/0!</v>
      </c>
      <c r="CB140" s="947" t="e">
        <f>CB139/CG139</f>
        <v>#DIV/0!</v>
      </c>
      <c r="CC140" s="56" t="e">
        <f>CC139/CE139</f>
        <v>#DIV/0!</v>
      </c>
      <c r="CD140" s="57" t="e">
        <f>CD139/CE139</f>
        <v>#DIV/0!</v>
      </c>
      <c r="CE140" s="58" t="e">
        <f>SUM(BY140:CD140)</f>
        <v>#DIV/0!</v>
      </c>
      <c r="CF140" s="59" t="e">
        <f>CF139/CE139</f>
        <v>#DIV/0!</v>
      </c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60" t="e">
        <f>DH139/CF139</f>
        <v>#DIV/0!</v>
      </c>
      <c r="DL140" s="61" t="e">
        <f>DI139/CF139</f>
        <v>#DIV/0!</v>
      </c>
      <c r="DM140" s="62" t="e">
        <f>DJ139/DI139</f>
        <v>#DIV/0!</v>
      </c>
      <c r="DN140" s="63" t="e">
        <f>DN139/DO139</f>
        <v>#DIV/0!</v>
      </c>
      <c r="DO140" s="34"/>
    </row>
    <row r="141" spans="1:136" ht="28.95" customHeight="1">
      <c r="D141" s="34"/>
      <c r="E141" s="34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</row>
    <row r="142" spans="1:136" ht="25.2" customHeight="1">
      <c r="A142" s="34"/>
      <c r="B142" s="34"/>
      <c r="C142" s="34"/>
      <c r="D142" s="34"/>
      <c r="E142" s="34"/>
      <c r="F142" s="34"/>
      <c r="G142" s="34"/>
      <c r="H142" s="34"/>
      <c r="L142" s="48"/>
      <c r="M142" s="69" t="s">
        <v>298</v>
      </c>
      <c r="N142" s="70"/>
      <c r="O142" s="70"/>
      <c r="P142" s="34"/>
      <c r="Q142" s="34"/>
      <c r="R142" s="34"/>
      <c r="S142" s="34"/>
      <c r="T142" s="34"/>
      <c r="U142" s="34"/>
      <c r="V142" s="68"/>
      <c r="W142" s="68"/>
      <c r="X142" s="68"/>
      <c r="Y142" s="68"/>
      <c r="AE142" s="66"/>
      <c r="AG142" s="68"/>
      <c r="AH142" s="68"/>
      <c r="AO142" s="66"/>
      <c r="AQ142" s="68"/>
      <c r="AR142" s="68"/>
      <c r="AX142" s="66"/>
      <c r="AZ142" s="68"/>
      <c r="BA142" s="68"/>
      <c r="BG142" s="64" t="s">
        <v>339</v>
      </c>
      <c r="CF142" s="31"/>
      <c r="CG142" s="67" t="s">
        <v>292</v>
      </c>
      <c r="CH142" s="34"/>
      <c r="CI142" s="68"/>
      <c r="CJ142" s="71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I143" s="72" t="s">
        <v>305</v>
      </c>
      <c r="J143" s="73">
        <f>950*24</f>
        <v>22800</v>
      </c>
      <c r="K143" s="74" t="s">
        <v>306</v>
      </c>
      <c r="M143" s="487" t="s">
        <v>299</v>
      </c>
      <c r="N143" s="1522" t="s">
        <v>300</v>
      </c>
      <c r="O143" s="1522"/>
      <c r="P143" s="1522"/>
      <c r="Q143" s="1522"/>
      <c r="R143" s="1522"/>
      <c r="S143" s="1522"/>
      <c r="T143" s="1522"/>
      <c r="U143" s="487" t="s">
        <v>301</v>
      </c>
      <c r="V143" s="75" t="s">
        <v>302</v>
      </c>
      <c r="W143" s="75" t="s">
        <v>303</v>
      </c>
      <c r="X143" s="266" t="s">
        <v>330</v>
      </c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76"/>
      <c r="BH143" s="77" t="s">
        <v>311</v>
      </c>
      <c r="CG143" s="78"/>
      <c r="CH143" s="79" t="s">
        <v>293</v>
      </c>
      <c r="CI143" s="80"/>
      <c r="CJ143" s="29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J143/4</f>
        <v>5700</v>
      </c>
      <c r="K144" s="74" t="s">
        <v>307</v>
      </c>
      <c r="M144" s="81">
        <v>1</v>
      </c>
      <c r="N144" s="1541" t="s">
        <v>364</v>
      </c>
      <c r="O144" s="1542"/>
      <c r="P144" s="1542"/>
      <c r="Q144" s="1542"/>
      <c r="R144" s="1542"/>
      <c r="S144" s="1542"/>
      <c r="T144" s="1543"/>
      <c r="U144" s="1327">
        <v>1000</v>
      </c>
      <c r="V144" s="1328">
        <f>N81</f>
        <v>960</v>
      </c>
      <c r="W144" s="1365">
        <f t="shared" ref="W144:W149" si="132">V144/U144</f>
        <v>0.96</v>
      </c>
      <c r="X144" s="1333">
        <f>(H81/1000)*V144</f>
        <v>595.20000000000005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H144" s="77" t="s">
        <v>314</v>
      </c>
      <c r="CG144" s="85"/>
      <c r="CH144" s="86" t="s">
        <v>294</v>
      </c>
      <c r="CI144" s="87"/>
      <c r="CJ144" s="34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K145" s="30"/>
      <c r="M145" s="88">
        <v>2</v>
      </c>
      <c r="N145" s="1541" t="s">
        <v>50</v>
      </c>
      <c r="O145" s="1542"/>
      <c r="P145" s="1542"/>
      <c r="Q145" s="1542"/>
      <c r="R145" s="1542"/>
      <c r="S145" s="1542"/>
      <c r="T145" s="1543"/>
      <c r="U145" s="1329">
        <v>1000</v>
      </c>
      <c r="V145" s="1330">
        <f>O45</f>
        <v>907</v>
      </c>
      <c r="W145" s="1366">
        <f t="shared" si="132"/>
        <v>0.90700000000000003</v>
      </c>
      <c r="X145" s="1334">
        <f>(H45/1000)*V145</f>
        <v>453.5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CG145" s="85"/>
      <c r="CH145" s="86" t="s">
        <v>295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M146" s="92">
        <v>3</v>
      </c>
      <c r="N146" s="1541" t="s">
        <v>41</v>
      </c>
      <c r="O146" s="1542"/>
      <c r="P146" s="1542"/>
      <c r="Q146" s="1542"/>
      <c r="R146" s="1542"/>
      <c r="S146" s="1542"/>
      <c r="T146" s="1543"/>
      <c r="U146" s="1337">
        <v>1350</v>
      </c>
      <c r="V146" s="1338">
        <f>P23+Q23</f>
        <v>1220</v>
      </c>
      <c r="W146" s="1367">
        <f t="shared" si="132"/>
        <v>0.90370370370370368</v>
      </c>
      <c r="X146" s="1334">
        <f>(H23/1000)*V146</f>
        <v>878.4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296</v>
      </c>
      <c r="CI146" s="96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88">
        <v>4</v>
      </c>
      <c r="N147" s="1541" t="s">
        <v>251</v>
      </c>
      <c r="O147" s="1542"/>
      <c r="P147" s="1542"/>
      <c r="Q147" s="1542"/>
      <c r="R147" s="1542"/>
      <c r="S147" s="1542"/>
      <c r="T147" s="1543"/>
      <c r="U147" s="1329">
        <v>3000</v>
      </c>
      <c r="V147" s="1330">
        <f>Q26+R26+S26</f>
        <v>2616</v>
      </c>
      <c r="W147" s="1366">
        <f t="shared" si="132"/>
        <v>0.872</v>
      </c>
      <c r="X147" s="1334">
        <f>(H26/1000)*V147</f>
        <v>2302.08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297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92">
        <v>5</v>
      </c>
      <c r="N148" s="1737" t="s">
        <v>260</v>
      </c>
      <c r="O148" s="1738"/>
      <c r="P148" s="1738"/>
      <c r="Q148" s="1738"/>
      <c r="R148" s="1738"/>
      <c r="S148" s="1738"/>
      <c r="T148" s="1739"/>
      <c r="U148" s="1371">
        <v>2000</v>
      </c>
      <c r="V148" s="1372">
        <f>T40</f>
        <v>2009</v>
      </c>
      <c r="W148" s="1373">
        <f t="shared" si="132"/>
        <v>1.0044999999999999</v>
      </c>
      <c r="X148" s="1370">
        <f>(H40/1000)*V148</f>
        <v>1034.635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/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100"/>
      <c r="N149" s="100"/>
      <c r="O149" s="100"/>
      <c r="P149" s="100"/>
      <c r="Q149" s="100"/>
      <c r="R149" s="101"/>
      <c r="S149" s="1517" t="s">
        <v>278</v>
      </c>
      <c r="T149" s="1518"/>
      <c r="U149" s="102">
        <f>SUM(U144:U148)</f>
        <v>8350</v>
      </c>
      <c r="V149" s="103">
        <f>SUM(V144:V148)</f>
        <v>7712</v>
      </c>
      <c r="W149" s="270">
        <f t="shared" si="132"/>
        <v>0.92359281437125751</v>
      </c>
      <c r="X149" s="271">
        <f>SUM(X144:X148)</f>
        <v>5263.8150000000005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104"/>
      <c r="CH149" s="105"/>
      <c r="CI149" s="104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L150" s="48"/>
      <c r="M150" s="357" t="s">
        <v>347</v>
      </c>
      <c r="N150" s="358"/>
      <c r="O150" s="358"/>
      <c r="P150" s="34"/>
      <c r="Q150" s="34"/>
      <c r="R150" s="34"/>
      <c r="S150" s="34"/>
      <c r="T150" s="34"/>
      <c r="U150" s="34"/>
      <c r="V150" s="68"/>
      <c r="W150" s="68"/>
      <c r="X150" s="68"/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I151" s="72" t="s">
        <v>305</v>
      </c>
      <c r="J151" s="73">
        <f>950*24</f>
        <v>22800</v>
      </c>
      <c r="K151" s="74" t="s">
        <v>306</v>
      </c>
      <c r="M151" s="487" t="s">
        <v>299</v>
      </c>
      <c r="N151" s="1522" t="s">
        <v>300</v>
      </c>
      <c r="O151" s="1522"/>
      <c r="P151" s="1522"/>
      <c r="Q151" s="1522"/>
      <c r="R151" s="1522"/>
      <c r="S151" s="1522"/>
      <c r="T151" s="1522"/>
      <c r="U151" s="487" t="s">
        <v>301</v>
      </c>
      <c r="V151" s="75" t="s">
        <v>302</v>
      </c>
      <c r="W151" s="75" t="s">
        <v>303</v>
      </c>
      <c r="X151" s="266" t="s">
        <v>330</v>
      </c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J151/4</f>
        <v>5700</v>
      </c>
      <c r="K152" s="74" t="s">
        <v>307</v>
      </c>
      <c r="M152" s="81">
        <v>1</v>
      </c>
      <c r="N152" s="1535"/>
      <c r="O152" s="1536"/>
      <c r="P152" s="1536"/>
      <c r="Q152" s="1536"/>
      <c r="R152" s="1536"/>
      <c r="S152" s="1536"/>
      <c r="T152" s="1537"/>
      <c r="U152" s="82">
        <v>0</v>
      </c>
      <c r="V152" s="83">
        <v>0</v>
      </c>
      <c r="W152" s="84" t="e">
        <f t="shared" ref="W152:W157" si="133">V152/U152</f>
        <v>#DIV/0!</v>
      </c>
      <c r="X152" s="267">
        <f>(H43/1000)*V152</f>
        <v>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K153" s="30"/>
      <c r="M153" s="88">
        <v>2</v>
      </c>
      <c r="N153" s="1535"/>
      <c r="O153" s="1536"/>
      <c r="P153" s="1536"/>
      <c r="Q153" s="1536"/>
      <c r="R153" s="1536"/>
      <c r="S153" s="1536"/>
      <c r="T153" s="1537"/>
      <c r="U153" s="89">
        <v>0</v>
      </c>
      <c r="V153" s="90">
        <v>0</v>
      </c>
      <c r="W153" s="91" t="e">
        <f t="shared" si="133"/>
        <v>#DIV/0!</v>
      </c>
      <c r="X153" s="269">
        <f>(H94/1000)*V153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M154" s="92">
        <v>3</v>
      </c>
      <c r="N154" s="1535"/>
      <c r="O154" s="1536"/>
      <c r="P154" s="1536"/>
      <c r="Q154" s="1536"/>
      <c r="R154" s="1536"/>
      <c r="S154" s="1536"/>
      <c r="T154" s="1537"/>
      <c r="U154" s="93">
        <v>0</v>
      </c>
      <c r="V154" s="94">
        <v>0</v>
      </c>
      <c r="W154" s="95" t="e">
        <f t="shared" si="133"/>
        <v>#DIV/0!</v>
      </c>
      <c r="X154" s="269">
        <f>(H47/1000)*V154</f>
        <v>0</v>
      </c>
      <c r="Y154" s="68"/>
      <c r="AE154" s="66"/>
      <c r="AG154" s="68"/>
      <c r="AH154" s="34"/>
      <c r="AO154" s="66"/>
      <c r="AQ154" s="68"/>
      <c r="AR154" s="34"/>
      <c r="AX154" s="66"/>
      <c r="AZ154" s="68"/>
      <c r="BA154" s="34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88">
        <v>4</v>
      </c>
      <c r="N155" s="1535"/>
      <c r="O155" s="1536"/>
      <c r="P155" s="1536"/>
      <c r="Q155" s="1536"/>
      <c r="R155" s="1536"/>
      <c r="S155" s="1536"/>
      <c r="T155" s="1537"/>
      <c r="U155" s="89">
        <v>0</v>
      </c>
      <c r="V155" s="90">
        <v>0</v>
      </c>
      <c r="W155" s="91" t="e">
        <f t="shared" si="133"/>
        <v>#DIV/0!</v>
      </c>
      <c r="X155" s="269">
        <f>(H48/1000)*V155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92">
        <v>5</v>
      </c>
      <c r="N156" s="1538"/>
      <c r="O156" s="1539"/>
      <c r="P156" s="1539"/>
      <c r="Q156" s="1539"/>
      <c r="R156" s="1539"/>
      <c r="S156" s="1539"/>
      <c r="T156" s="1540"/>
      <c r="U156" s="97">
        <v>0</v>
      </c>
      <c r="V156" s="98">
        <v>0</v>
      </c>
      <c r="W156" s="99" t="e">
        <f t="shared" si="133"/>
        <v>#DIV/0!</v>
      </c>
      <c r="X156" s="268">
        <f>(H43/1000)*V156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100"/>
      <c r="N157" s="100"/>
      <c r="O157" s="100"/>
      <c r="P157" s="100"/>
      <c r="Q157" s="100"/>
      <c r="R157" s="101"/>
      <c r="S157" s="1517" t="s">
        <v>278</v>
      </c>
      <c r="T157" s="1518"/>
      <c r="U157" s="102">
        <f>SUM(U152:U156)</f>
        <v>0</v>
      </c>
      <c r="V157" s="103">
        <f>SUM(V152:V156)</f>
        <v>0</v>
      </c>
      <c r="W157" s="270" t="e">
        <f t="shared" si="133"/>
        <v>#DIV/0!</v>
      </c>
      <c r="X157" s="271">
        <f>SUM(X152:X156)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59"/>
      <c r="J158" s="359"/>
      <c r="K158" s="359"/>
      <c r="L158" s="360"/>
      <c r="M158" s="361" t="s">
        <v>348</v>
      </c>
      <c r="N158" s="362"/>
      <c r="O158" s="362"/>
      <c r="P158" s="359"/>
      <c r="Q158" s="359"/>
      <c r="R158" s="359"/>
      <c r="S158" s="359"/>
      <c r="T158" s="359"/>
      <c r="U158" s="359"/>
      <c r="V158" s="363"/>
      <c r="W158" s="363"/>
      <c r="X158" s="363"/>
      <c r="Y158" s="363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72" t="s">
        <v>305</v>
      </c>
      <c r="J159" s="73">
        <f>950*24</f>
        <v>22800</v>
      </c>
      <c r="K159" s="74" t="s">
        <v>306</v>
      </c>
      <c r="M159" s="487" t="s">
        <v>299</v>
      </c>
      <c r="N159" s="1522" t="s">
        <v>300</v>
      </c>
      <c r="O159" s="1522"/>
      <c r="P159" s="1522"/>
      <c r="Q159" s="1522"/>
      <c r="R159" s="1522"/>
      <c r="S159" s="1522"/>
      <c r="T159" s="1522"/>
      <c r="U159" s="487" t="s">
        <v>301</v>
      </c>
      <c r="V159" s="75" t="s">
        <v>302</v>
      </c>
      <c r="W159" s="75" t="s">
        <v>303</v>
      </c>
      <c r="X159" s="266" t="s">
        <v>330</v>
      </c>
      <c r="Y159" s="68"/>
      <c r="Z159" s="34"/>
      <c r="AA159" s="34"/>
      <c r="AB159" s="34"/>
      <c r="AC159" s="34"/>
      <c r="AD159" s="34"/>
      <c r="AE159" s="66"/>
      <c r="AG159" s="68"/>
      <c r="AH159" s="34"/>
      <c r="AI159" s="34"/>
      <c r="AJ159" s="34"/>
      <c r="AK159" s="34"/>
      <c r="AL159" s="34"/>
      <c r="AM159" s="34"/>
      <c r="AN159" s="34"/>
      <c r="AO159" s="66"/>
      <c r="AQ159" s="68"/>
      <c r="AR159" s="34"/>
      <c r="AS159" s="34"/>
      <c r="AT159" s="34"/>
      <c r="AU159" s="34"/>
      <c r="AV159" s="34"/>
      <c r="AW159" s="34"/>
      <c r="AX159" s="66"/>
      <c r="AZ159" s="68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J159/4</f>
        <v>5700</v>
      </c>
      <c r="K160" s="74" t="s">
        <v>307</v>
      </c>
      <c r="M160" s="81">
        <v>1</v>
      </c>
      <c r="N160" s="1529" t="s">
        <v>252</v>
      </c>
      <c r="O160" s="1530"/>
      <c r="P160" s="1530"/>
      <c r="Q160" s="1530"/>
      <c r="R160" s="1530"/>
      <c r="S160" s="1530"/>
      <c r="T160" s="1531"/>
      <c r="U160" s="1327">
        <v>3300</v>
      </c>
      <c r="V160" s="1328">
        <f>N27+S27+T27</f>
        <v>3065</v>
      </c>
      <c r="W160" s="84">
        <f t="shared" ref="W160:W165" si="134">V160/U160</f>
        <v>0.92878787878787883</v>
      </c>
      <c r="X160" s="1334">
        <f>(H27/1000)*V160</f>
        <v>2268.1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L161" s="30"/>
      <c r="M161" s="88">
        <v>2</v>
      </c>
      <c r="N161" s="1508" t="s">
        <v>53</v>
      </c>
      <c r="O161" s="1509"/>
      <c r="P161" s="1509"/>
      <c r="Q161" s="1509"/>
      <c r="R161" s="1509"/>
      <c r="S161" s="1509"/>
      <c r="T161" s="1510"/>
      <c r="U161" s="1329">
        <v>900</v>
      </c>
      <c r="V161" s="1330">
        <f>O47+P47</f>
        <v>769</v>
      </c>
      <c r="W161" s="91">
        <f t="shared" si="134"/>
        <v>0.85444444444444445</v>
      </c>
      <c r="X161" s="1334">
        <f>(H47/1000)*V161</f>
        <v>492.16</v>
      </c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106">
        <v>3</v>
      </c>
      <c r="N162" s="1508" t="s">
        <v>255</v>
      </c>
      <c r="O162" s="1509"/>
      <c r="P162" s="1509"/>
      <c r="Q162" s="1509"/>
      <c r="R162" s="1509"/>
      <c r="S162" s="1509"/>
      <c r="T162" s="1510"/>
      <c r="U162" s="1331">
        <v>900</v>
      </c>
      <c r="V162" s="1332">
        <f>P29+Q29</f>
        <v>725</v>
      </c>
      <c r="W162" s="91">
        <f t="shared" si="134"/>
        <v>0.80555555555555558</v>
      </c>
      <c r="X162" s="1334">
        <f>(H29/1000)*V162</f>
        <v>435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88">
        <v>4</v>
      </c>
      <c r="N163" s="1532" t="s">
        <v>241</v>
      </c>
      <c r="O163" s="1533"/>
      <c r="P163" s="1533"/>
      <c r="Q163" s="1533"/>
      <c r="R163" s="1533"/>
      <c r="S163" s="1533"/>
      <c r="T163" s="1534"/>
      <c r="U163" s="1331">
        <v>500</v>
      </c>
      <c r="V163" s="1332">
        <f>Q28</f>
        <v>420</v>
      </c>
      <c r="W163" s="91">
        <f t="shared" si="134"/>
        <v>0.84</v>
      </c>
      <c r="X163" s="1334">
        <f>(H28/1000)*V163</f>
        <v>378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106">
        <v>5</v>
      </c>
      <c r="N164" s="1734" t="s">
        <v>271</v>
      </c>
      <c r="O164" s="1735"/>
      <c r="P164" s="1735"/>
      <c r="Q164" s="1735"/>
      <c r="R164" s="1735"/>
      <c r="S164" s="1735"/>
      <c r="T164" s="1736"/>
      <c r="U164" s="1368">
        <v>1200</v>
      </c>
      <c r="V164" s="1369">
        <f>R31</f>
        <v>1100</v>
      </c>
      <c r="W164" s="111">
        <f t="shared" si="134"/>
        <v>0.91666666666666663</v>
      </c>
      <c r="X164" s="1334">
        <f>(H31/1000)*V164</f>
        <v>704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0"/>
      <c r="N165" s="100"/>
      <c r="O165" s="100"/>
      <c r="P165" s="100"/>
      <c r="Q165" s="100"/>
      <c r="R165" s="101"/>
      <c r="S165" s="1517" t="s">
        <v>278</v>
      </c>
      <c r="T165" s="1518"/>
      <c r="U165" s="102">
        <f>SUM(U160:U164)</f>
        <v>6800</v>
      </c>
      <c r="V165" s="103">
        <f>SUM(V160:V164)</f>
        <v>6079</v>
      </c>
      <c r="W165" s="270">
        <f t="shared" si="134"/>
        <v>0.89397058823529407</v>
      </c>
      <c r="X165" s="271">
        <f>SUM(X160:X164)</f>
        <v>4277.26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12" t="s">
        <v>409</v>
      </c>
      <c r="N166" s="113"/>
      <c r="O166" s="113"/>
      <c r="V166" s="68"/>
      <c r="W166" s="68"/>
      <c r="X166" s="68"/>
      <c r="Y166" s="68"/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I167" s="72" t="s">
        <v>305</v>
      </c>
      <c r="J167" s="73">
        <f>950*24</f>
        <v>22800</v>
      </c>
      <c r="K167" s="74" t="s">
        <v>306</v>
      </c>
      <c r="L167" s="30"/>
      <c r="M167" s="487" t="s">
        <v>299</v>
      </c>
      <c r="N167" s="1522" t="s">
        <v>300</v>
      </c>
      <c r="O167" s="1522"/>
      <c r="P167" s="1522"/>
      <c r="Q167" s="1522"/>
      <c r="R167" s="1522"/>
      <c r="S167" s="1522"/>
      <c r="T167" s="1522"/>
      <c r="U167" s="487" t="s">
        <v>301</v>
      </c>
      <c r="V167" s="75" t="s">
        <v>302</v>
      </c>
      <c r="W167" s="75" t="s">
        <v>303</v>
      </c>
      <c r="X167" s="266" t="s">
        <v>330</v>
      </c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J167/4</f>
        <v>5700</v>
      </c>
      <c r="K168" s="74" t="s">
        <v>307</v>
      </c>
      <c r="L168" s="30"/>
      <c r="M168" s="81">
        <v>1</v>
      </c>
      <c r="N168" s="1523"/>
      <c r="O168" s="1524"/>
      <c r="P168" s="1524"/>
      <c r="Q168" s="1524"/>
      <c r="R168" s="1524"/>
      <c r="S168" s="1524"/>
      <c r="T168" s="1525"/>
      <c r="U168" s="82">
        <v>0</v>
      </c>
      <c r="V168" s="83">
        <v>0</v>
      </c>
      <c r="W168" s="84" t="e">
        <f t="shared" ref="W168:W173" si="135">V168/U168</f>
        <v>#DIV/0!</v>
      </c>
      <c r="X168" s="269">
        <f>(H45/1000)*V168</f>
        <v>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L169" s="30"/>
      <c r="M169" s="88">
        <v>2</v>
      </c>
      <c r="N169" s="1511"/>
      <c r="O169" s="1512"/>
      <c r="P169" s="1512"/>
      <c r="Q169" s="1512"/>
      <c r="R169" s="1512"/>
      <c r="S169" s="1512"/>
      <c r="T169" s="1513"/>
      <c r="U169" s="89">
        <v>0</v>
      </c>
      <c r="V169" s="90">
        <v>0</v>
      </c>
      <c r="W169" s="91" t="e">
        <f t="shared" si="135"/>
        <v>#DIV/0!</v>
      </c>
      <c r="X169" s="269">
        <f>(H39/1000)*V169</f>
        <v>0</v>
      </c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106">
        <v>3</v>
      </c>
      <c r="N170" s="1511"/>
      <c r="O170" s="1512"/>
      <c r="P170" s="1512"/>
      <c r="Q170" s="1512"/>
      <c r="R170" s="1512"/>
      <c r="S170" s="1512"/>
      <c r="T170" s="1513"/>
      <c r="U170" s="107">
        <v>0</v>
      </c>
      <c r="V170" s="108">
        <v>0</v>
      </c>
      <c r="W170" s="91" t="e">
        <f t="shared" si="135"/>
        <v>#DIV/0!</v>
      </c>
      <c r="X170" s="269">
        <f>(H42/1000)*V170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88">
        <v>4</v>
      </c>
      <c r="N171" s="1526"/>
      <c r="O171" s="1527"/>
      <c r="P171" s="1527"/>
      <c r="Q171" s="1527"/>
      <c r="R171" s="1527"/>
      <c r="S171" s="1527"/>
      <c r="T171" s="1528"/>
      <c r="U171" s="107">
        <v>0</v>
      </c>
      <c r="V171" s="108">
        <v>0</v>
      </c>
      <c r="W171" s="91" t="e">
        <f t="shared" si="135"/>
        <v>#DIV/0!</v>
      </c>
      <c r="X171" s="269">
        <f>(H43/1000)*V171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106">
        <v>5</v>
      </c>
      <c r="N172" s="1519"/>
      <c r="O172" s="1520"/>
      <c r="P172" s="1520"/>
      <c r="Q172" s="1520"/>
      <c r="R172" s="1520"/>
      <c r="S172" s="1520"/>
      <c r="T172" s="1521"/>
      <c r="U172" s="109">
        <v>0</v>
      </c>
      <c r="V172" s="110">
        <v>0</v>
      </c>
      <c r="W172" s="111" t="e">
        <f t="shared" si="135"/>
        <v>#DIV/0!</v>
      </c>
      <c r="X172" s="269">
        <f>(H44/1000)*V172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 thickBot="1">
      <c r="L173" s="30"/>
      <c r="M173" s="100"/>
      <c r="N173" s="100"/>
      <c r="O173" s="100"/>
      <c r="P173" s="100"/>
      <c r="Q173" s="100"/>
      <c r="R173" s="101"/>
      <c r="S173" s="1517" t="s">
        <v>278</v>
      </c>
      <c r="T173" s="1518"/>
      <c r="U173" s="102">
        <f>SUM(U168:U172)</f>
        <v>0</v>
      </c>
      <c r="V173" s="103">
        <f>SUM(V168:V172)</f>
        <v>0</v>
      </c>
      <c r="W173" s="270" t="e">
        <f t="shared" si="135"/>
        <v>#DIV/0!</v>
      </c>
      <c r="X173" s="271">
        <f>SUM(X168:X172)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Top="1" thickBot="1">
      <c r="L174" s="30"/>
      <c r="M174" s="68"/>
      <c r="N174" s="68"/>
      <c r="O174" s="68"/>
      <c r="P174" s="68"/>
      <c r="Q174" s="68"/>
      <c r="R174" s="68"/>
      <c r="S174" s="1505" t="s">
        <v>331</v>
      </c>
      <c r="T174" s="1505"/>
      <c r="U174" s="1505"/>
      <c r="V174" s="1504">
        <f>V149+V157+V165+V173</f>
        <v>13791</v>
      </c>
      <c r="W174" s="1505"/>
      <c r="X174" s="486">
        <f>X149+X157+X165+X173</f>
        <v>9541.0750000000007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>
      <c r="L175" s="30"/>
      <c r="M175" s="364" t="s">
        <v>390</v>
      </c>
      <c r="N175" s="365"/>
      <c r="O175" s="365"/>
      <c r="V175" s="68"/>
      <c r="W175" s="68"/>
      <c r="X175" s="68"/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>
      <c r="I176" s="72" t="s">
        <v>305</v>
      </c>
      <c r="J176" s="73">
        <f>800*24</f>
        <v>19200</v>
      </c>
      <c r="K176" s="74" t="s">
        <v>306</v>
      </c>
      <c r="L176" s="30"/>
      <c r="M176" s="487" t="s">
        <v>299</v>
      </c>
      <c r="N176" s="1522" t="s">
        <v>300</v>
      </c>
      <c r="O176" s="1522"/>
      <c r="P176" s="1522"/>
      <c r="Q176" s="1522"/>
      <c r="R176" s="1522"/>
      <c r="S176" s="1522"/>
      <c r="T176" s="1522"/>
      <c r="U176" s="487" t="s">
        <v>301</v>
      </c>
      <c r="V176" s="75" t="s">
        <v>302</v>
      </c>
      <c r="W176" s="75" t="s">
        <v>303</v>
      </c>
      <c r="X176" s="266" t="s">
        <v>330</v>
      </c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J176/4</f>
        <v>4800</v>
      </c>
      <c r="K177" s="74" t="s">
        <v>307</v>
      </c>
      <c r="M177" s="81">
        <v>1</v>
      </c>
      <c r="N177" s="1511"/>
      <c r="O177" s="1512"/>
      <c r="P177" s="1512"/>
      <c r="Q177" s="1512"/>
      <c r="R177" s="1512"/>
      <c r="S177" s="1512"/>
      <c r="T177" s="1513"/>
      <c r="U177" s="82">
        <v>0</v>
      </c>
      <c r="V177" s="83">
        <v>0</v>
      </c>
      <c r="W177" s="84" t="e">
        <f t="shared" ref="W177:W182" si="136">V177/U177</f>
        <v>#DIV/0!</v>
      </c>
      <c r="X177" s="269">
        <f>(H61/1000)*V177</f>
        <v>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M178" s="88">
        <v>2</v>
      </c>
      <c r="N178" s="1511"/>
      <c r="O178" s="1512"/>
      <c r="P178" s="1512"/>
      <c r="Q178" s="1512"/>
      <c r="R178" s="1512"/>
      <c r="S178" s="1512"/>
      <c r="T178" s="1513"/>
      <c r="U178" s="89">
        <v>0</v>
      </c>
      <c r="V178" s="90">
        <v>0</v>
      </c>
      <c r="W178" s="91" t="e">
        <f t="shared" si="136"/>
        <v>#DIV/0!</v>
      </c>
      <c r="X178" s="269">
        <f>(H62/1000)*V178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106">
        <v>3</v>
      </c>
      <c r="N179" s="1511"/>
      <c r="O179" s="1512"/>
      <c r="P179" s="1512"/>
      <c r="Q179" s="1512"/>
      <c r="R179" s="1512"/>
      <c r="S179" s="1512"/>
      <c r="T179" s="1513"/>
      <c r="U179" s="107">
        <v>0</v>
      </c>
      <c r="V179" s="108">
        <v>0</v>
      </c>
      <c r="W179" s="91" t="e">
        <f t="shared" si="136"/>
        <v>#DIV/0!</v>
      </c>
      <c r="X179" s="269">
        <f>(H63/1000)*V179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I180" s="34"/>
      <c r="J180" s="34"/>
      <c r="K180" s="34"/>
      <c r="M180" s="88">
        <v>4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36"/>
        <v>#DIV/0!</v>
      </c>
      <c r="X180" s="269">
        <f>(H64/1000)*V180</f>
        <v>0</v>
      </c>
      <c r="Y180" s="34"/>
    </row>
    <row r="181" spans="1:119" ht="25.2" customHeight="1">
      <c r="I181" s="34"/>
      <c r="J181" s="34"/>
      <c r="K181" s="34"/>
      <c r="M181" s="106">
        <v>5</v>
      </c>
      <c r="N181" s="1514"/>
      <c r="O181" s="1515"/>
      <c r="P181" s="1515"/>
      <c r="Q181" s="1515"/>
      <c r="R181" s="1515"/>
      <c r="S181" s="1515"/>
      <c r="T181" s="1516"/>
      <c r="U181" s="109">
        <v>0</v>
      </c>
      <c r="V181" s="110">
        <v>0</v>
      </c>
      <c r="W181" s="111" t="e">
        <f t="shared" si="136"/>
        <v>#DIV/0!</v>
      </c>
      <c r="X181" s="269">
        <f>(H65/1000)*V181</f>
        <v>0</v>
      </c>
      <c r="Y181" s="34"/>
    </row>
    <row r="182" spans="1:119" ht="25.2" customHeight="1" thickBot="1">
      <c r="I182" s="34"/>
      <c r="J182" s="34"/>
      <c r="K182" s="34"/>
      <c r="M182" s="100"/>
      <c r="N182" s="100"/>
      <c r="O182" s="100"/>
      <c r="P182" s="100"/>
      <c r="Q182" s="100"/>
      <c r="R182" s="101"/>
      <c r="S182" s="1517" t="s">
        <v>278</v>
      </c>
      <c r="T182" s="1518"/>
      <c r="U182" s="102">
        <f>SUM(U177:U181)</f>
        <v>0</v>
      </c>
      <c r="V182" s="103">
        <f>SUM(V177:V181)</f>
        <v>0</v>
      </c>
      <c r="W182" s="270" t="e">
        <f t="shared" si="136"/>
        <v>#DIV/0!</v>
      </c>
      <c r="X182" s="271">
        <f>SUM(X177:X181)</f>
        <v>0</v>
      </c>
      <c r="Y182" s="34"/>
    </row>
    <row r="183" spans="1:119" ht="25.2" customHeight="1" thickTop="1" thickBot="1">
      <c r="I183" s="34"/>
      <c r="J183" s="34"/>
      <c r="K183" s="34"/>
      <c r="M183" s="68"/>
      <c r="N183" s="68"/>
      <c r="O183" s="68"/>
      <c r="P183" s="68"/>
      <c r="Q183" s="68"/>
      <c r="R183" s="68"/>
      <c r="S183" s="1505" t="s">
        <v>332</v>
      </c>
      <c r="T183" s="1505"/>
      <c r="U183" s="1505"/>
      <c r="V183" s="1504">
        <f>V182</f>
        <v>0</v>
      </c>
      <c r="W183" s="1505"/>
      <c r="X183" s="486">
        <f>X182</f>
        <v>0</v>
      </c>
      <c r="Y183" s="34"/>
    </row>
    <row r="184" spans="1:119" ht="25.2" customHeight="1" thickTop="1" thickBot="1">
      <c r="I184" s="34"/>
      <c r="J184" s="34"/>
      <c r="K184" s="34"/>
      <c r="L184" s="34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1506" t="s">
        <v>304</v>
      </c>
      <c r="T185" s="1507"/>
      <c r="U185" s="315">
        <f>U149+U157+U165+U173+U182</f>
        <v>15150</v>
      </c>
      <c r="V185" s="315">
        <f>V149+V157+V165+V173+V182</f>
        <v>13791</v>
      </c>
      <c r="W185" s="313">
        <f>V185/U185</f>
        <v>0.91029702970297033</v>
      </c>
      <c r="X185" s="314">
        <f>X149+X157+X165+X173+X182</f>
        <v>9541.0750000000007</v>
      </c>
      <c r="Y185" s="34"/>
    </row>
    <row r="186" spans="1:119" ht="14.4" thickTop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34"/>
    </row>
  </sheetData>
  <mergeCells count="249">
    <mergeCell ref="B2:F3"/>
    <mergeCell ref="O4:S5"/>
    <mergeCell ref="X4:AB5"/>
    <mergeCell ref="AG4:AK5"/>
    <mergeCell ref="AQ4:AU5"/>
    <mergeCell ref="AZ4:BD5"/>
    <mergeCell ref="BI4:BM5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A98:B99"/>
    <mergeCell ref="C98:F99"/>
    <mergeCell ref="M98:U98"/>
    <mergeCell ref="V98:AN98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AN135:AN136"/>
    <mergeCell ref="AO135:AV135"/>
    <mergeCell ref="N143:T143"/>
    <mergeCell ref="N144:T144"/>
    <mergeCell ref="N145:T145"/>
    <mergeCell ref="N146:T146"/>
    <mergeCell ref="N147:T147"/>
    <mergeCell ref="N148:T148"/>
    <mergeCell ref="CV135:CY135"/>
    <mergeCell ref="CZ135:DC135"/>
    <mergeCell ref="DD135:DG135"/>
    <mergeCell ref="AW135:AW136"/>
    <mergeCell ref="AX137:BE137"/>
    <mergeCell ref="BF137:BF138"/>
    <mergeCell ref="BG137:BN137"/>
    <mergeCell ref="BO137:BO138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N156:T156"/>
    <mergeCell ref="S157:T157"/>
    <mergeCell ref="N159:T159"/>
    <mergeCell ref="N160:T160"/>
    <mergeCell ref="N161:T161"/>
    <mergeCell ref="N162:T162"/>
    <mergeCell ref="S149:T149"/>
    <mergeCell ref="N151:T151"/>
    <mergeCell ref="N152:T152"/>
    <mergeCell ref="N153:T153"/>
    <mergeCell ref="N154:T154"/>
    <mergeCell ref="N155:T155"/>
    <mergeCell ref="AO117:AW117"/>
    <mergeCell ref="AW118:AW119"/>
    <mergeCell ref="S182:T182"/>
    <mergeCell ref="S183:U183"/>
    <mergeCell ref="V183:W183"/>
    <mergeCell ref="S185:T185"/>
    <mergeCell ref="N176:T176"/>
    <mergeCell ref="N177:T177"/>
    <mergeCell ref="N178:T178"/>
    <mergeCell ref="N179:T179"/>
    <mergeCell ref="N180:T180"/>
    <mergeCell ref="N181:T181"/>
    <mergeCell ref="N170:T170"/>
    <mergeCell ref="N171:T171"/>
    <mergeCell ref="N172:T172"/>
    <mergeCell ref="S173:T173"/>
    <mergeCell ref="S174:U174"/>
    <mergeCell ref="V174:W174"/>
    <mergeCell ref="N163:T163"/>
    <mergeCell ref="N164:T164"/>
    <mergeCell ref="S165:T165"/>
    <mergeCell ref="N167:T167"/>
    <mergeCell ref="N168:T168"/>
    <mergeCell ref="N169:T169"/>
  </mergeCells>
  <phoneticPr fontId="11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F104-7D5E-4DF8-89F6-03F00D940A2A}">
  <sheetPr>
    <tabColor rgb="FFFFFF00"/>
  </sheetPr>
  <dimension ref="A1:EF193"/>
  <sheetViews>
    <sheetView zoomScale="60" zoomScaleNormal="60" workbookViewId="0">
      <pane xSplit="6" ySplit="8" topLeftCell="DN72" activePane="bottomRight" state="frozen"/>
      <selection pane="topRight" activeCell="G1" sqref="G1"/>
      <selection pane="bottomLeft" activeCell="A9" sqref="A9"/>
      <selection pane="bottomRight" activeCell="A83" sqref="A83:XFD83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3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3.2187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36" width="41.6640625" style="34" customWidth="1"/>
    <col min="137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580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4"/>
      <c r="DQ6" s="494" t="s">
        <v>380</v>
      </c>
      <c r="DR6" s="495"/>
      <c r="DS6" s="495"/>
      <c r="DT6" s="495" t="s">
        <v>381</v>
      </c>
      <c r="DU6" s="495"/>
      <c r="DV6" s="503"/>
      <c r="DW6" s="503"/>
      <c r="DX6" s="503" t="s">
        <v>385</v>
      </c>
      <c r="DY6" s="503"/>
      <c r="DZ6" s="873"/>
      <c r="EA6" s="873"/>
      <c r="EB6" s="873" t="s">
        <v>396</v>
      </c>
      <c r="EC6" s="873"/>
      <c r="ED6" s="873"/>
      <c r="EE6" s="504"/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45305</v>
      </c>
      <c r="CH7" s="1686"/>
      <c r="CI7" s="1687"/>
      <c r="CJ7" s="1688">
        <v>45306</v>
      </c>
      <c r="CK7" s="1689"/>
      <c r="CL7" s="1689"/>
      <c r="CM7" s="1690"/>
      <c r="CN7" s="1688">
        <v>45307</v>
      </c>
      <c r="CO7" s="1689"/>
      <c r="CP7" s="1689"/>
      <c r="CQ7" s="1690"/>
      <c r="CR7" s="1688">
        <v>45308</v>
      </c>
      <c r="CS7" s="1689"/>
      <c r="CT7" s="1689"/>
      <c r="CU7" s="1690"/>
      <c r="CV7" s="1688">
        <v>45309</v>
      </c>
      <c r="CW7" s="1689"/>
      <c r="CX7" s="1689"/>
      <c r="CY7" s="1690"/>
      <c r="CZ7" s="1688">
        <v>45310</v>
      </c>
      <c r="DA7" s="1689"/>
      <c r="DB7" s="1689"/>
      <c r="DC7" s="1690"/>
      <c r="DD7" s="1688">
        <v>45311</v>
      </c>
      <c r="DE7" s="1689"/>
      <c r="DF7" s="1689"/>
      <c r="DG7" s="1690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45313</v>
      </c>
      <c r="DQ7" s="875">
        <v>45320</v>
      </c>
      <c r="DR7" s="875">
        <v>45327</v>
      </c>
      <c r="DS7" s="875">
        <v>45334</v>
      </c>
      <c r="DT7" s="875">
        <v>45341</v>
      </c>
      <c r="DU7" s="875">
        <v>45348</v>
      </c>
      <c r="DV7" s="875">
        <v>45355</v>
      </c>
      <c r="DW7" s="875">
        <v>45362</v>
      </c>
      <c r="DX7" s="875">
        <v>45369</v>
      </c>
      <c r="DY7" s="875">
        <v>45376</v>
      </c>
      <c r="DZ7" s="875">
        <v>45383</v>
      </c>
      <c r="EA7" s="875">
        <v>45390</v>
      </c>
      <c r="EB7" s="875">
        <v>45397</v>
      </c>
      <c r="EC7" s="875">
        <v>45404</v>
      </c>
      <c r="ED7" s="875">
        <v>45411</v>
      </c>
      <c r="EE7" s="875">
        <v>45418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45305</v>
      </c>
      <c r="O8" s="1320">
        <v>45306</v>
      </c>
      <c r="P8" s="1320">
        <v>45307</v>
      </c>
      <c r="Q8" s="1320">
        <v>45308</v>
      </c>
      <c r="R8" s="1320">
        <v>45309</v>
      </c>
      <c r="S8" s="1320">
        <v>45310</v>
      </c>
      <c r="T8" s="1320">
        <v>45311</v>
      </c>
      <c r="U8" s="402" t="s">
        <v>3</v>
      </c>
      <c r="V8" s="403" t="s">
        <v>259</v>
      </c>
      <c r="W8" s="400">
        <v>45305</v>
      </c>
      <c r="X8" s="1320">
        <v>45306</v>
      </c>
      <c r="Y8" s="1320">
        <v>45307</v>
      </c>
      <c r="Z8" s="1320">
        <v>45308</v>
      </c>
      <c r="AA8" s="1320">
        <v>45309</v>
      </c>
      <c r="AB8" s="1320">
        <v>45310</v>
      </c>
      <c r="AC8" s="1320">
        <v>45311</v>
      </c>
      <c r="AD8" s="405" t="s">
        <v>462</v>
      </c>
      <c r="AE8" s="720" t="s">
        <v>259</v>
      </c>
      <c r="AF8" s="400">
        <v>45305</v>
      </c>
      <c r="AG8" s="1320">
        <v>45306</v>
      </c>
      <c r="AH8" s="1320">
        <v>45307</v>
      </c>
      <c r="AI8" s="1320">
        <v>45308</v>
      </c>
      <c r="AJ8" s="1320">
        <v>45309</v>
      </c>
      <c r="AK8" s="1320">
        <v>45310</v>
      </c>
      <c r="AL8" s="1320">
        <v>45311</v>
      </c>
      <c r="AM8" s="729" t="s">
        <v>463</v>
      </c>
      <c r="AN8" s="1637"/>
      <c r="AO8" s="599" t="s">
        <v>259</v>
      </c>
      <c r="AP8" s="400">
        <v>45305</v>
      </c>
      <c r="AQ8" s="1320">
        <v>45306</v>
      </c>
      <c r="AR8" s="1320">
        <v>45307</v>
      </c>
      <c r="AS8" s="1320">
        <v>45308</v>
      </c>
      <c r="AT8" s="1320">
        <v>45309</v>
      </c>
      <c r="AU8" s="1320">
        <v>45310</v>
      </c>
      <c r="AV8" s="1320">
        <v>45311</v>
      </c>
      <c r="AW8" s="592" t="s">
        <v>3</v>
      </c>
      <c r="AX8" s="924" t="s">
        <v>259</v>
      </c>
      <c r="AY8" s="400">
        <v>45305</v>
      </c>
      <c r="AZ8" s="1320">
        <v>45306</v>
      </c>
      <c r="BA8" s="1320">
        <v>45307</v>
      </c>
      <c r="BB8" s="1320">
        <v>45308</v>
      </c>
      <c r="BC8" s="1320">
        <v>45309</v>
      </c>
      <c r="BD8" s="1320">
        <v>45310</v>
      </c>
      <c r="BE8" s="1320">
        <v>45311</v>
      </c>
      <c r="BF8" s="926" t="s">
        <v>3</v>
      </c>
      <c r="BG8" s="406" t="s">
        <v>259</v>
      </c>
      <c r="BH8" s="400">
        <v>45305</v>
      </c>
      <c r="BI8" s="1320">
        <v>45306</v>
      </c>
      <c r="BJ8" s="1320">
        <v>45307</v>
      </c>
      <c r="BK8" s="1320">
        <v>45308</v>
      </c>
      <c r="BL8" s="1320">
        <v>45309</v>
      </c>
      <c r="BM8" s="1320">
        <v>45310</v>
      </c>
      <c r="BN8" s="1320">
        <v>45311</v>
      </c>
      <c r="BO8" s="408" t="s">
        <v>3</v>
      </c>
      <c r="BP8" s="409" t="s">
        <v>259</v>
      </c>
      <c r="BQ8" s="400">
        <v>45305</v>
      </c>
      <c r="BR8" s="1320">
        <v>45306</v>
      </c>
      <c r="BS8" s="1320">
        <v>45307</v>
      </c>
      <c r="BT8" s="1320">
        <v>45308</v>
      </c>
      <c r="BU8" s="1320">
        <v>45309</v>
      </c>
      <c r="BV8" s="1320">
        <v>45310</v>
      </c>
      <c r="BW8" s="1320">
        <v>45311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397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6" t="s">
        <v>412</v>
      </c>
      <c r="DQ8" s="515" t="s">
        <v>421</v>
      </c>
      <c r="DR8" s="516" t="s">
        <v>422</v>
      </c>
      <c r="DS8" s="515" t="s">
        <v>423</v>
      </c>
      <c r="DT8" s="516" t="s">
        <v>424</v>
      </c>
      <c r="DU8" s="515" t="s">
        <v>531</v>
      </c>
      <c r="DV8" s="516" t="s">
        <v>382</v>
      </c>
      <c r="DW8" s="515" t="s">
        <v>383</v>
      </c>
      <c r="DX8" s="516" t="s">
        <v>384</v>
      </c>
      <c r="DY8" s="515" t="s">
        <v>386</v>
      </c>
      <c r="DZ8" s="516" t="s">
        <v>387</v>
      </c>
      <c r="EA8" s="515" t="s">
        <v>391</v>
      </c>
      <c r="EB8" s="516" t="s">
        <v>398</v>
      </c>
      <c r="EC8" s="515" t="s">
        <v>399</v>
      </c>
      <c r="ED8" s="515" t="s">
        <v>400</v>
      </c>
      <c r="EE8" s="515" t="s">
        <v>610</v>
      </c>
    </row>
    <row r="9" spans="1:135" ht="21.9" customHeight="1" thickBo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 t="shared" ref="BF9:BF11" si="0"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196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196</v>
      </c>
      <c r="BY9" s="341">
        <f>U9-(W9+X9+Y9+Z9+AA9+AB9+AC9+AF9+AG9+AH9+AI9+AJ9+AK9+AL9)</f>
        <v>0</v>
      </c>
      <c r="BZ9" s="1173">
        <f t="shared" ref="BZ9:BZ26" si="1"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 t="shared" ref="CD9:CD40" si="2">BX9</f>
        <v>196</v>
      </c>
      <c r="CE9" s="1167">
        <f t="shared" ref="CE9:CE40" si="3">SUM(BY9:CD9)</f>
        <v>196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196</v>
      </c>
      <c r="DO9" s="206">
        <f t="shared" ref="DO9:DO26" si="4">CE9-DJ9</f>
        <v>196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5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6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7">SUM(AE10:AL10)</f>
        <v>0</v>
      </c>
      <c r="AN10" s="1005">
        <f t="shared" ref="AN10:AN78" si="8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9">SUM(AO10:AV10)</f>
        <v>0</v>
      </c>
      <c r="AX10" s="987">
        <v>0</v>
      </c>
      <c r="AY10" s="988">
        <v>0</v>
      </c>
      <c r="AZ10" s="988">
        <v>0</v>
      </c>
      <c r="BA10" s="988">
        <v>0</v>
      </c>
      <c r="BB10" s="988">
        <v>0</v>
      </c>
      <c r="BC10" s="988">
        <v>0</v>
      </c>
      <c r="BD10" s="988">
        <v>0</v>
      </c>
      <c r="BE10" s="988">
        <v>0</v>
      </c>
      <c r="BF10" s="989">
        <f t="shared" si="0"/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10">SUM(BG10:BN10)</f>
        <v>0</v>
      </c>
      <c r="BP10" s="145">
        <v>56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56</v>
      </c>
      <c r="BY10" s="1010">
        <f t="shared" ref="BY10" si="11">U10-(W10+X10+Y10+Z10+AA10+AB10+AC10+AF10+AG10+AH10+AI10+AJ10+AK10+AL10)</f>
        <v>0</v>
      </c>
      <c r="BZ10" s="1176">
        <f t="shared" si="1"/>
        <v>0</v>
      </c>
      <c r="CA10" s="1177">
        <f t="shared" ref="CA10:CA22" si="12">AW10-(BH10+BI10+BJ10+BK10+BL10+BM10+BN10)</f>
        <v>0</v>
      </c>
      <c r="CB10" s="1178">
        <v>0</v>
      </c>
      <c r="CC10" s="646">
        <f t="shared" ref="CC10:CC37" si="13">BO10-(BQ10+BR10+BS10+BT10+BU10+BV10+BW10)</f>
        <v>0</v>
      </c>
      <c r="CD10" s="1179">
        <f t="shared" si="2"/>
        <v>56</v>
      </c>
      <c r="CE10" s="1168">
        <f t="shared" si="3"/>
        <v>56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4">CG10+CJ10+CN10+CR10+CV10+CZ10+DD10</f>
        <v>0</v>
      </c>
      <c r="DI10" s="1023">
        <f t="shared" si="14"/>
        <v>0</v>
      </c>
      <c r="DJ10" s="1014">
        <f t="shared" si="14"/>
        <v>0</v>
      </c>
      <c r="DK10" s="1024">
        <f t="shared" ref="DK10:DK78" si="15">DH10-CF10</f>
        <v>0</v>
      </c>
      <c r="DL10" s="1025">
        <f t="shared" ref="DL10:DL78" si="16">DI10-CF10</f>
        <v>0</v>
      </c>
      <c r="DM10" s="1014">
        <f t="shared" ref="DM10:DM78" si="17">DJ10-DI10</f>
        <v>0</v>
      </c>
      <c r="DN10" s="1026">
        <f>CD10-(CI10+CL10+CP10+CT10+CX10+DB10+DF10)</f>
        <v>56</v>
      </c>
      <c r="DO10" s="1027">
        <f t="shared" si="4"/>
        <v>56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5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6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7"/>
        <v>0</v>
      </c>
      <c r="AN11" s="717">
        <f t="shared" si="8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9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0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10"/>
        <v>0</v>
      </c>
      <c r="BP11" s="129">
        <v>300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8">SUM(BP11:BW11)</f>
        <v>300</v>
      </c>
      <c r="BY11" s="393">
        <f>U11-(W11+X11+Y11+Z11+AA11+AB11+AC11+AF11+AG11+AH11+AI11+AJ11+AK11+AL11)</f>
        <v>0</v>
      </c>
      <c r="BZ11" s="1180">
        <f t="shared" si="1"/>
        <v>0</v>
      </c>
      <c r="CA11" s="1181">
        <f t="shared" si="12"/>
        <v>0</v>
      </c>
      <c r="CB11" s="130">
        <v>0</v>
      </c>
      <c r="CC11" s="646">
        <f t="shared" si="13"/>
        <v>0</v>
      </c>
      <c r="CD11" s="1182">
        <f t="shared" si="2"/>
        <v>300</v>
      </c>
      <c r="CE11" s="1169">
        <f t="shared" si="3"/>
        <v>300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4"/>
        <v>0</v>
      </c>
      <c r="DI11" s="479">
        <f t="shared" si="14"/>
        <v>0</v>
      </c>
      <c r="DJ11" s="230">
        <f t="shared" si="14"/>
        <v>0</v>
      </c>
      <c r="DK11" s="994">
        <f t="shared" si="15"/>
        <v>0</v>
      </c>
      <c r="DL11" s="995">
        <f t="shared" si="16"/>
        <v>0</v>
      </c>
      <c r="DM11" s="237">
        <f t="shared" si="17"/>
        <v>0</v>
      </c>
      <c r="DN11" s="338">
        <f>CD11-(CI11+CL11+CP11+CT11+CX11+DB11+DF11)</f>
        <v>300</v>
      </c>
      <c r="DO11" s="246">
        <f t="shared" si="4"/>
        <v>300</v>
      </c>
      <c r="DP11" s="1030">
        <v>0</v>
      </c>
      <c r="DQ11" s="1030">
        <v>0</v>
      </c>
      <c r="DR11" s="1030">
        <v>84</v>
      </c>
      <c r="DS11" s="1030">
        <v>0</v>
      </c>
      <c r="DT11" s="1030">
        <v>84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5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6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7"/>
        <v>0</v>
      </c>
      <c r="AN12" s="714">
        <f t="shared" si="8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9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ref="BF12:BF73" si="19">SUM(AX12:BE12)</f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10"/>
        <v>0</v>
      </c>
      <c r="BP12" s="129">
        <v>444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8"/>
        <v>444</v>
      </c>
      <c r="BY12" s="393">
        <f>U12-(W12+X12+Y12+Z12+AA12+AB12+AC12+AF12+AG12+AH12+AI12+AJ12+AK12+AL12)</f>
        <v>0</v>
      </c>
      <c r="BZ12" s="1180">
        <f t="shared" si="1"/>
        <v>0</v>
      </c>
      <c r="CA12" s="1181">
        <f t="shared" si="12"/>
        <v>0</v>
      </c>
      <c r="CB12" s="130">
        <v>0</v>
      </c>
      <c r="CC12" s="646">
        <f t="shared" si="13"/>
        <v>0</v>
      </c>
      <c r="CD12" s="1182">
        <f t="shared" si="2"/>
        <v>444</v>
      </c>
      <c r="CE12" s="1169">
        <f t="shared" si="3"/>
        <v>444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4"/>
        <v>0</v>
      </c>
      <c r="DI12" s="218">
        <f t="shared" si="14"/>
        <v>0</v>
      </c>
      <c r="DJ12" s="219">
        <f t="shared" si="14"/>
        <v>0</v>
      </c>
      <c r="DK12" s="471">
        <f t="shared" si="15"/>
        <v>0</v>
      </c>
      <c r="DL12" s="215">
        <f t="shared" si="16"/>
        <v>0</v>
      </c>
      <c r="DM12" s="208">
        <f t="shared" si="17"/>
        <v>0</v>
      </c>
      <c r="DN12" s="251">
        <f t="shared" ref="DN12:DN80" si="20">CD12-(CI12+CL12+CP12+CT12+CX12+DB12+DF12)</f>
        <v>444</v>
      </c>
      <c r="DO12" s="220">
        <f t="shared" si="4"/>
        <v>444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5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6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7"/>
        <v>0</v>
      </c>
      <c r="AN13" s="714">
        <f t="shared" si="8"/>
        <v>0</v>
      </c>
      <c r="AO13" s="600">
        <v>60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9"/>
        <v>60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19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10"/>
        <v>0</v>
      </c>
      <c r="BP13" s="129">
        <v>385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8"/>
        <v>385</v>
      </c>
      <c r="BY13" s="393">
        <f t="shared" ref="BY13:BY25" si="21">U13-(W13+X13+Y13+Z13+AA13+AB13+AC13+AF13+AG13+AH13+AI13+AJ13+AK13+AL13)</f>
        <v>0</v>
      </c>
      <c r="BZ13" s="1180">
        <f t="shared" si="1"/>
        <v>0</v>
      </c>
      <c r="CA13" s="1181">
        <f t="shared" si="12"/>
        <v>60</v>
      </c>
      <c r="CB13" s="130">
        <v>0</v>
      </c>
      <c r="CC13" s="646">
        <f t="shared" si="13"/>
        <v>0</v>
      </c>
      <c r="CD13" s="1182">
        <f t="shared" si="2"/>
        <v>385</v>
      </c>
      <c r="CE13" s="1169">
        <f t="shared" si="3"/>
        <v>445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4"/>
        <v>0</v>
      </c>
      <c r="DI13" s="218">
        <f t="shared" si="14"/>
        <v>0</v>
      </c>
      <c r="DJ13" s="219">
        <f t="shared" si="14"/>
        <v>0</v>
      </c>
      <c r="DK13" s="471">
        <f t="shared" si="15"/>
        <v>0</v>
      </c>
      <c r="DL13" s="215">
        <f t="shared" si="16"/>
        <v>0</v>
      </c>
      <c r="DM13" s="208">
        <f t="shared" si="17"/>
        <v>0</v>
      </c>
      <c r="DN13" s="251">
        <f t="shared" si="20"/>
        <v>385</v>
      </c>
      <c r="DO13" s="220">
        <f t="shared" si="4"/>
        <v>445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56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5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6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7"/>
        <v>0</v>
      </c>
      <c r="AN14" s="714">
        <f t="shared" si="8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9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19"/>
        <v>0</v>
      </c>
      <c r="BG14" s="142">
        <v>954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10"/>
        <v>954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8"/>
        <v>0</v>
      </c>
      <c r="BY14" s="393">
        <f t="shared" si="21"/>
        <v>0</v>
      </c>
      <c r="BZ14" s="1180">
        <f t="shared" si="1"/>
        <v>0</v>
      </c>
      <c r="CA14" s="1181">
        <f t="shared" si="12"/>
        <v>0</v>
      </c>
      <c r="CB14" s="130">
        <v>0</v>
      </c>
      <c r="CC14" s="646">
        <f t="shared" si="13"/>
        <v>954</v>
      </c>
      <c r="CD14" s="1182">
        <f t="shared" si="2"/>
        <v>0</v>
      </c>
      <c r="CE14" s="1169">
        <f t="shared" si="3"/>
        <v>954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4"/>
        <v>0</v>
      </c>
      <c r="DI14" s="218">
        <f t="shared" si="14"/>
        <v>0</v>
      </c>
      <c r="DJ14" s="219">
        <f t="shared" si="14"/>
        <v>0</v>
      </c>
      <c r="DK14" s="471">
        <f t="shared" si="15"/>
        <v>0</v>
      </c>
      <c r="DL14" s="215">
        <f t="shared" si="16"/>
        <v>0</v>
      </c>
      <c r="DM14" s="208">
        <f t="shared" si="17"/>
        <v>0</v>
      </c>
      <c r="DN14" s="251">
        <f t="shared" si="20"/>
        <v>0</v>
      </c>
      <c r="DO14" s="220">
        <f t="shared" si="4"/>
        <v>954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5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6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7"/>
        <v>0</v>
      </c>
      <c r="AN15" s="714">
        <f t="shared" si="8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9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19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10"/>
        <v>0</v>
      </c>
      <c r="BP15" s="129">
        <v>290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8"/>
        <v>290</v>
      </c>
      <c r="BY15" s="393">
        <f t="shared" si="21"/>
        <v>0</v>
      </c>
      <c r="BZ15" s="1180">
        <f t="shared" si="1"/>
        <v>0</v>
      </c>
      <c r="CA15" s="1181">
        <f t="shared" si="12"/>
        <v>0</v>
      </c>
      <c r="CB15" s="130">
        <v>0</v>
      </c>
      <c r="CC15" s="646">
        <f t="shared" si="13"/>
        <v>0</v>
      </c>
      <c r="CD15" s="1182">
        <f t="shared" si="2"/>
        <v>290</v>
      </c>
      <c r="CE15" s="1169">
        <f t="shared" si="3"/>
        <v>290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4"/>
        <v>0</v>
      </c>
      <c r="DI15" s="218">
        <f t="shared" si="14"/>
        <v>0</v>
      </c>
      <c r="DJ15" s="219">
        <f t="shared" si="14"/>
        <v>0</v>
      </c>
      <c r="DK15" s="471">
        <f t="shared" si="15"/>
        <v>0</v>
      </c>
      <c r="DL15" s="215">
        <f t="shared" si="16"/>
        <v>0</v>
      </c>
      <c r="DM15" s="208">
        <f t="shared" si="17"/>
        <v>0</v>
      </c>
      <c r="DN15" s="251">
        <f t="shared" si="20"/>
        <v>290</v>
      </c>
      <c r="DO15" s="220">
        <f t="shared" si="4"/>
        <v>290</v>
      </c>
      <c r="DP15" s="1030">
        <v>0</v>
      </c>
      <c r="DQ15" s="1030">
        <v>28</v>
      </c>
      <c r="DR15" s="1030">
        <v>28</v>
      </c>
      <c r="DS15" s="1030">
        <v>0</v>
      </c>
      <c r="DT15" s="1030">
        <v>28</v>
      </c>
      <c r="DU15" s="1030">
        <v>0</v>
      </c>
      <c r="DV15" s="1030">
        <v>28</v>
      </c>
      <c r="DW15" s="1030">
        <v>0</v>
      </c>
      <c r="DX15" s="1030">
        <v>28</v>
      </c>
      <c r="DY15" s="1030">
        <v>0</v>
      </c>
      <c r="DZ15" s="1030">
        <v>28</v>
      </c>
      <c r="EA15" s="1030">
        <v>0</v>
      </c>
      <c r="EB15" s="1030">
        <v>0</v>
      </c>
      <c r="EC15" s="1030">
        <v>0</v>
      </c>
      <c r="ED15" s="1030">
        <v>28</v>
      </c>
      <c r="EE15" s="1030">
        <v>28</v>
      </c>
    </row>
    <row r="16" spans="1:135" s="44" customFormat="1" ht="20.399999999999999" customHeight="1" thickBot="1">
      <c r="A16" s="1314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325">
        <f>300</f>
        <v>300</v>
      </c>
      <c r="S16" s="1325">
        <f>600</f>
        <v>600</v>
      </c>
      <c r="T16" s="124">
        <v>0</v>
      </c>
      <c r="U16" s="125">
        <f t="shared" si="5"/>
        <v>900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f>239</f>
        <v>239</v>
      </c>
      <c r="AB16" s="124">
        <f>244+334</f>
        <v>578</v>
      </c>
      <c r="AC16" s="127">
        <v>0</v>
      </c>
      <c r="AD16" s="128">
        <f t="shared" si="6"/>
        <v>817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7"/>
        <v>0</v>
      </c>
      <c r="AN16" s="714">
        <f t="shared" si="8"/>
        <v>817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f>239</f>
        <v>239</v>
      </c>
      <c r="AU16" s="134">
        <f>244+334</f>
        <v>578</v>
      </c>
      <c r="AV16" s="139">
        <v>0</v>
      </c>
      <c r="AW16" s="593">
        <f t="shared" si="9"/>
        <v>817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19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200</v>
      </c>
      <c r="BN16" s="163">
        <v>0</v>
      </c>
      <c r="BO16" s="143">
        <f t="shared" si="10"/>
        <v>200</v>
      </c>
      <c r="BP16" s="129">
        <v>47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8"/>
        <v>47</v>
      </c>
      <c r="BY16" s="393">
        <f t="shared" si="21"/>
        <v>83</v>
      </c>
      <c r="BZ16" s="1180">
        <f t="shared" si="1"/>
        <v>0</v>
      </c>
      <c r="CA16" s="1351">
        <f t="shared" si="12"/>
        <v>617</v>
      </c>
      <c r="CB16" s="130">
        <v>0</v>
      </c>
      <c r="CC16" s="646">
        <f t="shared" si="13"/>
        <v>200</v>
      </c>
      <c r="CD16" s="1182">
        <f t="shared" si="2"/>
        <v>47</v>
      </c>
      <c r="CE16" s="1169">
        <f t="shared" si="3"/>
        <v>947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120</v>
      </c>
      <c r="CT16" s="247">
        <v>24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4"/>
        <v>0</v>
      </c>
      <c r="DI16" s="218">
        <f t="shared" si="14"/>
        <v>120</v>
      </c>
      <c r="DJ16" s="219">
        <f t="shared" si="14"/>
        <v>24</v>
      </c>
      <c r="DK16" s="471">
        <f t="shared" si="15"/>
        <v>0</v>
      </c>
      <c r="DL16" s="215">
        <f t="shared" si="16"/>
        <v>120</v>
      </c>
      <c r="DM16" s="208">
        <f t="shared" si="17"/>
        <v>-96</v>
      </c>
      <c r="DN16" s="251">
        <f t="shared" si="20"/>
        <v>23</v>
      </c>
      <c r="DO16" s="220">
        <f t="shared" si="4"/>
        <v>923</v>
      </c>
      <c r="DP16" s="1030">
        <v>120</v>
      </c>
      <c r="DQ16" s="1030">
        <v>264</v>
      </c>
      <c r="DR16" s="1030">
        <v>0</v>
      </c>
      <c r="DS16" s="1030">
        <v>96</v>
      </c>
      <c r="DT16" s="1030">
        <v>0</v>
      </c>
      <c r="DU16" s="1030">
        <v>0</v>
      </c>
      <c r="DV16" s="1030">
        <v>0</v>
      </c>
      <c r="DW16" s="1030">
        <v>96</v>
      </c>
      <c r="DX16" s="1030">
        <v>0</v>
      </c>
      <c r="DY16" s="1030">
        <v>0</v>
      </c>
      <c r="DZ16" s="1030">
        <v>96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5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6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7"/>
        <v>0</v>
      </c>
      <c r="AN17" s="714">
        <f t="shared" si="8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9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19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10"/>
        <v>0</v>
      </c>
      <c r="BP17" s="129">
        <v>545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8"/>
        <v>545</v>
      </c>
      <c r="BY17" s="393">
        <f t="shared" si="21"/>
        <v>0</v>
      </c>
      <c r="BZ17" s="1180">
        <f t="shared" si="1"/>
        <v>0</v>
      </c>
      <c r="CA17" s="1181">
        <f t="shared" si="12"/>
        <v>0</v>
      </c>
      <c r="CB17" s="130">
        <v>0</v>
      </c>
      <c r="CC17" s="646">
        <f t="shared" si="13"/>
        <v>0</v>
      </c>
      <c r="CD17" s="1182">
        <f t="shared" si="2"/>
        <v>545</v>
      </c>
      <c r="CE17" s="1169">
        <f t="shared" si="3"/>
        <v>545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4"/>
        <v>0</v>
      </c>
      <c r="DI17" s="218">
        <f t="shared" si="14"/>
        <v>0</v>
      </c>
      <c r="DJ17" s="219">
        <f t="shared" si="14"/>
        <v>0</v>
      </c>
      <c r="DK17" s="471">
        <f t="shared" si="15"/>
        <v>0</v>
      </c>
      <c r="DL17" s="215">
        <f t="shared" si="16"/>
        <v>0</v>
      </c>
      <c r="DM17" s="208">
        <f t="shared" si="17"/>
        <v>0</v>
      </c>
      <c r="DN17" s="251">
        <f t="shared" si="20"/>
        <v>545</v>
      </c>
      <c r="DO17" s="220">
        <f t="shared" si="4"/>
        <v>545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5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6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7"/>
        <v>0</v>
      </c>
      <c r="AN18" s="714">
        <f t="shared" si="8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9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19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10"/>
        <v>0</v>
      </c>
      <c r="BP18" s="129">
        <v>1030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8"/>
        <v>1030</v>
      </c>
      <c r="BY18" s="393">
        <f t="shared" si="21"/>
        <v>0</v>
      </c>
      <c r="BZ18" s="1180">
        <f t="shared" si="1"/>
        <v>0</v>
      </c>
      <c r="CA18" s="1181">
        <f t="shared" si="12"/>
        <v>0</v>
      </c>
      <c r="CB18" s="130">
        <v>0</v>
      </c>
      <c r="CC18" s="646">
        <f t="shared" si="13"/>
        <v>0</v>
      </c>
      <c r="CD18" s="1182">
        <f t="shared" si="2"/>
        <v>1030</v>
      </c>
      <c r="CE18" s="1169">
        <f t="shared" si="3"/>
        <v>1030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4"/>
        <v>0</v>
      </c>
      <c r="DI18" s="218">
        <f t="shared" si="14"/>
        <v>0</v>
      </c>
      <c r="DJ18" s="219">
        <f t="shared" si="14"/>
        <v>0</v>
      </c>
      <c r="DK18" s="471">
        <f t="shared" si="15"/>
        <v>0</v>
      </c>
      <c r="DL18" s="215">
        <f t="shared" si="16"/>
        <v>0</v>
      </c>
      <c r="DM18" s="208">
        <f t="shared" si="17"/>
        <v>0</v>
      </c>
      <c r="DN18" s="251">
        <f t="shared" si="20"/>
        <v>1030</v>
      </c>
      <c r="DO18" s="220">
        <f t="shared" si="4"/>
        <v>1030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5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6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7"/>
        <v>0</v>
      </c>
      <c r="AN19" s="714">
        <f t="shared" si="8"/>
        <v>0</v>
      </c>
      <c r="AO19" s="600">
        <v>215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9"/>
        <v>215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19"/>
        <v>0</v>
      </c>
      <c r="BG19" s="142">
        <v>1091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10"/>
        <v>1091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8"/>
        <v>0</v>
      </c>
      <c r="BY19" s="393">
        <f t="shared" si="21"/>
        <v>0</v>
      </c>
      <c r="BZ19" s="1180">
        <f t="shared" si="1"/>
        <v>0</v>
      </c>
      <c r="CA19" s="1181">
        <f t="shared" si="12"/>
        <v>215</v>
      </c>
      <c r="CB19" s="130">
        <v>0</v>
      </c>
      <c r="CC19" s="646">
        <f t="shared" si="13"/>
        <v>1091</v>
      </c>
      <c r="CD19" s="1182">
        <f t="shared" si="2"/>
        <v>0</v>
      </c>
      <c r="CE19" s="1169">
        <f t="shared" si="3"/>
        <v>1306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4"/>
        <v>0</v>
      </c>
      <c r="DI19" s="218">
        <f t="shared" si="14"/>
        <v>0</v>
      </c>
      <c r="DJ19" s="219">
        <f t="shared" si="14"/>
        <v>0</v>
      </c>
      <c r="DK19" s="471">
        <f t="shared" si="15"/>
        <v>0</v>
      </c>
      <c r="DL19" s="215">
        <f t="shared" si="16"/>
        <v>0</v>
      </c>
      <c r="DM19" s="208">
        <f t="shared" si="17"/>
        <v>0</v>
      </c>
      <c r="DN19" s="251">
        <f t="shared" si="20"/>
        <v>0</v>
      </c>
      <c r="DO19" s="220">
        <f t="shared" si="4"/>
        <v>1306</v>
      </c>
      <c r="DP19" s="1030">
        <v>480</v>
      </c>
      <c r="DQ19" s="1030">
        <v>480</v>
      </c>
      <c r="DR19" s="1030">
        <v>0</v>
      </c>
      <c r="DS19" s="1030">
        <v>0</v>
      </c>
      <c r="DT19" s="1030">
        <v>0</v>
      </c>
      <c r="DU19" s="1030">
        <v>0</v>
      </c>
      <c r="DV19" s="1030">
        <v>400</v>
      </c>
      <c r="DW19" s="1030">
        <v>0</v>
      </c>
      <c r="DX19" s="1030">
        <v>0</v>
      </c>
      <c r="DY19" s="1030">
        <v>480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5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6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7"/>
        <v>0</v>
      </c>
      <c r="AN20" s="714">
        <f t="shared" si="8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9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19"/>
        <v>0</v>
      </c>
      <c r="BG20" s="142">
        <v>881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10"/>
        <v>881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8"/>
        <v>0</v>
      </c>
      <c r="BY20" s="393">
        <f t="shared" si="21"/>
        <v>0</v>
      </c>
      <c r="BZ20" s="1180">
        <f t="shared" si="1"/>
        <v>0</v>
      </c>
      <c r="CA20" s="1181">
        <f t="shared" si="12"/>
        <v>0</v>
      </c>
      <c r="CB20" s="130">
        <v>0</v>
      </c>
      <c r="CC20" s="646">
        <f t="shared" si="13"/>
        <v>881</v>
      </c>
      <c r="CD20" s="1182">
        <f t="shared" si="2"/>
        <v>0</v>
      </c>
      <c r="CE20" s="1169">
        <f t="shared" si="3"/>
        <v>881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4"/>
        <v>0</v>
      </c>
      <c r="DI20" s="218">
        <f t="shared" si="14"/>
        <v>0</v>
      </c>
      <c r="DJ20" s="219">
        <f t="shared" si="14"/>
        <v>0</v>
      </c>
      <c r="DK20" s="471">
        <f t="shared" si="15"/>
        <v>0</v>
      </c>
      <c r="DL20" s="215">
        <f t="shared" si="16"/>
        <v>0</v>
      </c>
      <c r="DM20" s="208">
        <f t="shared" si="17"/>
        <v>0</v>
      </c>
      <c r="DN20" s="251">
        <f t="shared" si="20"/>
        <v>0</v>
      </c>
      <c r="DO20" s="220">
        <f t="shared" si="4"/>
        <v>881</v>
      </c>
      <c r="DP20" s="1030">
        <v>476</v>
      </c>
      <c r="DQ20" s="1030">
        <v>476</v>
      </c>
      <c r="DR20" s="1030">
        <v>0</v>
      </c>
      <c r="DS20" s="1030">
        <v>0</v>
      </c>
      <c r="DT20" s="1030">
        <v>0</v>
      </c>
      <c r="DU20" s="1030">
        <v>0</v>
      </c>
      <c r="DV20" s="1030">
        <v>420</v>
      </c>
      <c r="DW20" s="1030">
        <v>0</v>
      </c>
      <c r="DX20" s="1030">
        <v>0</v>
      </c>
      <c r="DY20" s="1030">
        <v>476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5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6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7"/>
        <v>0</v>
      </c>
      <c r="AN21" s="714">
        <f t="shared" si="8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9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19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10"/>
        <v>0</v>
      </c>
      <c r="BP21" s="129">
        <v>874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8"/>
        <v>874</v>
      </c>
      <c r="BY21" s="393">
        <f t="shared" si="21"/>
        <v>0</v>
      </c>
      <c r="BZ21" s="1180">
        <f t="shared" si="1"/>
        <v>0</v>
      </c>
      <c r="CA21" s="1181">
        <f t="shared" si="12"/>
        <v>0</v>
      </c>
      <c r="CB21" s="130">
        <v>0</v>
      </c>
      <c r="CC21" s="646">
        <f t="shared" si="13"/>
        <v>0</v>
      </c>
      <c r="CD21" s="1182">
        <f t="shared" si="2"/>
        <v>874</v>
      </c>
      <c r="CE21" s="1169">
        <f t="shared" si="3"/>
        <v>874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4"/>
        <v>0</v>
      </c>
      <c r="DI21" s="218">
        <f t="shared" si="14"/>
        <v>0</v>
      </c>
      <c r="DJ21" s="219">
        <f t="shared" si="14"/>
        <v>0</v>
      </c>
      <c r="DK21" s="471">
        <f t="shared" si="15"/>
        <v>0</v>
      </c>
      <c r="DL21" s="215">
        <f t="shared" si="16"/>
        <v>0</v>
      </c>
      <c r="DM21" s="208">
        <f t="shared" si="17"/>
        <v>0</v>
      </c>
      <c r="DN21" s="251">
        <f t="shared" si="20"/>
        <v>874</v>
      </c>
      <c r="DO21" s="220">
        <f t="shared" si="4"/>
        <v>874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5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6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7"/>
        <v>0</v>
      </c>
      <c r="AN22" s="714">
        <f t="shared" si="8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9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19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10"/>
        <v>0</v>
      </c>
      <c r="BP22" s="129">
        <v>549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8"/>
        <v>549</v>
      </c>
      <c r="BY22" s="393">
        <f t="shared" si="21"/>
        <v>0</v>
      </c>
      <c r="BZ22" s="1180">
        <f t="shared" si="1"/>
        <v>0</v>
      </c>
      <c r="CA22" s="1181">
        <f t="shared" si="12"/>
        <v>0</v>
      </c>
      <c r="CB22" s="130">
        <v>0</v>
      </c>
      <c r="CC22" s="646">
        <f t="shared" si="13"/>
        <v>0</v>
      </c>
      <c r="CD22" s="1182">
        <f t="shared" si="2"/>
        <v>549</v>
      </c>
      <c r="CE22" s="1169">
        <f t="shared" si="3"/>
        <v>549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4"/>
        <v>0</v>
      </c>
      <c r="DI22" s="218">
        <f t="shared" si="14"/>
        <v>0</v>
      </c>
      <c r="DJ22" s="219">
        <f t="shared" si="14"/>
        <v>0</v>
      </c>
      <c r="DK22" s="471">
        <f t="shared" si="15"/>
        <v>0</v>
      </c>
      <c r="DL22" s="215">
        <f t="shared" si="16"/>
        <v>0</v>
      </c>
      <c r="DM22" s="208">
        <f t="shared" si="17"/>
        <v>0</v>
      </c>
      <c r="DN22" s="251">
        <f t="shared" si="20"/>
        <v>549</v>
      </c>
      <c r="DO22" s="220">
        <f t="shared" si="4"/>
        <v>549</v>
      </c>
      <c r="DP22" s="1030">
        <v>0</v>
      </c>
      <c r="DQ22" s="1030">
        <v>0</v>
      </c>
      <c r="DR22" s="1030">
        <v>140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5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6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7"/>
        <v>0</v>
      </c>
      <c r="AN23" s="714">
        <f t="shared" si="8"/>
        <v>0</v>
      </c>
      <c r="AO23" s="600">
        <v>1243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9"/>
        <v>1243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19"/>
        <v>0</v>
      </c>
      <c r="BG23" s="142">
        <v>1617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10"/>
        <v>1617</v>
      </c>
      <c r="BP23" s="129">
        <v>0</v>
      </c>
      <c r="BQ23" s="159">
        <v>0</v>
      </c>
      <c r="BR23" s="1321">
        <v>204</v>
      </c>
      <c r="BS23" s="159">
        <v>0</v>
      </c>
      <c r="BT23" s="1321">
        <v>120</v>
      </c>
      <c r="BU23" s="159">
        <v>0</v>
      </c>
      <c r="BV23" s="159">
        <v>0</v>
      </c>
      <c r="BW23" s="159">
        <v>0</v>
      </c>
      <c r="BX23" s="311">
        <f t="shared" si="18"/>
        <v>324</v>
      </c>
      <c r="BY23" s="393">
        <f t="shared" si="21"/>
        <v>0</v>
      </c>
      <c r="BZ23" s="1180">
        <f t="shared" si="1"/>
        <v>0</v>
      </c>
      <c r="CA23" s="1181">
        <f>AW23-(AY23+AZ23+BA23+BB23+BC23+BD23+BE23)</f>
        <v>1243</v>
      </c>
      <c r="CB23" s="646">
        <f>BF23-(BH23+BI23+BJ23+BK23+BL23+BM23+BN23)</f>
        <v>0</v>
      </c>
      <c r="CC23" s="646">
        <f t="shared" si="13"/>
        <v>1293</v>
      </c>
      <c r="CD23" s="1182">
        <f t="shared" si="2"/>
        <v>324</v>
      </c>
      <c r="CE23" s="1169">
        <f t="shared" si="3"/>
        <v>2860</v>
      </c>
      <c r="CF23" s="263">
        <v>336</v>
      </c>
      <c r="CG23" s="462">
        <v>0</v>
      </c>
      <c r="CH23" s="240"/>
      <c r="CI23" s="219"/>
      <c r="CJ23" s="383">
        <v>204</v>
      </c>
      <c r="CK23" s="240">
        <v>204</v>
      </c>
      <c r="CL23" s="247">
        <v>204</v>
      </c>
      <c r="CM23" s="442"/>
      <c r="CN23" s="383">
        <v>0</v>
      </c>
      <c r="CO23" s="248">
        <v>0</v>
      </c>
      <c r="CP23" s="249">
        <v>0</v>
      </c>
      <c r="CQ23" s="442"/>
      <c r="CR23" s="265">
        <v>132</v>
      </c>
      <c r="CS23" s="240">
        <v>120</v>
      </c>
      <c r="CT23" s="247">
        <v>120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4"/>
        <v>336</v>
      </c>
      <c r="DI23" s="218">
        <f t="shared" si="14"/>
        <v>324</v>
      </c>
      <c r="DJ23" s="219">
        <f t="shared" si="14"/>
        <v>324</v>
      </c>
      <c r="DK23" s="471">
        <f t="shared" si="15"/>
        <v>0</v>
      </c>
      <c r="DL23" s="215">
        <f t="shared" si="16"/>
        <v>-12</v>
      </c>
      <c r="DM23" s="208">
        <f t="shared" si="17"/>
        <v>0</v>
      </c>
      <c r="DN23" s="251">
        <f t="shared" si="20"/>
        <v>0</v>
      </c>
      <c r="DO23" s="220">
        <f t="shared" si="4"/>
        <v>2536</v>
      </c>
      <c r="DP23" s="1030">
        <v>576</v>
      </c>
      <c r="DQ23" s="1030">
        <v>432</v>
      </c>
      <c r="DR23" s="1030">
        <v>780</v>
      </c>
      <c r="DS23" s="1030">
        <v>996</v>
      </c>
      <c r="DT23" s="1030">
        <v>876</v>
      </c>
      <c r="DU23" s="1030">
        <v>252</v>
      </c>
      <c r="DV23" s="1030">
        <v>252</v>
      </c>
      <c r="DW23" s="1030">
        <v>480</v>
      </c>
      <c r="DX23" s="1030">
        <v>372</v>
      </c>
      <c r="DY23" s="1030">
        <v>372</v>
      </c>
      <c r="DZ23" s="1030">
        <v>660</v>
      </c>
      <c r="EA23" s="1030">
        <v>492</v>
      </c>
      <c r="EB23" s="1030">
        <v>0</v>
      </c>
      <c r="EC23" s="1030">
        <v>252</v>
      </c>
      <c r="ED23" s="1030">
        <v>240</v>
      </c>
      <c r="EE23" s="1030">
        <v>240</v>
      </c>
    </row>
    <row r="24" spans="1:135" ht="21.9" customHeight="1" thickBot="1">
      <c r="A24" s="1314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3">
        <f>433</f>
        <v>433</v>
      </c>
      <c r="R24" s="134">
        <v>0</v>
      </c>
      <c r="S24" s="134">
        <v>0</v>
      </c>
      <c r="T24" s="134">
        <v>0</v>
      </c>
      <c r="U24" s="160">
        <f t="shared" si="5"/>
        <v>433</v>
      </c>
      <c r="V24" s="176">
        <v>0</v>
      </c>
      <c r="W24" s="134">
        <v>0</v>
      </c>
      <c r="X24" s="134">
        <v>0</v>
      </c>
      <c r="Y24" s="134">
        <v>0</v>
      </c>
      <c r="Z24" s="134">
        <v>433</v>
      </c>
      <c r="AA24" s="134">
        <v>0</v>
      </c>
      <c r="AB24" s="134">
        <v>0</v>
      </c>
      <c r="AC24" s="139">
        <v>0</v>
      </c>
      <c r="AD24" s="161">
        <f t="shared" si="6"/>
        <v>433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7"/>
        <v>0</v>
      </c>
      <c r="AN24" s="711">
        <f t="shared" si="8"/>
        <v>433</v>
      </c>
      <c r="AO24" s="600">
        <v>6</v>
      </c>
      <c r="AP24" s="134">
        <v>0</v>
      </c>
      <c r="AQ24" s="134">
        <v>0</v>
      </c>
      <c r="AR24" s="134">
        <v>0</v>
      </c>
      <c r="AS24" s="134">
        <f>433</f>
        <v>433</v>
      </c>
      <c r="AT24" s="134">
        <v>0</v>
      </c>
      <c r="AU24" s="134">
        <v>0</v>
      </c>
      <c r="AV24" s="139">
        <v>0</v>
      </c>
      <c r="AW24" s="625">
        <f t="shared" si="9"/>
        <v>439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19"/>
        <v>0</v>
      </c>
      <c r="BG24" s="142">
        <v>250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10"/>
        <v>250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8"/>
        <v>0</v>
      </c>
      <c r="BY24" s="393">
        <f t="shared" si="21"/>
        <v>0</v>
      </c>
      <c r="BZ24" s="1180">
        <f t="shared" si="1"/>
        <v>0</v>
      </c>
      <c r="CA24" s="1181">
        <f>AW24-(AY24+AZ24+BA24+BB24+BC24+BD24+BE24)</f>
        <v>439</v>
      </c>
      <c r="CB24" s="646">
        <f>BF24-(BH24+BI24+BJ24+BK24+BL24+BM24+BN24)</f>
        <v>0</v>
      </c>
      <c r="CC24" s="646">
        <f t="shared" si="13"/>
        <v>250</v>
      </c>
      <c r="CD24" s="1182">
        <f t="shared" si="2"/>
        <v>0</v>
      </c>
      <c r="CE24" s="1169">
        <f t="shared" si="3"/>
        <v>689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4"/>
        <v>0</v>
      </c>
      <c r="DI24" s="218">
        <f t="shared" si="14"/>
        <v>0</v>
      </c>
      <c r="DJ24" s="219">
        <f t="shared" si="14"/>
        <v>0</v>
      </c>
      <c r="DK24" s="500">
        <f t="shared" si="15"/>
        <v>0</v>
      </c>
      <c r="DL24" s="501">
        <f t="shared" si="16"/>
        <v>0</v>
      </c>
      <c r="DM24" s="219">
        <f t="shared" si="17"/>
        <v>0</v>
      </c>
      <c r="DN24" s="251">
        <f t="shared" si="20"/>
        <v>0</v>
      </c>
      <c r="DO24" s="220">
        <f t="shared" si="4"/>
        <v>689</v>
      </c>
      <c r="DP24" s="1030">
        <v>204</v>
      </c>
      <c r="DQ24" s="1030">
        <v>216</v>
      </c>
      <c r="DR24" s="1030">
        <v>204</v>
      </c>
      <c r="DS24" s="1030">
        <v>204</v>
      </c>
      <c r="DT24" s="1030">
        <v>0</v>
      </c>
      <c r="DU24" s="1030">
        <v>204</v>
      </c>
      <c r="DV24" s="1030">
        <v>0</v>
      </c>
      <c r="DW24" s="1030">
        <v>204</v>
      </c>
      <c r="DX24" s="1030">
        <v>72</v>
      </c>
      <c r="DY24" s="1030">
        <v>0</v>
      </c>
      <c r="DZ24" s="1030">
        <v>48</v>
      </c>
      <c r="EA24" s="1030">
        <v>228</v>
      </c>
      <c r="EB24" s="1030">
        <v>0</v>
      </c>
      <c r="EC24" s="1030">
        <v>0</v>
      </c>
      <c r="ED24" s="1030">
        <v>0</v>
      </c>
      <c r="EE24" s="1030">
        <v>72</v>
      </c>
    </row>
    <row r="25" spans="1:135" ht="21.6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5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6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7"/>
        <v>0</v>
      </c>
      <c r="AN25" s="717">
        <f t="shared" si="8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9"/>
        <v>0</v>
      </c>
      <c r="AX25" s="987">
        <v>0</v>
      </c>
      <c r="AY25" s="988">
        <v>0</v>
      </c>
      <c r="AZ25" s="988">
        <v>0</v>
      </c>
      <c r="BA25" s="988">
        <v>0</v>
      </c>
      <c r="BB25" s="988">
        <v>0</v>
      </c>
      <c r="BC25" s="988">
        <v>0</v>
      </c>
      <c r="BD25" s="988">
        <v>0</v>
      </c>
      <c r="BE25" s="988">
        <v>0</v>
      </c>
      <c r="BF25" s="989">
        <f t="shared" si="19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10"/>
        <v>0</v>
      </c>
      <c r="BP25" s="179">
        <v>167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8"/>
        <v>167</v>
      </c>
      <c r="BY25" s="393">
        <f t="shared" si="21"/>
        <v>0</v>
      </c>
      <c r="BZ25" s="1180">
        <f t="shared" si="1"/>
        <v>0</v>
      </c>
      <c r="CA25" s="1181">
        <f>AW25-(BH25+BI25+BJ25+BK25+BL25+BM25+BN25)</f>
        <v>0</v>
      </c>
      <c r="CB25" s="1183">
        <v>0</v>
      </c>
      <c r="CC25" s="646">
        <f t="shared" si="13"/>
        <v>0</v>
      </c>
      <c r="CD25" s="1182">
        <f t="shared" si="2"/>
        <v>167</v>
      </c>
      <c r="CE25" s="1167">
        <f t="shared" si="3"/>
        <v>167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4"/>
        <v>0</v>
      </c>
      <c r="DI25" s="479">
        <f t="shared" si="14"/>
        <v>0</v>
      </c>
      <c r="DJ25" s="230">
        <f t="shared" si="14"/>
        <v>0</v>
      </c>
      <c r="DK25" s="608">
        <f t="shared" si="15"/>
        <v>0</v>
      </c>
      <c r="DL25" s="609">
        <f t="shared" si="16"/>
        <v>0</v>
      </c>
      <c r="DM25" s="230">
        <f t="shared" si="17"/>
        <v>0</v>
      </c>
      <c r="DN25" s="338">
        <f t="shared" si="20"/>
        <v>167</v>
      </c>
      <c r="DO25" s="246">
        <f t="shared" si="4"/>
        <v>167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6" customHeight="1">
      <c r="A26" s="1312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1313">
        <f>560</f>
        <v>560</v>
      </c>
      <c r="T26" s="1313">
        <f>600+605</f>
        <v>1205</v>
      </c>
      <c r="U26" s="430">
        <f t="shared" si="5"/>
        <v>1765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f>420+410</f>
        <v>830</v>
      </c>
      <c r="AD26" s="432">
        <f t="shared" si="6"/>
        <v>830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7"/>
        <v>0</v>
      </c>
      <c r="AN26" s="716">
        <f t="shared" si="8"/>
        <v>830</v>
      </c>
      <c r="AO26" s="1449">
        <f>1790+113+37</f>
        <v>1940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f>420+410</f>
        <v>830</v>
      </c>
      <c r="AW26" s="594">
        <f t="shared" si="9"/>
        <v>2770</v>
      </c>
      <c r="AX26" s="129">
        <v>0</v>
      </c>
      <c r="AY26" s="130">
        <v>0</v>
      </c>
      <c r="AZ26" s="130">
        <v>0</v>
      </c>
      <c r="BA26" s="130">
        <v>0</v>
      </c>
      <c r="BB26" s="130">
        <v>0</v>
      </c>
      <c r="BC26" s="130">
        <v>0</v>
      </c>
      <c r="BD26" s="130">
        <v>0</v>
      </c>
      <c r="BE26" s="130">
        <v>0</v>
      </c>
      <c r="BF26" s="132">
        <f t="shared" si="19"/>
        <v>0</v>
      </c>
      <c r="BG26" s="1344">
        <v>0</v>
      </c>
      <c r="BH26" s="155">
        <f>210</f>
        <v>210</v>
      </c>
      <c r="BI26" s="155">
        <f>439</f>
        <v>439</v>
      </c>
      <c r="BJ26" s="155">
        <f>513</f>
        <v>513</v>
      </c>
      <c r="BK26" s="155">
        <f>375</f>
        <v>375</v>
      </c>
      <c r="BL26" s="155">
        <f>366</f>
        <v>366</v>
      </c>
      <c r="BM26" s="155">
        <f>50</f>
        <v>50</v>
      </c>
      <c r="BN26" s="155">
        <f>357</f>
        <v>357</v>
      </c>
      <c r="BO26" s="974">
        <f t="shared" si="10"/>
        <v>2310</v>
      </c>
      <c r="BP26" s="433">
        <v>2200</v>
      </c>
      <c r="BQ26" s="155">
        <v>150</v>
      </c>
      <c r="BR26" s="434">
        <v>0</v>
      </c>
      <c r="BS26" s="1355">
        <v>235</v>
      </c>
      <c r="BT26" s="155">
        <v>153</v>
      </c>
      <c r="BU26" s="155">
        <v>496</v>
      </c>
      <c r="BV26" s="155">
        <v>572</v>
      </c>
      <c r="BW26" s="155">
        <v>220</v>
      </c>
      <c r="BX26" s="435">
        <f t="shared" si="18"/>
        <v>4026</v>
      </c>
      <c r="BY26" s="312">
        <f>U26-(W26+X26+Y26+Z26+AA26+AB26+AC26+AF26+AG26+AH26+AI26+AJ26+AK26+AL26)</f>
        <v>935</v>
      </c>
      <c r="BZ26" s="1184">
        <f t="shared" si="1"/>
        <v>0</v>
      </c>
      <c r="CA26" s="1177">
        <f>AW26-(BH26+BI26+BJ26+BK26+BL26+BM26+BN26)</f>
        <v>460</v>
      </c>
      <c r="CB26" s="180">
        <v>0</v>
      </c>
      <c r="CC26" s="1464">
        <f t="shared" si="13"/>
        <v>484</v>
      </c>
      <c r="CD26" s="1186">
        <f t="shared" si="2"/>
        <v>4026</v>
      </c>
      <c r="CE26" s="1170">
        <f t="shared" si="3"/>
        <v>5905</v>
      </c>
      <c r="CF26" s="377">
        <v>2784</v>
      </c>
      <c r="CG26" s="464">
        <v>0</v>
      </c>
      <c r="CH26" s="243"/>
      <c r="CI26" s="238"/>
      <c r="CJ26" s="385">
        <v>1200</v>
      </c>
      <c r="CK26" s="243">
        <v>1200</v>
      </c>
      <c r="CL26" s="244">
        <v>1200</v>
      </c>
      <c r="CM26" s="444"/>
      <c r="CN26" s="385">
        <v>0</v>
      </c>
      <c r="CO26" s="325">
        <v>0</v>
      </c>
      <c r="CP26" s="326">
        <v>0</v>
      </c>
      <c r="CQ26" s="444"/>
      <c r="CR26" s="327">
        <v>400</v>
      </c>
      <c r="CS26" s="243">
        <v>400</v>
      </c>
      <c r="CT26" s="244">
        <v>400</v>
      </c>
      <c r="CU26" s="444"/>
      <c r="CV26" s="385">
        <v>0</v>
      </c>
      <c r="CW26" s="243">
        <v>0</v>
      </c>
      <c r="CX26" s="337">
        <v>0</v>
      </c>
      <c r="CY26" s="444"/>
      <c r="CZ26" s="385">
        <v>640</v>
      </c>
      <c r="DA26" s="243">
        <v>640</v>
      </c>
      <c r="DB26" s="244">
        <v>640</v>
      </c>
      <c r="DC26" s="444"/>
      <c r="DD26" s="385">
        <v>544</v>
      </c>
      <c r="DE26" s="243">
        <v>0</v>
      </c>
      <c r="DF26" s="238"/>
      <c r="DG26" s="444" t="s">
        <v>648</v>
      </c>
      <c r="DH26" s="476">
        <f t="shared" si="14"/>
        <v>2784</v>
      </c>
      <c r="DI26" s="477">
        <f t="shared" si="14"/>
        <v>2240</v>
      </c>
      <c r="DJ26" s="238">
        <f t="shared" si="14"/>
        <v>2240</v>
      </c>
      <c r="DK26" s="472">
        <f t="shared" si="15"/>
        <v>0</v>
      </c>
      <c r="DL26" s="205">
        <f t="shared" si="16"/>
        <v>-544</v>
      </c>
      <c r="DM26" s="204">
        <f t="shared" si="17"/>
        <v>0</v>
      </c>
      <c r="DN26" s="1465">
        <f t="shared" si="20"/>
        <v>1786</v>
      </c>
      <c r="DO26" s="239">
        <f t="shared" si="4"/>
        <v>3665</v>
      </c>
      <c r="DP26" s="1031">
        <v>2784</v>
      </c>
      <c r="DQ26" s="1031">
        <v>3160</v>
      </c>
      <c r="DR26" s="1031">
        <v>3832</v>
      </c>
      <c r="DS26" s="1031">
        <v>1592</v>
      </c>
      <c r="DT26" s="1031">
        <v>1512</v>
      </c>
      <c r="DU26" s="1031">
        <v>1512</v>
      </c>
      <c r="DV26" s="1031">
        <v>2536</v>
      </c>
      <c r="DW26" s="1031">
        <v>2336</v>
      </c>
      <c r="DX26" s="1031">
        <v>1512</v>
      </c>
      <c r="DY26" s="1031">
        <v>1720</v>
      </c>
      <c r="DZ26" s="1031">
        <v>2200</v>
      </c>
      <c r="EA26" s="1031">
        <v>2088</v>
      </c>
      <c r="EB26" s="1031">
        <v>0</v>
      </c>
      <c r="EC26" s="1031">
        <v>1024</v>
      </c>
      <c r="ED26" s="1031">
        <v>1304</v>
      </c>
      <c r="EE26" s="1031">
        <v>1304</v>
      </c>
    </row>
    <row r="27" spans="1:135" ht="21.6" customHeight="1">
      <c r="A27" s="1314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456</v>
      </c>
      <c r="N27" s="124">
        <v>0</v>
      </c>
      <c r="O27" s="124">
        <v>0</v>
      </c>
      <c r="P27" s="124">
        <v>0</v>
      </c>
      <c r="Q27" s="124">
        <v>0</v>
      </c>
      <c r="R27" s="1315">
        <f>430</f>
        <v>430</v>
      </c>
      <c r="S27" s="1315">
        <f>547+510</f>
        <v>1057</v>
      </c>
      <c r="T27" s="1315">
        <f>50+600</f>
        <v>650</v>
      </c>
      <c r="U27" s="125">
        <f t="shared" si="5"/>
        <v>2593</v>
      </c>
      <c r="V27" s="176">
        <v>0</v>
      </c>
      <c r="W27" s="124">
        <v>0</v>
      </c>
      <c r="X27" s="124">
        <f>400</f>
        <v>400</v>
      </c>
      <c r="Y27" s="124">
        <f>55</f>
        <v>55</v>
      </c>
      <c r="Z27" s="124">
        <v>0</v>
      </c>
      <c r="AA27" s="124">
        <v>0</v>
      </c>
      <c r="AB27" s="124">
        <f>380</f>
        <v>380</v>
      </c>
      <c r="AC27" s="127">
        <f>420+505</f>
        <v>925</v>
      </c>
      <c r="AD27" s="128">
        <f t="shared" si="6"/>
        <v>1760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7"/>
        <v>0</v>
      </c>
      <c r="AN27" s="714">
        <f t="shared" si="8"/>
        <v>1760</v>
      </c>
      <c r="AO27" s="600">
        <v>1555</v>
      </c>
      <c r="AP27" s="134">
        <v>0</v>
      </c>
      <c r="AQ27" s="134">
        <f>400</f>
        <v>400</v>
      </c>
      <c r="AR27" s="134">
        <f>55</f>
        <v>55</v>
      </c>
      <c r="AS27" s="134">
        <v>0</v>
      </c>
      <c r="AT27" s="134">
        <v>0</v>
      </c>
      <c r="AU27" s="134">
        <f>380</f>
        <v>380</v>
      </c>
      <c r="AV27" s="139">
        <f>420+505</f>
        <v>925</v>
      </c>
      <c r="AW27" s="593">
        <f t="shared" si="9"/>
        <v>3315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19"/>
        <v>0</v>
      </c>
      <c r="BG27" s="1450">
        <f>128+58</f>
        <v>186</v>
      </c>
      <c r="BH27" s="134">
        <f>420</f>
        <v>420</v>
      </c>
      <c r="BI27" s="134">
        <f>403</f>
        <v>403</v>
      </c>
      <c r="BJ27" s="134">
        <f>268</f>
        <v>268</v>
      </c>
      <c r="BK27" s="134">
        <f>362</f>
        <v>362</v>
      </c>
      <c r="BL27" s="134">
        <v>0</v>
      </c>
      <c r="BM27" s="134">
        <v>0</v>
      </c>
      <c r="BN27" s="134">
        <f>329</f>
        <v>329</v>
      </c>
      <c r="BO27" s="975">
        <f t="shared" si="10"/>
        <v>1968</v>
      </c>
      <c r="BP27" s="173">
        <v>611</v>
      </c>
      <c r="BQ27" s="174">
        <v>390</v>
      </c>
      <c r="BR27" s="376">
        <v>202</v>
      </c>
      <c r="BS27" s="1356">
        <v>537</v>
      </c>
      <c r="BT27" s="174">
        <v>341</v>
      </c>
      <c r="BU27" s="174">
        <v>169</v>
      </c>
      <c r="BV27" s="174">
        <v>0</v>
      </c>
      <c r="BW27" s="174">
        <v>240</v>
      </c>
      <c r="BX27" s="136">
        <f t="shared" si="18"/>
        <v>2490</v>
      </c>
      <c r="BY27" s="137">
        <f t="shared" ref="BY27" si="22">U27-(W27+X27+Y27+Z27+AA27+AB27+AC27+AF27+AG27+AH27+AI27+AJ27+AK27+AL27)</f>
        <v>833</v>
      </c>
      <c r="BZ27" s="1187">
        <f t="shared" ref="BZ27" si="23">AN27-(AP27+AQ27+AR27+AS27+AT27+AU27+AV27)</f>
        <v>0</v>
      </c>
      <c r="CA27" s="1463">
        <f t="shared" ref="CA27" si="24">AW27-(BH27+BI27+BJ27+BK27+BL27+BM27+BN27)</f>
        <v>1533</v>
      </c>
      <c r="CB27" s="130">
        <v>0</v>
      </c>
      <c r="CC27" s="646">
        <f t="shared" si="13"/>
        <v>89</v>
      </c>
      <c r="CD27" s="1182">
        <f t="shared" si="2"/>
        <v>2490</v>
      </c>
      <c r="CE27" s="1169">
        <f t="shared" si="3"/>
        <v>4945</v>
      </c>
      <c r="CF27" s="263">
        <v>2784</v>
      </c>
      <c r="CG27" s="462">
        <v>0</v>
      </c>
      <c r="CH27" s="240"/>
      <c r="CI27" s="219"/>
      <c r="CJ27" s="383">
        <v>1044</v>
      </c>
      <c r="CK27" s="240">
        <v>1200</v>
      </c>
      <c r="CL27" s="247">
        <v>1044</v>
      </c>
      <c r="CM27" s="442"/>
      <c r="CN27" s="383">
        <v>0</v>
      </c>
      <c r="CO27" s="248">
        <v>0</v>
      </c>
      <c r="CP27" s="249">
        <v>0</v>
      </c>
      <c r="CQ27" s="442"/>
      <c r="CR27" s="265">
        <v>396</v>
      </c>
      <c r="CS27" s="240">
        <v>408</v>
      </c>
      <c r="CT27" s="247">
        <v>396</v>
      </c>
      <c r="CU27" s="442"/>
      <c r="CV27" s="383">
        <v>0</v>
      </c>
      <c r="CW27" s="240">
        <v>0</v>
      </c>
      <c r="CX27" s="250">
        <v>0</v>
      </c>
      <c r="CY27" s="442"/>
      <c r="CZ27" s="383">
        <v>684</v>
      </c>
      <c r="DA27" s="240">
        <v>720</v>
      </c>
      <c r="DB27" s="247">
        <v>684</v>
      </c>
      <c r="DC27" s="442"/>
      <c r="DD27" s="383">
        <v>624</v>
      </c>
      <c r="DE27" s="240">
        <v>0</v>
      </c>
      <c r="DF27" s="219"/>
      <c r="DG27" s="442" t="s">
        <v>648</v>
      </c>
      <c r="DH27" s="469">
        <f t="shared" si="14"/>
        <v>2748</v>
      </c>
      <c r="DI27" s="218">
        <f t="shared" si="14"/>
        <v>2328</v>
      </c>
      <c r="DJ27" s="219">
        <f t="shared" si="14"/>
        <v>2124</v>
      </c>
      <c r="DK27" s="471">
        <f t="shared" si="15"/>
        <v>-36</v>
      </c>
      <c r="DL27" s="215">
        <f t="shared" si="16"/>
        <v>-456</v>
      </c>
      <c r="DM27" s="208">
        <f t="shared" si="17"/>
        <v>-204</v>
      </c>
      <c r="DN27" s="1474">
        <f t="shared" si="20"/>
        <v>366</v>
      </c>
      <c r="DO27" s="220">
        <f t="shared" ref="DO27" si="25">CE27-DJ27</f>
        <v>2821</v>
      </c>
      <c r="DP27" s="1032">
        <v>2784</v>
      </c>
      <c r="DQ27" s="1032">
        <v>3156</v>
      </c>
      <c r="DR27" s="1032">
        <v>3828</v>
      </c>
      <c r="DS27" s="1032">
        <v>1596</v>
      </c>
      <c r="DT27" s="1032">
        <v>1512</v>
      </c>
      <c r="DU27" s="1032">
        <v>1512</v>
      </c>
      <c r="DV27" s="1032">
        <v>2532</v>
      </c>
      <c r="DW27" s="1032">
        <v>2340</v>
      </c>
      <c r="DX27" s="1032">
        <v>1512</v>
      </c>
      <c r="DY27" s="1032">
        <v>1728</v>
      </c>
      <c r="DZ27" s="1032">
        <v>2208</v>
      </c>
      <c r="EA27" s="1032">
        <v>2088</v>
      </c>
      <c r="EB27" s="1032">
        <v>0</v>
      </c>
      <c r="EC27" s="1032">
        <v>1032</v>
      </c>
      <c r="ED27" s="1032">
        <v>1308</v>
      </c>
      <c r="EE27" s="1032">
        <v>1308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5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6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7"/>
        <v>0</v>
      </c>
      <c r="AN28" s="714">
        <f t="shared" si="8"/>
        <v>0</v>
      </c>
      <c r="AO28" s="600">
        <v>317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9"/>
        <v>317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19"/>
        <v>0</v>
      </c>
      <c r="BG28" s="1345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10"/>
        <v>0</v>
      </c>
      <c r="BP28" s="173">
        <v>212</v>
      </c>
      <c r="BQ28" s="174">
        <v>0</v>
      </c>
      <c r="BR28" s="174">
        <v>0</v>
      </c>
      <c r="BS28" s="1356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8"/>
        <v>212</v>
      </c>
      <c r="BY28" s="137">
        <f t="shared" ref="BY28:BY37" si="26">U28-(W28+X28+Y28+Z28+AA28+AB28+AC28+AF28+AG28+AH28+AI28+AJ28+AK28+AL28)</f>
        <v>0</v>
      </c>
      <c r="BZ28" s="1187">
        <f t="shared" ref="BZ28:BZ59" si="27">AN28-(AP28+AQ28+AR28+AS28+AT28+AU28+AV28)</f>
        <v>0</v>
      </c>
      <c r="CA28" s="1188">
        <f t="shared" ref="CA28:CA37" si="28">AW28-(BH28+BI28+BJ28+BK28+BL28+BM28+BN28)</f>
        <v>317</v>
      </c>
      <c r="CB28" s="130">
        <v>0</v>
      </c>
      <c r="CC28" s="646">
        <f t="shared" si="13"/>
        <v>0</v>
      </c>
      <c r="CD28" s="1182">
        <f t="shared" si="2"/>
        <v>212</v>
      </c>
      <c r="CE28" s="1169">
        <f t="shared" si="3"/>
        <v>529</v>
      </c>
      <c r="CF28" s="263">
        <v>112</v>
      </c>
      <c r="CG28" s="462">
        <v>0</v>
      </c>
      <c r="CH28" s="240"/>
      <c r="CI28" s="219"/>
      <c r="CJ28" s="383">
        <v>112</v>
      </c>
      <c r="CK28" s="240">
        <v>112</v>
      </c>
      <c r="CL28" s="247">
        <v>112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4"/>
        <v>112</v>
      </c>
      <c r="DI28" s="218">
        <f t="shared" si="14"/>
        <v>112</v>
      </c>
      <c r="DJ28" s="219">
        <f t="shared" si="14"/>
        <v>112</v>
      </c>
      <c r="DK28" s="471">
        <f t="shared" si="15"/>
        <v>0</v>
      </c>
      <c r="DL28" s="215">
        <f t="shared" si="16"/>
        <v>0</v>
      </c>
      <c r="DM28" s="208">
        <f t="shared" si="17"/>
        <v>0</v>
      </c>
      <c r="DN28" s="251">
        <f t="shared" si="20"/>
        <v>100</v>
      </c>
      <c r="DO28" s="220">
        <f t="shared" ref="DO28:DO59" si="29">CE28-DJ28</f>
        <v>417</v>
      </c>
      <c r="DP28" s="1032">
        <v>0</v>
      </c>
      <c r="DQ28" s="1032">
        <v>112</v>
      </c>
      <c r="DR28" s="1032">
        <v>0</v>
      </c>
      <c r="DS28" s="1032">
        <v>112</v>
      </c>
      <c r="DT28" s="1032">
        <v>0</v>
      </c>
      <c r="DU28" s="1032">
        <v>0</v>
      </c>
      <c r="DV28" s="1032">
        <v>0</v>
      </c>
      <c r="DW28" s="1032">
        <v>0</v>
      </c>
      <c r="DX28" s="1032">
        <v>0</v>
      </c>
      <c r="DY28" s="1032">
        <v>0</v>
      </c>
      <c r="DZ28" s="1032">
        <v>0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5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6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7"/>
        <v>0</v>
      </c>
      <c r="AN29" s="714">
        <f t="shared" si="8"/>
        <v>0</v>
      </c>
      <c r="AO29" s="600">
        <v>798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9"/>
        <v>798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19"/>
        <v>0</v>
      </c>
      <c r="BG29" s="1345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10"/>
        <v>0</v>
      </c>
      <c r="BP29" s="173">
        <v>0</v>
      </c>
      <c r="BQ29" s="153">
        <v>0</v>
      </c>
      <c r="BR29" s="153">
        <v>0</v>
      </c>
      <c r="BS29" s="1357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8"/>
        <v>0</v>
      </c>
      <c r="BY29" s="137">
        <f t="shared" si="26"/>
        <v>0</v>
      </c>
      <c r="BZ29" s="1187">
        <f t="shared" si="27"/>
        <v>0</v>
      </c>
      <c r="CA29" s="1188">
        <f t="shared" si="28"/>
        <v>798</v>
      </c>
      <c r="CB29" s="130">
        <v>0</v>
      </c>
      <c r="CC29" s="646">
        <f t="shared" si="13"/>
        <v>0</v>
      </c>
      <c r="CD29" s="1182">
        <f t="shared" si="2"/>
        <v>0</v>
      </c>
      <c r="CE29" s="1169">
        <f t="shared" si="3"/>
        <v>798</v>
      </c>
      <c r="CF29" s="262">
        <v>100</v>
      </c>
      <c r="CG29" s="462">
        <v>0</v>
      </c>
      <c r="CH29" s="240"/>
      <c r="CI29" s="219"/>
      <c r="CJ29" s="383">
        <v>0</v>
      </c>
      <c r="CK29" s="240">
        <v>100</v>
      </c>
      <c r="CL29" s="247">
        <v>0</v>
      </c>
      <c r="CM29" s="442" t="s">
        <v>658</v>
      </c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4"/>
        <v>0</v>
      </c>
      <c r="DI29" s="218">
        <f t="shared" si="14"/>
        <v>100</v>
      </c>
      <c r="DJ29" s="219">
        <f t="shared" si="14"/>
        <v>0</v>
      </c>
      <c r="DK29" s="471">
        <f t="shared" si="15"/>
        <v>-100</v>
      </c>
      <c r="DL29" s="215">
        <f t="shared" si="16"/>
        <v>0</v>
      </c>
      <c r="DM29" s="208">
        <f t="shared" si="17"/>
        <v>-100</v>
      </c>
      <c r="DN29" s="251">
        <f t="shared" si="20"/>
        <v>0</v>
      </c>
      <c r="DO29" s="220">
        <f t="shared" si="29"/>
        <v>798</v>
      </c>
      <c r="DP29" s="1032">
        <v>0</v>
      </c>
      <c r="DQ29" s="1032">
        <v>100</v>
      </c>
      <c r="DR29" s="1032">
        <v>0</v>
      </c>
      <c r="DS29" s="1032">
        <v>100</v>
      </c>
      <c r="DT29" s="1032">
        <v>0</v>
      </c>
      <c r="DU29" s="1032">
        <v>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5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6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7"/>
        <v>0</v>
      </c>
      <c r="AN30" s="714">
        <f t="shared" si="8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9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19"/>
        <v>0</v>
      </c>
      <c r="BG30" s="1346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10"/>
        <v>0</v>
      </c>
      <c r="BP30" s="624">
        <v>1018</v>
      </c>
      <c r="BQ30" s="124">
        <v>0</v>
      </c>
      <c r="BR30" s="582">
        <v>0</v>
      </c>
      <c r="BS30" s="1358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8"/>
        <v>1018</v>
      </c>
      <c r="BY30" s="341">
        <f t="shared" si="26"/>
        <v>0</v>
      </c>
      <c r="BZ30" s="1189">
        <f t="shared" si="27"/>
        <v>0</v>
      </c>
      <c r="CA30" s="1190">
        <f t="shared" si="28"/>
        <v>0</v>
      </c>
      <c r="CB30" s="130">
        <v>0</v>
      </c>
      <c r="CC30" s="645">
        <f t="shared" si="13"/>
        <v>0</v>
      </c>
      <c r="CD30" s="1191">
        <f t="shared" si="2"/>
        <v>1018</v>
      </c>
      <c r="CE30" s="1169">
        <f t="shared" si="3"/>
        <v>1018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4"/>
        <v>0</v>
      </c>
      <c r="DI30" s="214">
        <f t="shared" si="14"/>
        <v>0</v>
      </c>
      <c r="DJ30" s="208">
        <f t="shared" si="14"/>
        <v>0</v>
      </c>
      <c r="DK30" s="471">
        <f t="shared" si="15"/>
        <v>0</v>
      </c>
      <c r="DL30" s="215">
        <f t="shared" si="16"/>
        <v>0</v>
      </c>
      <c r="DM30" s="208">
        <f t="shared" si="17"/>
        <v>0</v>
      </c>
      <c r="DN30" s="216">
        <f t="shared" si="20"/>
        <v>1018</v>
      </c>
      <c r="DO30" s="217">
        <f t="shared" si="29"/>
        <v>1018</v>
      </c>
      <c r="DP30" s="1033">
        <v>0</v>
      </c>
      <c r="DQ30" s="1033">
        <v>0</v>
      </c>
      <c r="DR30" s="1033">
        <v>144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6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5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6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7"/>
        <v>0</v>
      </c>
      <c r="AN31" s="714">
        <f t="shared" si="8"/>
        <v>0</v>
      </c>
      <c r="AO31" s="600">
        <v>1100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9"/>
        <v>1100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19"/>
        <v>0</v>
      </c>
      <c r="BG31" s="1345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830</v>
      </c>
      <c r="BQ31" s="134">
        <v>0</v>
      </c>
      <c r="BR31" s="134">
        <v>0</v>
      </c>
      <c r="BS31" s="1359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830</v>
      </c>
      <c r="BY31" s="137">
        <f t="shared" si="26"/>
        <v>0</v>
      </c>
      <c r="BZ31" s="1187">
        <f t="shared" si="27"/>
        <v>0</v>
      </c>
      <c r="CA31" s="1188">
        <f t="shared" si="28"/>
        <v>1100</v>
      </c>
      <c r="CB31" s="130">
        <v>0</v>
      </c>
      <c r="CC31" s="646">
        <f t="shared" si="13"/>
        <v>0</v>
      </c>
      <c r="CD31" s="1182">
        <f t="shared" si="2"/>
        <v>830</v>
      </c>
      <c r="CE31" s="1169">
        <f t="shared" si="3"/>
        <v>1930</v>
      </c>
      <c r="CF31" s="262">
        <v>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4"/>
        <v>0</v>
      </c>
      <c r="DI31" s="218">
        <f t="shared" si="14"/>
        <v>0</v>
      </c>
      <c r="DJ31" s="219">
        <f t="shared" si="14"/>
        <v>0</v>
      </c>
      <c r="DK31" s="471">
        <f t="shared" si="15"/>
        <v>0</v>
      </c>
      <c r="DL31" s="215">
        <f t="shared" si="16"/>
        <v>0</v>
      </c>
      <c r="DM31" s="208">
        <f t="shared" si="17"/>
        <v>0</v>
      </c>
      <c r="DN31" s="251">
        <f t="shared" si="20"/>
        <v>830</v>
      </c>
      <c r="DO31" s="220">
        <f t="shared" si="29"/>
        <v>1930</v>
      </c>
      <c r="DP31" s="1032">
        <v>200</v>
      </c>
      <c r="DQ31" s="1032">
        <v>200</v>
      </c>
      <c r="DR31" s="1032">
        <v>200</v>
      </c>
      <c r="DS31" s="1032">
        <v>280</v>
      </c>
      <c r="DT31" s="1032">
        <v>280</v>
      </c>
      <c r="DU31" s="1032">
        <v>340</v>
      </c>
      <c r="DV31" s="1032">
        <v>340</v>
      </c>
      <c r="DW31" s="1032">
        <v>340</v>
      </c>
      <c r="DX31" s="1032">
        <v>340</v>
      </c>
      <c r="DY31" s="1032">
        <v>140</v>
      </c>
      <c r="DZ31" s="1032">
        <v>140</v>
      </c>
      <c r="EA31" s="1032">
        <v>140</v>
      </c>
      <c r="EB31" s="1032">
        <v>0</v>
      </c>
      <c r="EC31" s="1032">
        <v>0</v>
      </c>
      <c r="ED31" s="1032">
        <v>140</v>
      </c>
      <c r="EE31" s="1032">
        <v>140</v>
      </c>
    </row>
    <row r="32" spans="1:135" ht="21.6" customHeight="1">
      <c r="A32" s="1316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30</v>
      </c>
      <c r="N32" s="1315">
        <f>658+670</f>
        <v>1328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5"/>
        <v>1358</v>
      </c>
      <c r="V32" s="126">
        <v>0</v>
      </c>
      <c r="W32" s="124">
        <v>0</v>
      </c>
      <c r="X32" s="124">
        <f>410</f>
        <v>410</v>
      </c>
      <c r="Y32" s="124">
        <f>260+420</f>
        <v>680</v>
      </c>
      <c r="Z32" s="124">
        <f>235</f>
        <v>235</v>
      </c>
      <c r="AA32" s="124">
        <v>0</v>
      </c>
      <c r="AB32" s="124">
        <f>30</f>
        <v>30</v>
      </c>
      <c r="AC32" s="127">
        <v>0</v>
      </c>
      <c r="AD32" s="128">
        <f t="shared" si="6"/>
        <v>1355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7"/>
        <v>0</v>
      </c>
      <c r="AN32" s="714">
        <f t="shared" si="8"/>
        <v>1355</v>
      </c>
      <c r="AO32" s="600">
        <v>358</v>
      </c>
      <c r="AP32" s="134">
        <v>0</v>
      </c>
      <c r="AQ32" s="134">
        <f>410</f>
        <v>410</v>
      </c>
      <c r="AR32" s="134">
        <f>260+420</f>
        <v>680</v>
      </c>
      <c r="AS32" s="134">
        <f>235</f>
        <v>235</v>
      </c>
      <c r="AT32" s="134">
        <v>0</v>
      </c>
      <c r="AU32" s="134">
        <f>30</f>
        <v>30</v>
      </c>
      <c r="AV32" s="139">
        <v>0</v>
      </c>
      <c r="AW32" s="593">
        <f t="shared" si="9"/>
        <v>1713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19"/>
        <v>0</v>
      </c>
      <c r="BG32" s="1345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f>266</f>
        <v>266</v>
      </c>
      <c r="BM32" s="134">
        <f>261</f>
        <v>261</v>
      </c>
      <c r="BN32" s="139">
        <v>0</v>
      </c>
      <c r="BO32" s="975">
        <f t="shared" ref="BO32" si="30">SUM(BG32:BN32)</f>
        <v>527</v>
      </c>
      <c r="BP32" s="133">
        <v>343</v>
      </c>
      <c r="BQ32" s="134">
        <v>0</v>
      </c>
      <c r="BR32" s="134">
        <v>0</v>
      </c>
      <c r="BS32" s="1359">
        <v>0</v>
      </c>
      <c r="BT32" s="134">
        <v>0</v>
      </c>
      <c r="BU32" s="134">
        <v>0</v>
      </c>
      <c r="BV32" s="134">
        <v>180</v>
      </c>
      <c r="BW32" s="135">
        <v>300</v>
      </c>
      <c r="BX32" s="140">
        <f t="shared" ref="BX32" si="31">SUM(BP32:BW32)</f>
        <v>823</v>
      </c>
      <c r="BY32" s="137">
        <f t="shared" si="26"/>
        <v>3</v>
      </c>
      <c r="BZ32" s="1187">
        <f t="shared" si="27"/>
        <v>0</v>
      </c>
      <c r="CA32" s="1188">
        <f t="shared" si="28"/>
        <v>1186</v>
      </c>
      <c r="CB32" s="130">
        <v>0</v>
      </c>
      <c r="CC32" s="646">
        <f t="shared" si="13"/>
        <v>47</v>
      </c>
      <c r="CD32" s="1182">
        <f t="shared" si="2"/>
        <v>823</v>
      </c>
      <c r="CE32" s="1169">
        <f t="shared" si="3"/>
        <v>2059</v>
      </c>
      <c r="CF32" s="262">
        <v>420</v>
      </c>
      <c r="CG32" s="462">
        <v>0</v>
      </c>
      <c r="CH32" s="240"/>
      <c r="CI32" s="219"/>
      <c r="CJ32" s="383">
        <v>340</v>
      </c>
      <c r="CK32" s="240">
        <v>400</v>
      </c>
      <c r="CL32" s="247">
        <v>340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4"/>
        <v>340</v>
      </c>
      <c r="DI32" s="218">
        <f t="shared" si="14"/>
        <v>400</v>
      </c>
      <c r="DJ32" s="219">
        <f t="shared" si="14"/>
        <v>340</v>
      </c>
      <c r="DK32" s="471">
        <f t="shared" si="15"/>
        <v>-80</v>
      </c>
      <c r="DL32" s="215">
        <f t="shared" si="16"/>
        <v>-20</v>
      </c>
      <c r="DM32" s="208">
        <f t="shared" si="17"/>
        <v>-60</v>
      </c>
      <c r="DN32" s="251">
        <f t="shared" si="20"/>
        <v>483</v>
      </c>
      <c r="DO32" s="220">
        <f t="shared" si="29"/>
        <v>1719</v>
      </c>
      <c r="DP32" s="1032">
        <v>540</v>
      </c>
      <c r="DQ32" s="1032">
        <v>480</v>
      </c>
      <c r="DR32" s="1032">
        <v>340</v>
      </c>
      <c r="DS32" s="1032">
        <v>340</v>
      </c>
      <c r="DT32" s="1032">
        <v>540</v>
      </c>
      <c r="DU32" s="1032">
        <v>340</v>
      </c>
      <c r="DV32" s="1032">
        <v>340</v>
      </c>
      <c r="DW32" s="1032">
        <v>340</v>
      </c>
      <c r="DX32" s="1032">
        <v>340</v>
      </c>
      <c r="DY32" s="1032">
        <v>340</v>
      </c>
      <c r="DZ32" s="1032">
        <v>140</v>
      </c>
      <c r="EA32" s="1032">
        <v>140</v>
      </c>
      <c r="EB32" s="1032">
        <v>0</v>
      </c>
      <c r="EC32" s="1032">
        <v>0</v>
      </c>
      <c r="ED32" s="1032">
        <v>0</v>
      </c>
      <c r="EE32" s="1032">
        <v>140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5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6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7"/>
        <v>0</v>
      </c>
      <c r="AN33" s="711">
        <f t="shared" si="8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9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19"/>
        <v>0</v>
      </c>
      <c r="BG33" s="1345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10"/>
        <v>0</v>
      </c>
      <c r="BP33" s="184">
        <v>30</v>
      </c>
      <c r="BQ33" s="134">
        <v>0</v>
      </c>
      <c r="BR33" s="134">
        <v>0</v>
      </c>
      <c r="BS33" s="1359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8"/>
        <v>30</v>
      </c>
      <c r="BY33" s="137">
        <f t="shared" si="26"/>
        <v>0</v>
      </c>
      <c r="BZ33" s="1187">
        <f t="shared" si="27"/>
        <v>0</v>
      </c>
      <c r="CA33" s="1188">
        <f t="shared" si="28"/>
        <v>0</v>
      </c>
      <c r="CB33" s="130">
        <v>0</v>
      </c>
      <c r="CC33" s="646">
        <f t="shared" si="13"/>
        <v>0</v>
      </c>
      <c r="CD33" s="1192">
        <f t="shared" si="2"/>
        <v>30</v>
      </c>
      <c r="CE33" s="1169">
        <f t="shared" si="3"/>
        <v>30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4"/>
        <v>0</v>
      </c>
      <c r="DI33" s="218">
        <f t="shared" si="14"/>
        <v>0</v>
      </c>
      <c r="DJ33" s="219">
        <f t="shared" si="14"/>
        <v>0</v>
      </c>
      <c r="DK33" s="500">
        <f t="shared" si="15"/>
        <v>0</v>
      </c>
      <c r="DL33" s="501">
        <f t="shared" si="16"/>
        <v>0</v>
      </c>
      <c r="DM33" s="219">
        <f t="shared" si="17"/>
        <v>0</v>
      </c>
      <c r="DN33" s="251">
        <f t="shared" si="20"/>
        <v>30</v>
      </c>
      <c r="DO33" s="220">
        <f t="shared" si="29"/>
        <v>30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5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6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7"/>
        <v>0</v>
      </c>
      <c r="AN34" s="711">
        <f t="shared" si="8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9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19"/>
        <v>0</v>
      </c>
      <c r="BG34" s="1345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10"/>
        <v>0</v>
      </c>
      <c r="BP34" s="184">
        <v>127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8"/>
        <v>127</v>
      </c>
      <c r="BY34" s="137">
        <f t="shared" si="26"/>
        <v>0</v>
      </c>
      <c r="BZ34" s="1187">
        <f t="shared" si="27"/>
        <v>0</v>
      </c>
      <c r="CA34" s="1188">
        <f t="shared" si="28"/>
        <v>0</v>
      </c>
      <c r="CB34" s="130">
        <v>0</v>
      </c>
      <c r="CC34" s="646">
        <f t="shared" si="13"/>
        <v>0</v>
      </c>
      <c r="CD34" s="1192">
        <f t="shared" si="2"/>
        <v>127</v>
      </c>
      <c r="CE34" s="1169">
        <f t="shared" si="3"/>
        <v>127</v>
      </c>
      <c r="CF34" s="438">
        <v>100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100</v>
      </c>
      <c r="CW34" s="240">
        <v>0</v>
      </c>
      <c r="CX34" s="250">
        <v>0</v>
      </c>
      <c r="CY34" s="442" t="s">
        <v>648</v>
      </c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4"/>
        <v>100</v>
      </c>
      <c r="DI34" s="218">
        <f t="shared" si="14"/>
        <v>0</v>
      </c>
      <c r="DJ34" s="219">
        <f t="shared" si="14"/>
        <v>0</v>
      </c>
      <c r="DK34" s="500">
        <f t="shared" si="15"/>
        <v>0</v>
      </c>
      <c r="DL34" s="501">
        <f t="shared" si="16"/>
        <v>-100</v>
      </c>
      <c r="DM34" s="219">
        <f t="shared" si="17"/>
        <v>0</v>
      </c>
      <c r="DN34" s="251">
        <f t="shared" si="20"/>
        <v>127</v>
      </c>
      <c r="DO34" s="220">
        <f t="shared" si="29"/>
        <v>127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100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402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315">
        <f>264+36</f>
        <v>300</v>
      </c>
      <c r="S35" s="124">
        <v>0</v>
      </c>
      <c r="T35" s="124">
        <v>0</v>
      </c>
      <c r="U35" s="125">
        <f t="shared" si="5"/>
        <v>300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6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7"/>
        <v>0</v>
      </c>
      <c r="AN35" s="714">
        <f t="shared" si="8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9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19"/>
        <v>0</v>
      </c>
      <c r="BG35" s="1346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10"/>
        <v>0</v>
      </c>
      <c r="BP35" s="133">
        <v>223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8"/>
        <v>223</v>
      </c>
      <c r="BY35" s="341">
        <f t="shared" si="26"/>
        <v>300</v>
      </c>
      <c r="BZ35" s="1189">
        <f t="shared" si="27"/>
        <v>0</v>
      </c>
      <c r="CA35" s="1190">
        <f t="shared" si="28"/>
        <v>0</v>
      </c>
      <c r="CB35" s="130">
        <v>0</v>
      </c>
      <c r="CC35" s="645">
        <f t="shared" si="13"/>
        <v>0</v>
      </c>
      <c r="CD35" s="1193">
        <f t="shared" si="2"/>
        <v>223</v>
      </c>
      <c r="CE35" s="1169">
        <f t="shared" si="3"/>
        <v>523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4"/>
        <v>0</v>
      </c>
      <c r="DI35" s="214">
        <f t="shared" si="14"/>
        <v>0</v>
      </c>
      <c r="DJ35" s="208">
        <f t="shared" si="14"/>
        <v>0</v>
      </c>
      <c r="DK35" s="471">
        <f t="shared" si="15"/>
        <v>0</v>
      </c>
      <c r="DL35" s="215">
        <f t="shared" si="16"/>
        <v>0</v>
      </c>
      <c r="DM35" s="208">
        <f t="shared" si="17"/>
        <v>0</v>
      </c>
      <c r="DN35" s="216">
        <f t="shared" si="20"/>
        <v>223</v>
      </c>
      <c r="DO35" s="217">
        <f t="shared" si="29"/>
        <v>523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5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6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7"/>
        <v>0</v>
      </c>
      <c r="AN36" s="711">
        <f t="shared" si="8"/>
        <v>0</v>
      </c>
      <c r="AO36" s="600">
        <v>9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9"/>
        <v>9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19"/>
        <v>0</v>
      </c>
      <c r="BG36" s="1345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10"/>
        <v>0</v>
      </c>
      <c r="BP36" s="458">
        <v>316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8"/>
        <v>316</v>
      </c>
      <c r="BY36" s="137">
        <f t="shared" si="26"/>
        <v>0</v>
      </c>
      <c r="BZ36" s="1187">
        <f t="shared" si="27"/>
        <v>0</v>
      </c>
      <c r="CA36" s="1188">
        <f t="shared" si="28"/>
        <v>9</v>
      </c>
      <c r="CB36" s="130">
        <v>0</v>
      </c>
      <c r="CC36" s="646">
        <f t="shared" si="13"/>
        <v>0</v>
      </c>
      <c r="CD36" s="1192">
        <f t="shared" si="2"/>
        <v>316</v>
      </c>
      <c r="CE36" s="1169">
        <f t="shared" si="3"/>
        <v>325</v>
      </c>
      <c r="CF36" s="263">
        <v>144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104</v>
      </c>
      <c r="CO36" s="248">
        <v>104</v>
      </c>
      <c r="CP36" s="249">
        <v>104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4"/>
        <v>104</v>
      </c>
      <c r="DI36" s="218">
        <f t="shared" si="14"/>
        <v>104</v>
      </c>
      <c r="DJ36" s="219">
        <f t="shared" si="14"/>
        <v>104</v>
      </c>
      <c r="DK36" s="500">
        <f t="shared" si="15"/>
        <v>-40</v>
      </c>
      <c r="DL36" s="501">
        <f t="shared" si="16"/>
        <v>-40</v>
      </c>
      <c r="DM36" s="219">
        <f t="shared" si="17"/>
        <v>0</v>
      </c>
      <c r="DN36" s="251">
        <f t="shared" si="20"/>
        <v>212</v>
      </c>
      <c r="DO36" s="220">
        <f t="shared" si="29"/>
        <v>221</v>
      </c>
      <c r="DP36" s="1034">
        <v>144</v>
      </c>
      <c r="DQ36" s="1034">
        <v>144</v>
      </c>
      <c r="DR36" s="1034">
        <v>144</v>
      </c>
      <c r="DS36" s="1034">
        <v>0</v>
      </c>
      <c r="DT36" s="1034">
        <v>0</v>
      </c>
      <c r="DU36" s="1034">
        <v>144</v>
      </c>
      <c r="DV36" s="1034">
        <v>392</v>
      </c>
      <c r="DW36" s="1034">
        <v>80</v>
      </c>
      <c r="DX36" s="1034">
        <v>0</v>
      </c>
      <c r="DY36" s="1034">
        <v>0</v>
      </c>
      <c r="DZ36" s="1034">
        <v>80</v>
      </c>
      <c r="EA36" s="1034">
        <v>80</v>
      </c>
      <c r="EB36" s="1034">
        <v>0</v>
      </c>
      <c r="EC36" s="1034">
        <v>0</v>
      </c>
      <c r="ED36" s="1034">
        <v>0</v>
      </c>
      <c r="EE36" s="1034">
        <v>80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5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6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7"/>
        <v>0</v>
      </c>
      <c r="AN37" s="715">
        <f t="shared" si="8"/>
        <v>0</v>
      </c>
      <c r="AO37" s="603">
        <v>175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9"/>
        <v>175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19"/>
        <v>0</v>
      </c>
      <c r="BG37" s="1347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10"/>
        <v>0</v>
      </c>
      <c r="BP37" s="334">
        <v>143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8"/>
        <v>143</v>
      </c>
      <c r="BY37" s="336">
        <f t="shared" si="26"/>
        <v>0</v>
      </c>
      <c r="BZ37" s="1194">
        <f t="shared" si="27"/>
        <v>0</v>
      </c>
      <c r="CA37" s="1195">
        <f t="shared" si="28"/>
        <v>175</v>
      </c>
      <c r="CB37" s="130">
        <v>0</v>
      </c>
      <c r="CC37" s="1196">
        <f t="shared" si="13"/>
        <v>0</v>
      </c>
      <c r="CD37" s="1197">
        <f t="shared" si="2"/>
        <v>143</v>
      </c>
      <c r="CE37" s="1171">
        <f t="shared" si="3"/>
        <v>318</v>
      </c>
      <c r="CF37" s="379">
        <v>144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132</v>
      </c>
      <c r="CO37" s="224">
        <v>168</v>
      </c>
      <c r="CP37" s="225">
        <v>132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4"/>
        <v>132</v>
      </c>
      <c r="DI37" s="228">
        <f t="shared" si="14"/>
        <v>168</v>
      </c>
      <c r="DJ37" s="222">
        <f t="shared" si="14"/>
        <v>132</v>
      </c>
      <c r="DK37" s="473">
        <f t="shared" si="15"/>
        <v>-12</v>
      </c>
      <c r="DL37" s="339">
        <f t="shared" si="16"/>
        <v>24</v>
      </c>
      <c r="DM37" s="222">
        <f t="shared" si="17"/>
        <v>-36</v>
      </c>
      <c r="DN37" s="241">
        <f t="shared" si="20"/>
        <v>11</v>
      </c>
      <c r="DO37" s="242">
        <f t="shared" si="29"/>
        <v>186</v>
      </c>
      <c r="DP37" s="1036">
        <v>144</v>
      </c>
      <c r="DQ37" s="1036">
        <v>144</v>
      </c>
      <c r="DR37" s="1036">
        <v>144</v>
      </c>
      <c r="DS37" s="1036">
        <v>0</v>
      </c>
      <c r="DT37" s="1036">
        <v>0</v>
      </c>
      <c r="DU37" s="1036">
        <v>144</v>
      </c>
      <c r="DV37" s="1036">
        <v>396</v>
      </c>
      <c r="DW37" s="1036">
        <v>84</v>
      </c>
      <c r="DX37" s="1036">
        <v>0</v>
      </c>
      <c r="DY37" s="1036">
        <v>0</v>
      </c>
      <c r="DZ37" s="1036">
        <v>84</v>
      </c>
      <c r="EA37" s="1036">
        <v>84</v>
      </c>
      <c r="EB37" s="1036">
        <v>0</v>
      </c>
      <c r="EC37" s="1036">
        <v>0</v>
      </c>
      <c r="ED37" s="1036">
        <v>0</v>
      </c>
      <c r="EE37" s="1036">
        <v>84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5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6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7"/>
        <v>0</v>
      </c>
      <c r="AN38" s="717">
        <f t="shared" si="8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9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19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10"/>
        <v>0</v>
      </c>
      <c r="BP38" s="173">
        <v>325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8"/>
        <v>325</v>
      </c>
      <c r="BY38" s="393">
        <f>U38-(W38+X38+Y38+Z38+AA38+AB38+AC38+AF38+AG38+AH38+AI38+AJ38+AK38+AL38)</f>
        <v>0</v>
      </c>
      <c r="BZ38" s="1180">
        <f t="shared" si="27"/>
        <v>0</v>
      </c>
      <c r="CA38" s="1181">
        <f t="shared" ref="CA38:CA82" si="32">AW38-(BQ38+BR38+BS38+BT38+BU38+BV38+BW38)</f>
        <v>0</v>
      </c>
      <c r="CB38" s="130">
        <v>0</v>
      </c>
      <c r="CC38" s="130">
        <v>0</v>
      </c>
      <c r="CD38" s="1182">
        <f t="shared" si="2"/>
        <v>325</v>
      </c>
      <c r="CE38" s="1169">
        <f t="shared" si="3"/>
        <v>325</v>
      </c>
      <c r="CF38" s="264">
        <v>120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120</v>
      </c>
      <c r="CW38" s="229">
        <v>0</v>
      </c>
      <c r="CX38" s="372">
        <v>0</v>
      </c>
      <c r="CY38" s="446" t="s">
        <v>648</v>
      </c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4"/>
        <v>120</v>
      </c>
      <c r="DI38" s="479">
        <f t="shared" si="14"/>
        <v>0</v>
      </c>
      <c r="DJ38" s="230">
        <f t="shared" si="14"/>
        <v>0</v>
      </c>
      <c r="DK38" s="608">
        <f t="shared" si="15"/>
        <v>0</v>
      </c>
      <c r="DL38" s="609">
        <f t="shared" si="16"/>
        <v>-120</v>
      </c>
      <c r="DM38" s="230">
        <f t="shared" si="17"/>
        <v>0</v>
      </c>
      <c r="DN38" s="338">
        <f t="shared" si="20"/>
        <v>325</v>
      </c>
      <c r="DO38" s="246">
        <f t="shared" si="29"/>
        <v>325</v>
      </c>
      <c r="DP38" s="449">
        <v>0</v>
      </c>
      <c r="DQ38" s="449">
        <v>120</v>
      </c>
      <c r="DR38" s="449">
        <v>0</v>
      </c>
      <c r="DS38" s="449">
        <v>120</v>
      </c>
      <c r="DT38" s="449">
        <v>0</v>
      </c>
      <c r="DU38" s="449">
        <v>0</v>
      </c>
      <c r="DV38" s="449">
        <v>0</v>
      </c>
      <c r="DW38" s="449">
        <v>0</v>
      </c>
      <c r="DX38" s="449">
        <v>0</v>
      </c>
      <c r="DY38" s="449">
        <v>0</v>
      </c>
      <c r="DZ38" s="449">
        <v>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6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5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6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7"/>
        <v>0</v>
      </c>
      <c r="AN39" s="714">
        <f t="shared" si="8"/>
        <v>0</v>
      </c>
      <c r="AO39" s="600">
        <v>1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9"/>
        <v>1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19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10"/>
        <v>0</v>
      </c>
      <c r="BP39" s="173">
        <v>287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8"/>
        <v>287</v>
      </c>
      <c r="BY39" s="393">
        <f t="shared" ref="BY39:BY82" si="33">U39-(W39+X39+Y39+Z39+AA39+AB39+AC39+AF39+AG39+AH39+AI39+AJ39+AK39+AL39)</f>
        <v>0</v>
      </c>
      <c r="BZ39" s="1180">
        <f t="shared" si="27"/>
        <v>0</v>
      </c>
      <c r="CA39" s="1181">
        <f t="shared" si="32"/>
        <v>1</v>
      </c>
      <c r="CB39" s="130">
        <v>0</v>
      </c>
      <c r="CC39" s="130">
        <v>0</v>
      </c>
      <c r="CD39" s="1182">
        <f t="shared" si="2"/>
        <v>287</v>
      </c>
      <c r="CE39" s="1169">
        <f t="shared" si="3"/>
        <v>288</v>
      </c>
      <c r="CF39" s="263">
        <v>120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120</v>
      </c>
      <c r="CW39" s="240">
        <v>0</v>
      </c>
      <c r="CX39" s="250">
        <v>0</v>
      </c>
      <c r="CY39" s="442" t="s">
        <v>648</v>
      </c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4"/>
        <v>120</v>
      </c>
      <c r="DI39" s="218">
        <f t="shared" si="14"/>
        <v>0</v>
      </c>
      <c r="DJ39" s="219">
        <f t="shared" si="14"/>
        <v>0</v>
      </c>
      <c r="DK39" s="471">
        <f t="shared" si="15"/>
        <v>0</v>
      </c>
      <c r="DL39" s="215">
        <f t="shared" si="16"/>
        <v>-120</v>
      </c>
      <c r="DM39" s="208">
        <f t="shared" si="17"/>
        <v>0</v>
      </c>
      <c r="DN39" s="251">
        <f t="shared" si="20"/>
        <v>287</v>
      </c>
      <c r="DO39" s="220">
        <f t="shared" si="29"/>
        <v>288</v>
      </c>
      <c r="DP39" s="449">
        <v>0</v>
      </c>
      <c r="DQ39" s="449">
        <v>120</v>
      </c>
      <c r="DR39" s="449">
        <v>0</v>
      </c>
      <c r="DS39" s="449">
        <v>120</v>
      </c>
      <c r="DT39" s="449">
        <v>0</v>
      </c>
      <c r="DU39" s="449">
        <v>0</v>
      </c>
      <c r="DV39" s="449">
        <v>0</v>
      </c>
      <c r="DW39" s="449">
        <v>0</v>
      </c>
      <c r="DX39" s="449">
        <v>0</v>
      </c>
      <c r="DY39" s="449">
        <v>0</v>
      </c>
      <c r="DZ39" s="449">
        <v>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314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1022</v>
      </c>
      <c r="N40" s="1325">
        <f>952+1010</f>
        <v>1962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5"/>
        <v>2984</v>
      </c>
      <c r="V40" s="126">
        <v>0</v>
      </c>
      <c r="W40" s="124">
        <v>0</v>
      </c>
      <c r="X40" s="124">
        <f>615+241</f>
        <v>856</v>
      </c>
      <c r="Y40" s="124">
        <f>530+200</f>
        <v>730</v>
      </c>
      <c r="Z40" s="124">
        <f>381</f>
        <v>381</v>
      </c>
      <c r="AA40" s="124">
        <f>300+240</f>
        <v>540</v>
      </c>
      <c r="AB40" s="124">
        <v>0</v>
      </c>
      <c r="AC40" s="127">
        <f>200+258</f>
        <v>458</v>
      </c>
      <c r="AD40" s="128">
        <f t="shared" si="6"/>
        <v>2965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7"/>
        <v>0</v>
      </c>
      <c r="AN40" s="714">
        <f t="shared" si="8"/>
        <v>2965</v>
      </c>
      <c r="AO40" s="600">
        <v>326</v>
      </c>
      <c r="AP40" s="134">
        <v>0</v>
      </c>
      <c r="AQ40" s="134">
        <f>615+241</f>
        <v>856</v>
      </c>
      <c r="AR40" s="134">
        <f>530+200</f>
        <v>730</v>
      </c>
      <c r="AS40" s="134">
        <f>381</f>
        <v>381</v>
      </c>
      <c r="AT40" s="134">
        <f>300+240</f>
        <v>540</v>
      </c>
      <c r="AU40" s="134">
        <v>0</v>
      </c>
      <c r="AV40" s="139">
        <f>200+258</f>
        <v>458</v>
      </c>
      <c r="AW40" s="593">
        <f t="shared" si="9"/>
        <v>3291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19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10"/>
        <v>0</v>
      </c>
      <c r="BP40" s="173">
        <v>1919</v>
      </c>
      <c r="BQ40" s="134">
        <v>316</v>
      </c>
      <c r="BR40" s="134">
        <v>624</v>
      </c>
      <c r="BS40" s="134">
        <v>614</v>
      </c>
      <c r="BT40" s="134">
        <v>144</v>
      </c>
      <c r="BU40" s="134">
        <v>0</v>
      </c>
      <c r="BV40" s="134">
        <v>446</v>
      </c>
      <c r="BW40" s="135">
        <v>240</v>
      </c>
      <c r="BX40" s="136">
        <f t="shared" si="18"/>
        <v>4303</v>
      </c>
      <c r="BY40" s="393">
        <f t="shared" si="33"/>
        <v>19</v>
      </c>
      <c r="BZ40" s="1180">
        <f t="shared" si="27"/>
        <v>0</v>
      </c>
      <c r="CA40" s="1181">
        <f t="shared" si="32"/>
        <v>907</v>
      </c>
      <c r="CB40" s="130">
        <v>0</v>
      </c>
      <c r="CC40" s="130">
        <v>0</v>
      </c>
      <c r="CD40" s="1182">
        <f t="shared" si="2"/>
        <v>4303</v>
      </c>
      <c r="CE40" s="1169">
        <f t="shared" si="3"/>
        <v>5229</v>
      </c>
      <c r="CF40" s="263">
        <v>1488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504</v>
      </c>
      <c r="CO40" s="248">
        <v>504</v>
      </c>
      <c r="CP40" s="249">
        <v>504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984</v>
      </c>
      <c r="DE40" s="240">
        <v>1200</v>
      </c>
      <c r="DF40" s="219">
        <v>1200</v>
      </c>
      <c r="DG40" s="442"/>
      <c r="DH40" s="469">
        <f t="shared" si="14"/>
        <v>1488</v>
      </c>
      <c r="DI40" s="218">
        <f t="shared" si="14"/>
        <v>1704</v>
      </c>
      <c r="DJ40" s="219">
        <f t="shared" si="14"/>
        <v>1704</v>
      </c>
      <c r="DK40" s="471">
        <f t="shared" si="15"/>
        <v>0</v>
      </c>
      <c r="DL40" s="215">
        <f t="shared" si="16"/>
        <v>216</v>
      </c>
      <c r="DM40" s="208">
        <f t="shared" si="17"/>
        <v>0</v>
      </c>
      <c r="DN40" s="251">
        <f t="shared" si="20"/>
        <v>2599</v>
      </c>
      <c r="DO40" s="220">
        <f t="shared" si="29"/>
        <v>3525</v>
      </c>
      <c r="DP40" s="449">
        <v>1536</v>
      </c>
      <c r="DQ40" s="449">
        <v>1392</v>
      </c>
      <c r="DR40" s="449">
        <v>1392</v>
      </c>
      <c r="DS40" s="449">
        <v>1464</v>
      </c>
      <c r="DT40" s="449">
        <v>1272</v>
      </c>
      <c r="DU40" s="449">
        <v>1056</v>
      </c>
      <c r="DV40" s="449">
        <v>1248</v>
      </c>
      <c r="DW40" s="449">
        <v>1248</v>
      </c>
      <c r="DX40" s="449">
        <v>1368</v>
      </c>
      <c r="DY40" s="449">
        <v>1848</v>
      </c>
      <c r="DZ40" s="449">
        <v>1128</v>
      </c>
      <c r="EA40" s="449">
        <v>552</v>
      </c>
      <c r="EB40" s="449">
        <v>0</v>
      </c>
      <c r="EC40" s="449">
        <v>888</v>
      </c>
      <c r="ED40" s="449">
        <v>1128</v>
      </c>
      <c r="EE40" s="449">
        <v>1152</v>
      </c>
    </row>
    <row r="41" spans="1:135" ht="21.6" customHeight="1">
      <c r="A41" s="1314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315">
        <f>180</f>
        <v>180</v>
      </c>
      <c r="P41" s="1315">
        <f>510</f>
        <v>510</v>
      </c>
      <c r="Q41" s="1315">
        <f>351+480</f>
        <v>831</v>
      </c>
      <c r="R41" s="124">
        <v>0</v>
      </c>
      <c r="S41" s="124">
        <v>0</v>
      </c>
      <c r="T41" s="124">
        <v>0</v>
      </c>
      <c r="U41" s="125">
        <f t="shared" si="5"/>
        <v>1521</v>
      </c>
      <c r="V41" s="126">
        <v>0</v>
      </c>
      <c r="W41" s="124">
        <v>0</v>
      </c>
      <c r="X41" s="124">
        <v>0</v>
      </c>
      <c r="Y41" s="124">
        <v>0</v>
      </c>
      <c r="Z41" s="124">
        <f>175+410</f>
        <v>585</v>
      </c>
      <c r="AA41" s="124">
        <f>420+322</f>
        <v>742</v>
      </c>
      <c r="AB41" s="124">
        <f>184</f>
        <v>184</v>
      </c>
      <c r="AC41" s="127">
        <v>0</v>
      </c>
      <c r="AD41" s="128">
        <f t="shared" si="6"/>
        <v>1511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7"/>
        <v>0</v>
      </c>
      <c r="AN41" s="714">
        <f t="shared" si="8"/>
        <v>1511</v>
      </c>
      <c r="AO41" s="600">
        <v>4</v>
      </c>
      <c r="AP41" s="134">
        <v>0</v>
      </c>
      <c r="AQ41" s="134">
        <v>0</v>
      </c>
      <c r="AR41" s="134">
        <v>0</v>
      </c>
      <c r="AS41" s="134">
        <f>175+410</f>
        <v>585</v>
      </c>
      <c r="AT41" s="134">
        <f>420+322</f>
        <v>742</v>
      </c>
      <c r="AU41" s="134">
        <f>184</f>
        <v>184</v>
      </c>
      <c r="AV41" s="139">
        <v>0</v>
      </c>
      <c r="AW41" s="593">
        <f t="shared" si="9"/>
        <v>1515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19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10"/>
        <v>0</v>
      </c>
      <c r="BP41" s="173">
        <v>1364</v>
      </c>
      <c r="BQ41" s="134">
        <v>0</v>
      </c>
      <c r="BR41" s="134">
        <v>0</v>
      </c>
      <c r="BS41" s="134">
        <v>0</v>
      </c>
      <c r="BT41" s="134">
        <v>280</v>
      </c>
      <c r="BU41" s="134">
        <v>635</v>
      </c>
      <c r="BV41" s="134">
        <v>326</v>
      </c>
      <c r="BW41" s="135">
        <v>40</v>
      </c>
      <c r="BX41" s="136">
        <f t="shared" si="18"/>
        <v>2645</v>
      </c>
      <c r="BY41" s="393">
        <f t="shared" si="33"/>
        <v>10</v>
      </c>
      <c r="BZ41" s="1180">
        <f t="shared" si="27"/>
        <v>0</v>
      </c>
      <c r="CA41" s="1181">
        <f t="shared" si="32"/>
        <v>234</v>
      </c>
      <c r="CB41" s="130">
        <v>0</v>
      </c>
      <c r="CC41" s="130">
        <v>0</v>
      </c>
      <c r="CD41" s="1182">
        <f t="shared" ref="CD41:CD72" si="34">BX41</f>
        <v>2645</v>
      </c>
      <c r="CE41" s="1169">
        <f t="shared" ref="CE41:CE72" si="35">SUM(BY41:CD41)</f>
        <v>2889</v>
      </c>
      <c r="CF41" s="263">
        <v>1480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500</v>
      </c>
      <c r="CO41" s="248">
        <v>500</v>
      </c>
      <c r="CP41" s="249">
        <v>500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980</v>
      </c>
      <c r="DE41" s="240">
        <v>1200</v>
      </c>
      <c r="DF41" s="219">
        <v>1200</v>
      </c>
      <c r="DG41" s="442"/>
      <c r="DH41" s="469">
        <f t="shared" si="14"/>
        <v>1480</v>
      </c>
      <c r="DI41" s="218">
        <f t="shared" si="14"/>
        <v>1700</v>
      </c>
      <c r="DJ41" s="219">
        <f t="shared" si="14"/>
        <v>1700</v>
      </c>
      <c r="DK41" s="471">
        <f t="shared" si="15"/>
        <v>0</v>
      </c>
      <c r="DL41" s="215">
        <f t="shared" si="16"/>
        <v>220</v>
      </c>
      <c r="DM41" s="208">
        <f t="shared" si="17"/>
        <v>0</v>
      </c>
      <c r="DN41" s="251">
        <f t="shared" si="20"/>
        <v>945</v>
      </c>
      <c r="DO41" s="220">
        <f t="shared" si="29"/>
        <v>1189</v>
      </c>
      <c r="DP41" s="449">
        <v>1520</v>
      </c>
      <c r="DQ41" s="449">
        <v>1380</v>
      </c>
      <c r="DR41" s="449">
        <v>1380</v>
      </c>
      <c r="DS41" s="449">
        <v>1460</v>
      </c>
      <c r="DT41" s="449">
        <v>1260</v>
      </c>
      <c r="DU41" s="449">
        <v>1060</v>
      </c>
      <c r="DV41" s="449">
        <v>1240</v>
      </c>
      <c r="DW41" s="449">
        <v>1240</v>
      </c>
      <c r="DX41" s="449">
        <v>1360</v>
      </c>
      <c r="DY41" s="449">
        <v>1840</v>
      </c>
      <c r="DZ41" s="449">
        <v>1140</v>
      </c>
      <c r="EA41" s="449">
        <v>560</v>
      </c>
      <c r="EB41" s="449">
        <v>0</v>
      </c>
      <c r="EC41" s="449">
        <v>880</v>
      </c>
      <c r="ED41" s="449">
        <v>1120</v>
      </c>
      <c r="EE41" s="449">
        <v>1160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5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6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7"/>
        <v>0</v>
      </c>
      <c r="AN42" s="714">
        <f t="shared" si="8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9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19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10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8"/>
        <v>0</v>
      </c>
      <c r="BY42" s="393">
        <f t="shared" si="33"/>
        <v>0</v>
      </c>
      <c r="BZ42" s="1180">
        <f t="shared" si="27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34"/>
        <v>0</v>
      </c>
      <c r="CE42" s="1169">
        <f t="shared" si="35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4"/>
        <v>0</v>
      </c>
      <c r="DI42" s="218">
        <f t="shared" si="14"/>
        <v>0</v>
      </c>
      <c r="DJ42" s="219">
        <f t="shared" si="14"/>
        <v>0</v>
      </c>
      <c r="DK42" s="471">
        <f t="shared" si="15"/>
        <v>0</v>
      </c>
      <c r="DL42" s="215">
        <f t="shared" si="16"/>
        <v>0</v>
      </c>
      <c r="DM42" s="208">
        <f t="shared" si="17"/>
        <v>0</v>
      </c>
      <c r="DN42" s="251">
        <f t="shared" si="20"/>
        <v>0</v>
      </c>
      <c r="DO42" s="220">
        <f t="shared" si="29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310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5"/>
        <v>310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6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7"/>
        <v>0</v>
      </c>
      <c r="AN43" s="714">
        <f t="shared" si="8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9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19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10"/>
        <v>0</v>
      </c>
      <c r="BP43" s="173">
        <v>11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8"/>
        <v>11</v>
      </c>
      <c r="BY43" s="393">
        <f t="shared" si="33"/>
        <v>310</v>
      </c>
      <c r="BZ43" s="1180">
        <f t="shared" si="27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34"/>
        <v>11</v>
      </c>
      <c r="CE43" s="1169">
        <f t="shared" si="35"/>
        <v>321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4"/>
        <v>0</v>
      </c>
      <c r="DI43" s="218">
        <f t="shared" si="14"/>
        <v>0</v>
      </c>
      <c r="DJ43" s="219">
        <f t="shared" si="14"/>
        <v>0</v>
      </c>
      <c r="DK43" s="471">
        <f t="shared" si="15"/>
        <v>0</v>
      </c>
      <c r="DL43" s="215">
        <f t="shared" si="16"/>
        <v>0</v>
      </c>
      <c r="DM43" s="208">
        <f t="shared" si="17"/>
        <v>0</v>
      </c>
      <c r="DN43" s="251">
        <f t="shared" si="20"/>
        <v>11</v>
      </c>
      <c r="DO43" s="220">
        <f t="shared" si="29"/>
        <v>321</v>
      </c>
      <c r="DP43" s="449">
        <v>0</v>
      </c>
      <c r="DQ43" s="449">
        <v>160</v>
      </c>
      <c r="DR43" s="449">
        <v>0</v>
      </c>
      <c r="DS43" s="449">
        <v>100</v>
      </c>
      <c r="DT43" s="449">
        <v>0</v>
      </c>
      <c r="DU43" s="449">
        <v>0</v>
      </c>
      <c r="DV43" s="449">
        <v>160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520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5"/>
        <v>520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6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7"/>
        <v>0</v>
      </c>
      <c r="AN44" s="714">
        <f t="shared" si="8"/>
        <v>0</v>
      </c>
      <c r="AO44" s="600">
        <v>1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9"/>
        <v>1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19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10"/>
        <v>0</v>
      </c>
      <c r="BP44" s="173">
        <v>7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8"/>
        <v>7</v>
      </c>
      <c r="BY44" s="393">
        <f t="shared" si="33"/>
        <v>520</v>
      </c>
      <c r="BZ44" s="1180">
        <f t="shared" si="27"/>
        <v>0</v>
      </c>
      <c r="CA44" s="1181">
        <f t="shared" si="32"/>
        <v>1</v>
      </c>
      <c r="CB44" s="130">
        <v>0</v>
      </c>
      <c r="CC44" s="130">
        <v>0</v>
      </c>
      <c r="CD44" s="1182">
        <f t="shared" si="34"/>
        <v>7</v>
      </c>
      <c r="CE44" s="1169">
        <f t="shared" si="35"/>
        <v>528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4"/>
        <v>0</v>
      </c>
      <c r="DI44" s="218">
        <f t="shared" si="14"/>
        <v>0</v>
      </c>
      <c r="DJ44" s="219">
        <f t="shared" si="14"/>
        <v>0</v>
      </c>
      <c r="DK44" s="471">
        <f t="shared" si="15"/>
        <v>0</v>
      </c>
      <c r="DL44" s="215">
        <f t="shared" si="16"/>
        <v>0</v>
      </c>
      <c r="DM44" s="208">
        <f t="shared" si="17"/>
        <v>0</v>
      </c>
      <c r="DN44" s="251">
        <f t="shared" si="20"/>
        <v>7</v>
      </c>
      <c r="DO44" s="220">
        <f t="shared" si="29"/>
        <v>528</v>
      </c>
      <c r="DP44" s="449">
        <v>0</v>
      </c>
      <c r="DQ44" s="449">
        <v>180</v>
      </c>
      <c r="DR44" s="449">
        <v>0</v>
      </c>
      <c r="DS44" s="449">
        <v>120</v>
      </c>
      <c r="DT44" s="449">
        <v>0</v>
      </c>
      <c r="DU44" s="449">
        <v>0</v>
      </c>
      <c r="DV44" s="449">
        <v>180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5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6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7"/>
        <v>0</v>
      </c>
      <c r="AN45" s="714">
        <f t="shared" si="8"/>
        <v>0</v>
      </c>
      <c r="AO45" s="600">
        <v>155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9"/>
        <v>155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19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10"/>
        <v>0</v>
      </c>
      <c r="BP45" s="173">
        <v>1046</v>
      </c>
      <c r="BQ45" s="134">
        <v>154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8"/>
        <v>1200</v>
      </c>
      <c r="BY45" s="393">
        <f t="shared" si="33"/>
        <v>0</v>
      </c>
      <c r="BZ45" s="1180">
        <f t="shared" si="27"/>
        <v>0</v>
      </c>
      <c r="CA45" s="1181">
        <f t="shared" si="32"/>
        <v>1</v>
      </c>
      <c r="CB45" s="130">
        <v>0</v>
      </c>
      <c r="CC45" s="130">
        <v>0</v>
      </c>
      <c r="CD45" s="1182">
        <f t="shared" si="34"/>
        <v>1200</v>
      </c>
      <c r="CE45" s="1169">
        <f t="shared" si="35"/>
        <v>1201</v>
      </c>
      <c r="CF45" s="263">
        <v>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4"/>
        <v>0</v>
      </c>
      <c r="DI45" s="218">
        <f t="shared" si="14"/>
        <v>0</v>
      </c>
      <c r="DJ45" s="219">
        <f t="shared" si="14"/>
        <v>0</v>
      </c>
      <c r="DK45" s="471">
        <f t="shared" si="15"/>
        <v>0</v>
      </c>
      <c r="DL45" s="215">
        <f t="shared" si="16"/>
        <v>0</v>
      </c>
      <c r="DM45" s="208">
        <f t="shared" si="17"/>
        <v>0</v>
      </c>
      <c r="DN45" s="251">
        <f t="shared" si="20"/>
        <v>1200</v>
      </c>
      <c r="DO45" s="220">
        <f t="shared" si="29"/>
        <v>1201</v>
      </c>
      <c r="DP45" s="449">
        <v>900</v>
      </c>
      <c r="DQ45" s="449">
        <v>900</v>
      </c>
      <c r="DR45" s="449">
        <v>0</v>
      </c>
      <c r="DS45" s="449">
        <v>0</v>
      </c>
      <c r="DT45" s="449">
        <v>0</v>
      </c>
      <c r="DU45" s="449">
        <v>0</v>
      </c>
      <c r="DV45" s="449">
        <v>750</v>
      </c>
      <c r="DW45" s="449">
        <v>0</v>
      </c>
      <c r="DX45" s="449">
        <v>0</v>
      </c>
      <c r="DY45" s="449">
        <v>900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5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6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7"/>
        <v>0</v>
      </c>
      <c r="AN46" s="714">
        <f t="shared" si="8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9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19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10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8"/>
        <v>0</v>
      </c>
      <c r="BY46" s="393">
        <f t="shared" si="33"/>
        <v>0</v>
      </c>
      <c r="BZ46" s="1180">
        <f t="shared" si="27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34"/>
        <v>0</v>
      </c>
      <c r="CE46" s="1169">
        <f t="shared" si="35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4"/>
        <v>0</v>
      </c>
      <c r="DI46" s="218">
        <f t="shared" si="14"/>
        <v>0</v>
      </c>
      <c r="DJ46" s="219">
        <f t="shared" si="14"/>
        <v>0</v>
      </c>
      <c r="DK46" s="471">
        <f t="shared" si="15"/>
        <v>0</v>
      </c>
      <c r="DL46" s="215">
        <f t="shared" si="16"/>
        <v>0</v>
      </c>
      <c r="DM46" s="208">
        <f t="shared" si="17"/>
        <v>0</v>
      </c>
      <c r="DN46" s="251">
        <f t="shared" si="20"/>
        <v>0</v>
      </c>
      <c r="DO46" s="220">
        <f t="shared" si="29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121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5"/>
        <v>121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6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7"/>
        <v>0</v>
      </c>
      <c r="AN47" s="714">
        <f t="shared" si="8"/>
        <v>0</v>
      </c>
      <c r="AO47" s="600">
        <v>40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9"/>
        <v>40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19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10"/>
        <v>0</v>
      </c>
      <c r="BP47" s="173">
        <v>648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8"/>
        <v>648</v>
      </c>
      <c r="BY47" s="393">
        <f t="shared" si="33"/>
        <v>121</v>
      </c>
      <c r="BZ47" s="1180">
        <f t="shared" si="27"/>
        <v>0</v>
      </c>
      <c r="CA47" s="1181">
        <f t="shared" si="32"/>
        <v>40</v>
      </c>
      <c r="CB47" s="130">
        <v>0</v>
      </c>
      <c r="CC47" s="130">
        <v>0</v>
      </c>
      <c r="CD47" s="1182">
        <f t="shared" si="34"/>
        <v>648</v>
      </c>
      <c r="CE47" s="1169">
        <f t="shared" si="35"/>
        <v>809</v>
      </c>
      <c r="CF47" s="263">
        <v>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4"/>
        <v>0</v>
      </c>
      <c r="DI47" s="218">
        <f t="shared" si="14"/>
        <v>0</v>
      </c>
      <c r="DJ47" s="219">
        <f t="shared" si="14"/>
        <v>0</v>
      </c>
      <c r="DK47" s="471">
        <f t="shared" si="15"/>
        <v>0</v>
      </c>
      <c r="DL47" s="215">
        <f t="shared" si="16"/>
        <v>0</v>
      </c>
      <c r="DM47" s="208">
        <f t="shared" si="17"/>
        <v>0</v>
      </c>
      <c r="DN47" s="251">
        <f t="shared" si="20"/>
        <v>648</v>
      </c>
      <c r="DO47" s="220">
        <f t="shared" si="29"/>
        <v>809</v>
      </c>
      <c r="DP47" s="449">
        <v>912</v>
      </c>
      <c r="DQ47" s="449">
        <v>912</v>
      </c>
      <c r="DR47" s="449">
        <v>0</v>
      </c>
      <c r="DS47" s="449">
        <v>0</v>
      </c>
      <c r="DT47" s="449">
        <v>0</v>
      </c>
      <c r="DU47" s="449">
        <v>0</v>
      </c>
      <c r="DV47" s="449">
        <v>768</v>
      </c>
      <c r="DW47" s="449">
        <v>0</v>
      </c>
      <c r="DX47" s="449">
        <v>0</v>
      </c>
      <c r="DY47" s="449">
        <v>912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5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6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7"/>
        <v>0</v>
      </c>
      <c r="AN48" s="714">
        <f t="shared" si="8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9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19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10"/>
        <v>0</v>
      </c>
      <c r="BP48" s="173">
        <v>363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8"/>
        <v>363</v>
      </c>
      <c r="BY48" s="393">
        <f t="shared" si="33"/>
        <v>0</v>
      </c>
      <c r="BZ48" s="1180">
        <f t="shared" si="27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34"/>
        <v>363</v>
      </c>
      <c r="CE48" s="1169">
        <f t="shared" si="35"/>
        <v>363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4"/>
        <v>0</v>
      </c>
      <c r="DI48" s="218">
        <f t="shared" si="14"/>
        <v>0</v>
      </c>
      <c r="DJ48" s="219">
        <f t="shared" si="14"/>
        <v>0</v>
      </c>
      <c r="DK48" s="471">
        <f t="shared" si="15"/>
        <v>0</v>
      </c>
      <c r="DL48" s="215">
        <f t="shared" si="16"/>
        <v>0</v>
      </c>
      <c r="DM48" s="208">
        <f t="shared" si="17"/>
        <v>0</v>
      </c>
      <c r="DN48" s="251">
        <f t="shared" si="20"/>
        <v>363</v>
      </c>
      <c r="DO48" s="220">
        <f t="shared" si="29"/>
        <v>363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5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6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7"/>
        <v>0</v>
      </c>
      <c r="AN49" s="714">
        <f t="shared" si="8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9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19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10"/>
        <v>0</v>
      </c>
      <c r="BP49" s="173">
        <v>373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8"/>
        <v>373</v>
      </c>
      <c r="BY49" s="393">
        <f t="shared" si="33"/>
        <v>0</v>
      </c>
      <c r="BZ49" s="1180">
        <f t="shared" si="27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34"/>
        <v>373</v>
      </c>
      <c r="CE49" s="1169">
        <f t="shared" si="35"/>
        <v>373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4"/>
        <v>0</v>
      </c>
      <c r="DI49" s="218">
        <f t="shared" si="14"/>
        <v>0</v>
      </c>
      <c r="DJ49" s="219">
        <f t="shared" si="14"/>
        <v>0</v>
      </c>
      <c r="DK49" s="471">
        <f t="shared" si="15"/>
        <v>0</v>
      </c>
      <c r="DL49" s="215">
        <f t="shared" si="16"/>
        <v>0</v>
      </c>
      <c r="DM49" s="208">
        <f t="shared" si="17"/>
        <v>0</v>
      </c>
      <c r="DN49" s="251">
        <f t="shared" si="20"/>
        <v>373</v>
      </c>
      <c r="DO49" s="220">
        <f t="shared" si="29"/>
        <v>373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5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6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7"/>
        <v>0</v>
      </c>
      <c r="AN50" s="714">
        <f t="shared" si="8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9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19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10"/>
        <v>0</v>
      </c>
      <c r="BP50" s="173">
        <v>1202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8"/>
        <v>1202</v>
      </c>
      <c r="BY50" s="393">
        <f t="shared" si="33"/>
        <v>0</v>
      </c>
      <c r="BZ50" s="1180">
        <f t="shared" si="27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34"/>
        <v>1202</v>
      </c>
      <c r="CE50" s="1169">
        <f t="shared" si="35"/>
        <v>1202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4"/>
        <v>0</v>
      </c>
      <c r="DI50" s="218">
        <f t="shared" si="14"/>
        <v>0</v>
      </c>
      <c r="DJ50" s="219">
        <f t="shared" si="14"/>
        <v>0</v>
      </c>
      <c r="DK50" s="471">
        <f t="shared" si="15"/>
        <v>0</v>
      </c>
      <c r="DL50" s="215">
        <f t="shared" si="16"/>
        <v>0</v>
      </c>
      <c r="DM50" s="208">
        <f t="shared" si="17"/>
        <v>0</v>
      </c>
      <c r="DN50" s="251">
        <f t="shared" si="20"/>
        <v>1202</v>
      </c>
      <c r="DO50" s="220">
        <f t="shared" si="29"/>
        <v>1202</v>
      </c>
      <c r="DP50" s="449">
        <v>160</v>
      </c>
      <c r="DQ50" s="449">
        <v>0</v>
      </c>
      <c r="DR50" s="449">
        <v>160</v>
      </c>
      <c r="DS50" s="449">
        <v>96</v>
      </c>
      <c r="DT50" s="449">
        <v>96</v>
      </c>
      <c r="DU50" s="449">
        <v>0</v>
      </c>
      <c r="DV50" s="449">
        <v>96</v>
      </c>
      <c r="DW50" s="449">
        <v>0</v>
      </c>
      <c r="DX50" s="449">
        <v>96</v>
      </c>
      <c r="DY50" s="449">
        <v>0</v>
      </c>
      <c r="DZ50" s="449">
        <v>128</v>
      </c>
      <c r="EA50" s="449">
        <v>80</v>
      </c>
      <c r="EB50" s="449">
        <v>0</v>
      </c>
      <c r="EC50" s="449">
        <v>0</v>
      </c>
      <c r="ED50" s="449">
        <v>80</v>
      </c>
      <c r="EE50" s="449">
        <v>80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524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5"/>
        <v>524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6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7"/>
        <v>0</v>
      </c>
      <c r="AN51" s="714">
        <f t="shared" si="8"/>
        <v>0</v>
      </c>
      <c r="AO51" s="600">
        <v>25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9"/>
        <v>25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19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10"/>
        <v>0</v>
      </c>
      <c r="BP51" s="173">
        <v>1160</v>
      </c>
      <c r="BQ51" s="134">
        <v>25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8"/>
        <v>1185</v>
      </c>
      <c r="BY51" s="393">
        <f t="shared" si="33"/>
        <v>524</v>
      </c>
      <c r="BZ51" s="1180">
        <f t="shared" si="27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34"/>
        <v>1185</v>
      </c>
      <c r="CE51" s="1169">
        <f t="shared" si="35"/>
        <v>1709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4"/>
        <v>0</v>
      </c>
      <c r="DI51" s="218">
        <f t="shared" si="14"/>
        <v>0</v>
      </c>
      <c r="DJ51" s="219">
        <f t="shared" si="14"/>
        <v>0</v>
      </c>
      <c r="DK51" s="471">
        <f t="shared" si="15"/>
        <v>0</v>
      </c>
      <c r="DL51" s="215">
        <f t="shared" si="16"/>
        <v>0</v>
      </c>
      <c r="DM51" s="208">
        <f t="shared" si="17"/>
        <v>0</v>
      </c>
      <c r="DN51" s="251">
        <f t="shared" si="20"/>
        <v>1185</v>
      </c>
      <c r="DO51" s="220">
        <f t="shared" si="29"/>
        <v>1709</v>
      </c>
      <c r="DP51" s="449">
        <v>160</v>
      </c>
      <c r="DQ51" s="449">
        <v>0</v>
      </c>
      <c r="DR51" s="449">
        <v>160</v>
      </c>
      <c r="DS51" s="449">
        <v>96</v>
      </c>
      <c r="DT51" s="449">
        <v>96</v>
      </c>
      <c r="DU51" s="449">
        <v>0</v>
      </c>
      <c r="DV51" s="449">
        <v>96</v>
      </c>
      <c r="DW51" s="449">
        <v>0</v>
      </c>
      <c r="DX51" s="449">
        <v>96</v>
      </c>
      <c r="DY51" s="449">
        <v>0</v>
      </c>
      <c r="DZ51" s="449">
        <v>128</v>
      </c>
      <c r="EA51" s="449">
        <v>80</v>
      </c>
      <c r="EB51" s="449">
        <v>0</v>
      </c>
      <c r="EC51" s="449">
        <v>0</v>
      </c>
      <c r="ED51" s="449">
        <v>80</v>
      </c>
      <c r="EE51" s="449">
        <v>80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5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6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7"/>
        <v>0</v>
      </c>
      <c r="AN52" s="714">
        <f t="shared" si="8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9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19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10"/>
        <v>0</v>
      </c>
      <c r="BP52" s="173">
        <v>1219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8"/>
        <v>1219</v>
      </c>
      <c r="BY52" s="393">
        <f t="shared" si="33"/>
        <v>0</v>
      </c>
      <c r="BZ52" s="1180">
        <f t="shared" si="27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34"/>
        <v>1219</v>
      </c>
      <c r="CE52" s="1169">
        <f t="shared" si="35"/>
        <v>1219</v>
      </c>
      <c r="CF52" s="263">
        <v>544</v>
      </c>
      <c r="CG52" s="462">
        <v>0</v>
      </c>
      <c r="CH52" s="240"/>
      <c r="CI52" s="219"/>
      <c r="CJ52" s="383">
        <v>160</v>
      </c>
      <c r="CK52" s="240">
        <v>160</v>
      </c>
      <c r="CL52" s="247">
        <v>160</v>
      </c>
      <c r="CM52" s="442"/>
      <c r="CN52" s="383">
        <v>0</v>
      </c>
      <c r="CO52" s="248">
        <v>0</v>
      </c>
      <c r="CP52" s="249">
        <v>0</v>
      </c>
      <c r="CQ52" s="442"/>
      <c r="CR52" s="265">
        <v>160</v>
      </c>
      <c r="CS52" s="240">
        <v>160</v>
      </c>
      <c r="CT52" s="247">
        <v>160</v>
      </c>
      <c r="CU52" s="442"/>
      <c r="CV52" s="383">
        <v>224</v>
      </c>
      <c r="CW52" s="240">
        <v>0</v>
      </c>
      <c r="CX52" s="250">
        <v>0</v>
      </c>
      <c r="CY52" s="442" t="s">
        <v>648</v>
      </c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4"/>
        <v>544</v>
      </c>
      <c r="DI52" s="218">
        <f t="shared" si="14"/>
        <v>320</v>
      </c>
      <c r="DJ52" s="219">
        <f t="shared" si="14"/>
        <v>320</v>
      </c>
      <c r="DK52" s="471">
        <f t="shared" si="15"/>
        <v>0</v>
      </c>
      <c r="DL52" s="215">
        <f t="shared" si="16"/>
        <v>-224</v>
      </c>
      <c r="DM52" s="208">
        <f t="shared" si="17"/>
        <v>0</v>
      </c>
      <c r="DN52" s="251">
        <f t="shared" si="20"/>
        <v>899</v>
      </c>
      <c r="DO52" s="220">
        <f t="shared" si="29"/>
        <v>899</v>
      </c>
      <c r="DP52" s="449">
        <v>80</v>
      </c>
      <c r="DQ52" s="449">
        <v>112</v>
      </c>
      <c r="DR52" s="449">
        <v>112</v>
      </c>
      <c r="DS52" s="449">
        <v>144</v>
      </c>
      <c r="DT52" s="449">
        <v>112</v>
      </c>
      <c r="DU52" s="449">
        <v>0</v>
      </c>
      <c r="DV52" s="449">
        <v>0</v>
      </c>
      <c r="DW52" s="449">
        <v>0</v>
      </c>
      <c r="DX52" s="449">
        <v>112</v>
      </c>
      <c r="DY52" s="449">
        <v>0</v>
      </c>
      <c r="DZ52" s="449">
        <v>208</v>
      </c>
      <c r="EA52" s="449">
        <v>176</v>
      </c>
      <c r="EB52" s="449">
        <v>0</v>
      </c>
      <c r="EC52" s="449">
        <v>0</v>
      </c>
      <c r="ED52" s="449">
        <v>112</v>
      </c>
      <c r="EE52" s="449">
        <v>112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549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5"/>
        <v>549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6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7"/>
        <v>0</v>
      </c>
      <c r="AN53" s="714">
        <f t="shared" si="8"/>
        <v>0</v>
      </c>
      <c r="AO53" s="600">
        <v>30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9"/>
        <v>30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19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10"/>
        <v>0</v>
      </c>
      <c r="BP53" s="173">
        <v>824</v>
      </c>
      <c r="BQ53" s="134">
        <v>11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8"/>
        <v>835</v>
      </c>
      <c r="BY53" s="393">
        <f t="shared" si="33"/>
        <v>549</v>
      </c>
      <c r="BZ53" s="1180">
        <f t="shared" si="27"/>
        <v>0</v>
      </c>
      <c r="CA53" s="1181">
        <f t="shared" si="32"/>
        <v>19</v>
      </c>
      <c r="CB53" s="130">
        <v>0</v>
      </c>
      <c r="CC53" s="130">
        <v>0</v>
      </c>
      <c r="CD53" s="1182">
        <f t="shared" si="34"/>
        <v>835</v>
      </c>
      <c r="CE53" s="1169">
        <f t="shared" si="35"/>
        <v>1403</v>
      </c>
      <c r="CF53" s="263">
        <v>544</v>
      </c>
      <c r="CG53" s="462">
        <v>0</v>
      </c>
      <c r="CH53" s="240"/>
      <c r="CI53" s="219"/>
      <c r="CJ53" s="383">
        <v>160</v>
      </c>
      <c r="CK53" s="240">
        <v>160</v>
      </c>
      <c r="CL53" s="247">
        <v>160</v>
      </c>
      <c r="CM53" s="442"/>
      <c r="CN53" s="383">
        <v>0</v>
      </c>
      <c r="CO53" s="248">
        <v>0</v>
      </c>
      <c r="CP53" s="249">
        <v>0</v>
      </c>
      <c r="CQ53" s="442"/>
      <c r="CR53" s="265">
        <v>160</v>
      </c>
      <c r="CS53" s="240">
        <v>160</v>
      </c>
      <c r="CT53" s="247">
        <v>160</v>
      </c>
      <c r="CU53" s="442"/>
      <c r="CV53" s="383">
        <v>224</v>
      </c>
      <c r="CW53" s="240">
        <v>0</v>
      </c>
      <c r="CX53" s="250">
        <v>0</v>
      </c>
      <c r="CY53" s="442" t="s">
        <v>648</v>
      </c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4"/>
        <v>544</v>
      </c>
      <c r="DI53" s="218">
        <f t="shared" si="14"/>
        <v>320</v>
      </c>
      <c r="DJ53" s="219">
        <f t="shared" si="14"/>
        <v>320</v>
      </c>
      <c r="DK53" s="471">
        <f t="shared" si="15"/>
        <v>0</v>
      </c>
      <c r="DL53" s="215">
        <f t="shared" si="16"/>
        <v>-224</v>
      </c>
      <c r="DM53" s="208">
        <f t="shared" si="17"/>
        <v>0</v>
      </c>
      <c r="DN53" s="251">
        <f t="shared" si="20"/>
        <v>515</v>
      </c>
      <c r="DO53" s="220">
        <f t="shared" si="29"/>
        <v>1083</v>
      </c>
      <c r="DP53" s="449">
        <v>80</v>
      </c>
      <c r="DQ53" s="449">
        <v>112</v>
      </c>
      <c r="DR53" s="449">
        <v>112</v>
      </c>
      <c r="DS53" s="449">
        <v>144</v>
      </c>
      <c r="DT53" s="449">
        <v>112</v>
      </c>
      <c r="DU53" s="449">
        <v>0</v>
      </c>
      <c r="DV53" s="449">
        <v>0</v>
      </c>
      <c r="DW53" s="449">
        <v>0</v>
      </c>
      <c r="DX53" s="449">
        <v>112</v>
      </c>
      <c r="DY53" s="449">
        <v>0</v>
      </c>
      <c r="DZ53" s="449">
        <v>208</v>
      </c>
      <c r="EA53" s="449">
        <v>176</v>
      </c>
      <c r="EB53" s="449">
        <v>0</v>
      </c>
      <c r="EC53" s="449">
        <v>0</v>
      </c>
      <c r="ED53" s="449">
        <v>112</v>
      </c>
      <c r="EE53" s="449">
        <v>112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5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6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7"/>
        <v>0</v>
      </c>
      <c r="AN54" s="714">
        <f t="shared" si="8"/>
        <v>0</v>
      </c>
      <c r="AO54" s="600">
        <v>67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9"/>
        <v>67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19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10"/>
        <v>0</v>
      </c>
      <c r="BP54" s="173">
        <v>200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8"/>
        <v>200</v>
      </c>
      <c r="BY54" s="393">
        <f t="shared" si="33"/>
        <v>0</v>
      </c>
      <c r="BZ54" s="1180">
        <f t="shared" si="27"/>
        <v>0</v>
      </c>
      <c r="CA54" s="1181">
        <f t="shared" si="32"/>
        <v>67</v>
      </c>
      <c r="CB54" s="130">
        <v>0</v>
      </c>
      <c r="CC54" s="130">
        <v>0</v>
      </c>
      <c r="CD54" s="1182">
        <f t="shared" si="34"/>
        <v>200</v>
      </c>
      <c r="CE54" s="1169">
        <f t="shared" si="35"/>
        <v>267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4"/>
        <v>0</v>
      </c>
      <c r="DI54" s="218">
        <f t="shared" si="14"/>
        <v>0</v>
      </c>
      <c r="DJ54" s="219">
        <f t="shared" si="14"/>
        <v>0</v>
      </c>
      <c r="DK54" s="471">
        <f t="shared" si="15"/>
        <v>0</v>
      </c>
      <c r="DL54" s="215">
        <f t="shared" si="16"/>
        <v>0</v>
      </c>
      <c r="DM54" s="208">
        <f t="shared" si="17"/>
        <v>0</v>
      </c>
      <c r="DN54" s="251">
        <f t="shared" si="20"/>
        <v>200</v>
      </c>
      <c r="DO54" s="220">
        <f t="shared" si="29"/>
        <v>267</v>
      </c>
      <c r="DP54" s="449">
        <v>0</v>
      </c>
      <c r="DQ54" s="449">
        <v>0</v>
      </c>
      <c r="DR54" s="449">
        <v>0</v>
      </c>
      <c r="DS54" s="449">
        <v>160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316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317">
        <f>420+450</f>
        <v>870</v>
      </c>
      <c r="R55" s="124">
        <v>0</v>
      </c>
      <c r="S55" s="124">
        <v>0</v>
      </c>
      <c r="T55" s="124">
        <v>0</v>
      </c>
      <c r="U55" s="125">
        <f t="shared" si="5"/>
        <v>870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6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7"/>
        <v>0</v>
      </c>
      <c r="AN55" s="714">
        <f t="shared" si="8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9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19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10"/>
        <v>0</v>
      </c>
      <c r="BP55" s="173">
        <v>194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8"/>
        <v>194</v>
      </c>
      <c r="BY55" s="393">
        <f t="shared" si="33"/>
        <v>870</v>
      </c>
      <c r="BZ55" s="1180">
        <f t="shared" si="27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34"/>
        <v>194</v>
      </c>
      <c r="CE55" s="1169">
        <f t="shared" si="35"/>
        <v>1064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112</v>
      </c>
      <c r="CT55" s="247">
        <v>112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4"/>
        <v>0</v>
      </c>
      <c r="DI55" s="218">
        <f t="shared" si="14"/>
        <v>112</v>
      </c>
      <c r="DJ55" s="219">
        <f t="shared" si="14"/>
        <v>112</v>
      </c>
      <c r="DK55" s="471">
        <f t="shared" si="15"/>
        <v>0</v>
      </c>
      <c r="DL55" s="215">
        <f t="shared" si="16"/>
        <v>112</v>
      </c>
      <c r="DM55" s="208">
        <f t="shared" si="17"/>
        <v>0</v>
      </c>
      <c r="DN55" s="251">
        <f t="shared" si="20"/>
        <v>82</v>
      </c>
      <c r="DO55" s="220">
        <f t="shared" si="29"/>
        <v>952</v>
      </c>
      <c r="DP55" s="449">
        <v>160</v>
      </c>
      <c r="DQ55" s="449">
        <v>272</v>
      </c>
      <c r="DR55" s="449">
        <v>0</v>
      </c>
      <c r="DS55" s="449">
        <v>160</v>
      </c>
      <c r="DT55" s="449">
        <v>0</v>
      </c>
      <c r="DU55" s="449">
        <v>0</v>
      </c>
      <c r="DV55" s="449">
        <v>0</v>
      </c>
      <c r="DW55" s="449">
        <v>96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316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317">
        <f>373+400</f>
        <v>773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5"/>
        <v>773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f>240</f>
        <v>240</v>
      </c>
      <c r="AB56" s="124">
        <v>0</v>
      </c>
      <c r="AC56" s="127">
        <v>0</v>
      </c>
      <c r="AD56" s="128">
        <f t="shared" si="6"/>
        <v>240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7"/>
        <v>0</v>
      </c>
      <c r="AN56" s="714">
        <f t="shared" si="8"/>
        <v>240</v>
      </c>
      <c r="AO56" s="600">
        <v>0</v>
      </c>
      <c r="AP56" s="134">
        <v>0</v>
      </c>
      <c r="AQ56" s="134">
        <v>0</v>
      </c>
      <c r="AR56" s="134">
        <v>0</v>
      </c>
      <c r="AS56" s="134">
        <v>0</v>
      </c>
      <c r="AT56" s="134">
        <f>240</f>
        <v>240</v>
      </c>
      <c r="AU56" s="134">
        <v>0</v>
      </c>
      <c r="AV56" s="139">
        <v>0</v>
      </c>
      <c r="AW56" s="593">
        <f t="shared" si="9"/>
        <v>240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19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10"/>
        <v>0</v>
      </c>
      <c r="BP56" s="173">
        <v>143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240</v>
      </c>
      <c r="BX56" s="136">
        <f t="shared" si="18"/>
        <v>383</v>
      </c>
      <c r="BY56" s="393">
        <f t="shared" si="33"/>
        <v>533</v>
      </c>
      <c r="BZ56" s="1180">
        <f t="shared" si="27"/>
        <v>0</v>
      </c>
      <c r="CA56" s="1181">
        <f t="shared" si="32"/>
        <v>0</v>
      </c>
      <c r="CB56" s="130">
        <v>0</v>
      </c>
      <c r="CC56" s="130">
        <v>0</v>
      </c>
      <c r="CD56" s="1182">
        <f t="shared" si="34"/>
        <v>383</v>
      </c>
      <c r="CE56" s="1169">
        <f t="shared" si="35"/>
        <v>916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112</v>
      </c>
      <c r="CT56" s="247">
        <v>112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4"/>
        <v>0</v>
      </c>
      <c r="DI56" s="218">
        <f t="shared" si="14"/>
        <v>112</v>
      </c>
      <c r="DJ56" s="219">
        <f t="shared" si="14"/>
        <v>112</v>
      </c>
      <c r="DK56" s="471">
        <f t="shared" si="15"/>
        <v>0</v>
      </c>
      <c r="DL56" s="215">
        <f t="shared" si="16"/>
        <v>112</v>
      </c>
      <c r="DM56" s="208">
        <f t="shared" si="17"/>
        <v>0</v>
      </c>
      <c r="DN56" s="251">
        <f t="shared" si="20"/>
        <v>271</v>
      </c>
      <c r="DO56" s="220">
        <f t="shared" si="29"/>
        <v>804</v>
      </c>
      <c r="DP56" s="449">
        <v>160</v>
      </c>
      <c r="DQ56" s="449">
        <v>272</v>
      </c>
      <c r="DR56" s="449">
        <v>0</v>
      </c>
      <c r="DS56" s="449">
        <v>320</v>
      </c>
      <c r="DT56" s="449">
        <v>0</v>
      </c>
      <c r="DU56" s="449">
        <v>0</v>
      </c>
      <c r="DV56" s="449">
        <v>0</v>
      </c>
      <c r="DW56" s="449">
        <v>96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426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5"/>
        <v>426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6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7"/>
        <v>0</v>
      </c>
      <c r="AN57" s="714">
        <f t="shared" si="8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9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19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10"/>
        <v>0</v>
      </c>
      <c r="BP57" s="173">
        <v>9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8"/>
        <v>9</v>
      </c>
      <c r="BY57" s="393">
        <f t="shared" si="33"/>
        <v>426</v>
      </c>
      <c r="BZ57" s="1180">
        <f t="shared" si="27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34"/>
        <v>9</v>
      </c>
      <c r="CE57" s="1169">
        <f t="shared" si="35"/>
        <v>435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4"/>
        <v>0</v>
      </c>
      <c r="DI57" s="218">
        <f t="shared" si="14"/>
        <v>0</v>
      </c>
      <c r="DJ57" s="219">
        <f t="shared" si="14"/>
        <v>0</v>
      </c>
      <c r="DK57" s="471">
        <f t="shared" si="15"/>
        <v>0</v>
      </c>
      <c r="DL57" s="215">
        <f t="shared" si="16"/>
        <v>0</v>
      </c>
      <c r="DM57" s="208">
        <f t="shared" si="17"/>
        <v>0</v>
      </c>
      <c r="DN57" s="251">
        <f t="shared" si="20"/>
        <v>9</v>
      </c>
      <c r="DO57" s="220">
        <f t="shared" si="29"/>
        <v>435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5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6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7"/>
        <v>0</v>
      </c>
      <c r="AN58" s="714">
        <f t="shared" si="8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9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19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10"/>
        <v>0</v>
      </c>
      <c r="BP58" s="173">
        <v>125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8"/>
        <v>125</v>
      </c>
      <c r="BY58" s="393">
        <f t="shared" si="33"/>
        <v>0</v>
      </c>
      <c r="BZ58" s="1180">
        <f t="shared" si="27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34"/>
        <v>125</v>
      </c>
      <c r="CE58" s="1169">
        <f t="shared" si="35"/>
        <v>125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4"/>
        <v>0</v>
      </c>
      <c r="DI58" s="218">
        <f t="shared" si="14"/>
        <v>0</v>
      </c>
      <c r="DJ58" s="219">
        <f t="shared" si="14"/>
        <v>0</v>
      </c>
      <c r="DK58" s="471">
        <f t="shared" si="15"/>
        <v>0</v>
      </c>
      <c r="DL58" s="215">
        <f t="shared" si="16"/>
        <v>0</v>
      </c>
      <c r="DM58" s="208">
        <f t="shared" si="17"/>
        <v>0</v>
      </c>
      <c r="DN58" s="251">
        <f t="shared" si="20"/>
        <v>125</v>
      </c>
      <c r="DO58" s="220">
        <f t="shared" si="29"/>
        <v>125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243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5"/>
        <v>243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6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7"/>
        <v>0</v>
      </c>
      <c r="AN59" s="714">
        <f t="shared" si="8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9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19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10"/>
        <v>0</v>
      </c>
      <c r="BP59" s="173">
        <v>237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8"/>
        <v>237</v>
      </c>
      <c r="BY59" s="393">
        <f t="shared" si="33"/>
        <v>243</v>
      </c>
      <c r="BZ59" s="1180">
        <f t="shared" si="27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34"/>
        <v>237</v>
      </c>
      <c r="CE59" s="1169">
        <f t="shared" si="35"/>
        <v>480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4"/>
        <v>0</v>
      </c>
      <c r="DI59" s="218">
        <f t="shared" si="14"/>
        <v>0</v>
      </c>
      <c r="DJ59" s="219">
        <f t="shared" si="14"/>
        <v>0</v>
      </c>
      <c r="DK59" s="471">
        <f t="shared" si="15"/>
        <v>0</v>
      </c>
      <c r="DL59" s="215">
        <f t="shared" si="16"/>
        <v>0</v>
      </c>
      <c r="DM59" s="208">
        <f t="shared" si="17"/>
        <v>0</v>
      </c>
      <c r="DN59" s="251">
        <f t="shared" si="20"/>
        <v>237</v>
      </c>
      <c r="DO59" s="220">
        <f t="shared" si="29"/>
        <v>480</v>
      </c>
      <c r="DP59" s="449">
        <v>0</v>
      </c>
      <c r="DQ59" s="449">
        <v>0</v>
      </c>
      <c r="DR59" s="449">
        <v>0</v>
      </c>
      <c r="DS59" s="449">
        <v>0</v>
      </c>
      <c r="DT59" s="449">
        <v>72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5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6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7"/>
        <v>0</v>
      </c>
      <c r="AN60" s="714">
        <f t="shared" si="8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9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19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10"/>
        <v>0</v>
      </c>
      <c r="BP60" s="173">
        <v>399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8"/>
        <v>399</v>
      </c>
      <c r="BY60" s="393">
        <f t="shared" si="33"/>
        <v>0</v>
      </c>
      <c r="BZ60" s="1180">
        <f t="shared" ref="BZ60:BZ93" si="36">AN60-(AP60+AQ60+AR60+AS60+AT60+AU60+AV60)</f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34"/>
        <v>399</v>
      </c>
      <c r="CE60" s="1169">
        <f t="shared" si="35"/>
        <v>399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4"/>
        <v>0</v>
      </c>
      <c r="DI60" s="218">
        <f t="shared" si="14"/>
        <v>0</v>
      </c>
      <c r="DJ60" s="219">
        <f t="shared" si="14"/>
        <v>0</v>
      </c>
      <c r="DK60" s="471">
        <f t="shared" si="15"/>
        <v>0</v>
      </c>
      <c r="DL60" s="215">
        <f t="shared" si="16"/>
        <v>0</v>
      </c>
      <c r="DM60" s="208">
        <f t="shared" si="17"/>
        <v>0</v>
      </c>
      <c r="DN60" s="251">
        <f t="shared" si="20"/>
        <v>399</v>
      </c>
      <c r="DO60" s="220">
        <f t="shared" ref="DO60:DO93" si="37">CE60-DJ60</f>
        <v>399</v>
      </c>
      <c r="DP60" s="449">
        <v>0</v>
      </c>
      <c r="DQ60" s="449">
        <v>0</v>
      </c>
      <c r="DR60" s="449">
        <v>0</v>
      </c>
      <c r="DS60" s="449">
        <v>0</v>
      </c>
      <c r="DT60" s="449">
        <v>80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2860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5"/>
        <v>2860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6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7"/>
        <v>0</v>
      </c>
      <c r="AN61" s="714">
        <f t="shared" si="8"/>
        <v>0</v>
      </c>
      <c r="AO61" s="600">
        <v>22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9"/>
        <v>22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19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10"/>
        <v>0</v>
      </c>
      <c r="BP61" s="173">
        <v>544</v>
      </c>
      <c r="BQ61" s="134">
        <v>22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8"/>
        <v>566</v>
      </c>
      <c r="BY61" s="393">
        <f t="shared" si="33"/>
        <v>2860</v>
      </c>
      <c r="BZ61" s="1180">
        <f t="shared" si="36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34"/>
        <v>566</v>
      </c>
      <c r="CE61" s="1169">
        <f t="shared" si="35"/>
        <v>3426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4"/>
        <v>0</v>
      </c>
      <c r="DI61" s="218">
        <f t="shared" si="14"/>
        <v>0</v>
      </c>
      <c r="DJ61" s="219">
        <f t="shared" si="14"/>
        <v>0</v>
      </c>
      <c r="DK61" s="471">
        <f t="shared" si="15"/>
        <v>0</v>
      </c>
      <c r="DL61" s="215">
        <f t="shared" si="16"/>
        <v>0</v>
      </c>
      <c r="DM61" s="208">
        <f t="shared" si="17"/>
        <v>0</v>
      </c>
      <c r="DN61" s="251">
        <f t="shared" si="20"/>
        <v>566</v>
      </c>
      <c r="DO61" s="220">
        <f t="shared" si="37"/>
        <v>3426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726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5"/>
        <v>726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6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7"/>
        <v>0</v>
      </c>
      <c r="AN62" s="714">
        <f t="shared" si="8"/>
        <v>0</v>
      </c>
      <c r="AO62" s="600">
        <v>48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9"/>
        <v>48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19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10"/>
        <v>0</v>
      </c>
      <c r="BP62" s="173">
        <v>2615</v>
      </c>
      <c r="BQ62" s="134">
        <v>23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8"/>
        <v>2638</v>
      </c>
      <c r="BY62" s="393">
        <f t="shared" si="33"/>
        <v>726</v>
      </c>
      <c r="BZ62" s="1180">
        <f t="shared" si="36"/>
        <v>0</v>
      </c>
      <c r="CA62" s="1181">
        <f t="shared" si="32"/>
        <v>25</v>
      </c>
      <c r="CB62" s="130">
        <v>0</v>
      </c>
      <c r="CC62" s="130">
        <v>0</v>
      </c>
      <c r="CD62" s="1182">
        <f t="shared" si="34"/>
        <v>2638</v>
      </c>
      <c r="CE62" s="1169">
        <f t="shared" si="35"/>
        <v>3389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4"/>
        <v>0</v>
      </c>
      <c r="DI62" s="218">
        <f t="shared" si="14"/>
        <v>0</v>
      </c>
      <c r="DJ62" s="219">
        <f t="shared" si="14"/>
        <v>0</v>
      </c>
      <c r="DK62" s="471">
        <f t="shared" si="15"/>
        <v>0</v>
      </c>
      <c r="DL62" s="215">
        <f t="shared" si="16"/>
        <v>0</v>
      </c>
      <c r="DM62" s="208">
        <f t="shared" si="17"/>
        <v>0</v>
      </c>
      <c r="DN62" s="251">
        <f t="shared" si="20"/>
        <v>2638</v>
      </c>
      <c r="DO62" s="220">
        <f t="shared" si="37"/>
        <v>3389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5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6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7"/>
        <v>0</v>
      </c>
      <c r="AN63" s="714">
        <f t="shared" si="8"/>
        <v>0</v>
      </c>
      <c r="AO63" s="600">
        <v>2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9"/>
        <v>2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19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10"/>
        <v>0</v>
      </c>
      <c r="BP63" s="173">
        <v>1185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8"/>
        <v>1185</v>
      </c>
      <c r="BY63" s="393">
        <f t="shared" si="33"/>
        <v>0</v>
      </c>
      <c r="BZ63" s="1180">
        <f t="shared" si="36"/>
        <v>0</v>
      </c>
      <c r="CA63" s="1181">
        <f t="shared" si="32"/>
        <v>2</v>
      </c>
      <c r="CB63" s="130">
        <v>0</v>
      </c>
      <c r="CC63" s="130">
        <v>0</v>
      </c>
      <c r="CD63" s="1182">
        <f t="shared" si="34"/>
        <v>1185</v>
      </c>
      <c r="CE63" s="1169">
        <f t="shared" si="35"/>
        <v>1187</v>
      </c>
      <c r="CF63" s="263">
        <v>580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580</v>
      </c>
      <c r="CW63" s="240">
        <v>0</v>
      </c>
      <c r="CX63" s="250">
        <v>0</v>
      </c>
      <c r="CY63" s="442" t="s">
        <v>648</v>
      </c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4"/>
        <v>580</v>
      </c>
      <c r="DI63" s="218">
        <f t="shared" si="14"/>
        <v>0</v>
      </c>
      <c r="DJ63" s="219">
        <f t="shared" si="14"/>
        <v>0</v>
      </c>
      <c r="DK63" s="471">
        <f t="shared" si="15"/>
        <v>0</v>
      </c>
      <c r="DL63" s="215">
        <f t="shared" si="16"/>
        <v>-580</v>
      </c>
      <c r="DM63" s="208">
        <f t="shared" si="17"/>
        <v>0</v>
      </c>
      <c r="DN63" s="251">
        <f t="shared" si="20"/>
        <v>1185</v>
      </c>
      <c r="DO63" s="220">
        <f t="shared" si="37"/>
        <v>1187</v>
      </c>
      <c r="DP63" s="449">
        <v>360</v>
      </c>
      <c r="DQ63" s="449">
        <v>160</v>
      </c>
      <c r="DR63" s="449">
        <v>160</v>
      </c>
      <c r="DS63" s="449">
        <v>0</v>
      </c>
      <c r="DT63" s="449">
        <v>0</v>
      </c>
      <c r="DU63" s="449">
        <v>0</v>
      </c>
      <c r="DV63" s="449">
        <v>0</v>
      </c>
      <c r="DW63" s="449">
        <v>160</v>
      </c>
      <c r="DX63" s="449">
        <v>160</v>
      </c>
      <c r="DY63" s="449">
        <v>160</v>
      </c>
      <c r="DZ63" s="449">
        <v>160</v>
      </c>
      <c r="EA63" s="449">
        <v>0</v>
      </c>
      <c r="EB63" s="449">
        <v>0</v>
      </c>
      <c r="EC63" s="449">
        <v>0</v>
      </c>
      <c r="ED63" s="449">
        <v>0</v>
      </c>
      <c r="EE63" s="449">
        <v>160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5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6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7"/>
        <v>0</v>
      </c>
      <c r="AN64" s="714">
        <f t="shared" si="8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9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19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10"/>
        <v>0</v>
      </c>
      <c r="BP64" s="173">
        <v>747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8"/>
        <v>747</v>
      </c>
      <c r="BY64" s="393">
        <f t="shared" si="33"/>
        <v>0</v>
      </c>
      <c r="BZ64" s="1180">
        <f t="shared" si="36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34"/>
        <v>747</v>
      </c>
      <c r="CE64" s="1169">
        <f t="shared" si="35"/>
        <v>747</v>
      </c>
      <c r="CF64" s="263">
        <v>576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576</v>
      </c>
      <c r="CW64" s="240">
        <v>0</v>
      </c>
      <c r="CX64" s="250">
        <v>0</v>
      </c>
      <c r="CY64" s="442" t="s">
        <v>648</v>
      </c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4"/>
        <v>576</v>
      </c>
      <c r="DI64" s="218">
        <f t="shared" si="14"/>
        <v>0</v>
      </c>
      <c r="DJ64" s="219">
        <f t="shared" si="14"/>
        <v>0</v>
      </c>
      <c r="DK64" s="471">
        <f t="shared" si="15"/>
        <v>0</v>
      </c>
      <c r="DL64" s="215">
        <f t="shared" si="16"/>
        <v>-576</v>
      </c>
      <c r="DM64" s="208">
        <f t="shared" si="17"/>
        <v>0</v>
      </c>
      <c r="DN64" s="251">
        <f t="shared" si="20"/>
        <v>747</v>
      </c>
      <c r="DO64" s="220">
        <f t="shared" si="37"/>
        <v>747</v>
      </c>
      <c r="DP64" s="449">
        <v>368</v>
      </c>
      <c r="DQ64" s="449">
        <v>144</v>
      </c>
      <c r="DR64" s="449">
        <v>144</v>
      </c>
      <c r="DS64" s="449">
        <v>0</v>
      </c>
      <c r="DT64" s="449">
        <v>0</v>
      </c>
      <c r="DU64" s="449">
        <v>0</v>
      </c>
      <c r="DV64" s="449">
        <v>0</v>
      </c>
      <c r="DW64" s="449">
        <v>144</v>
      </c>
      <c r="DX64" s="449">
        <v>144</v>
      </c>
      <c r="DY64" s="449">
        <v>144</v>
      </c>
      <c r="DZ64" s="449">
        <v>144</v>
      </c>
      <c r="EA64" s="449">
        <v>0</v>
      </c>
      <c r="EB64" s="449">
        <v>0</v>
      </c>
      <c r="EC64" s="449">
        <v>0</v>
      </c>
      <c r="ED64" s="449">
        <v>0</v>
      </c>
      <c r="EE64" s="449">
        <v>144</v>
      </c>
    </row>
    <row r="65" spans="1:136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5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6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7"/>
        <v>0</v>
      </c>
      <c r="AN65" s="714">
        <f t="shared" si="8"/>
        <v>0</v>
      </c>
      <c r="AO65" s="600">
        <v>11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9"/>
        <v>11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19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10"/>
        <v>0</v>
      </c>
      <c r="BP65" s="173">
        <v>1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8"/>
        <v>1</v>
      </c>
      <c r="BY65" s="393">
        <f t="shared" si="33"/>
        <v>0</v>
      </c>
      <c r="BZ65" s="1180">
        <f t="shared" si="36"/>
        <v>0</v>
      </c>
      <c r="CA65" s="1181">
        <f t="shared" si="32"/>
        <v>11</v>
      </c>
      <c r="CB65" s="130">
        <v>0</v>
      </c>
      <c r="CC65" s="130">
        <v>0</v>
      </c>
      <c r="CD65" s="1182">
        <f t="shared" si="34"/>
        <v>1</v>
      </c>
      <c r="CE65" s="1169">
        <f t="shared" si="35"/>
        <v>12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4"/>
        <v>0</v>
      </c>
      <c r="DI65" s="218">
        <f t="shared" si="14"/>
        <v>0</v>
      </c>
      <c r="DJ65" s="219">
        <f t="shared" si="14"/>
        <v>0</v>
      </c>
      <c r="DK65" s="471">
        <f t="shared" si="15"/>
        <v>0</v>
      </c>
      <c r="DL65" s="215">
        <f t="shared" si="16"/>
        <v>0</v>
      </c>
      <c r="DM65" s="208">
        <f t="shared" si="17"/>
        <v>0</v>
      </c>
      <c r="DN65" s="251">
        <f t="shared" si="20"/>
        <v>1</v>
      </c>
      <c r="DO65" s="220">
        <f t="shared" si="37"/>
        <v>12</v>
      </c>
      <c r="DP65" s="449">
        <v>0</v>
      </c>
      <c r="DQ65" s="449">
        <v>0</v>
      </c>
      <c r="DR65" s="449">
        <v>144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6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408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5"/>
        <v>408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6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7"/>
        <v>0</v>
      </c>
      <c r="AN66" s="714">
        <f t="shared" si="8"/>
        <v>0</v>
      </c>
      <c r="AO66" s="600">
        <v>13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9"/>
        <v>13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19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10"/>
        <v>0</v>
      </c>
      <c r="BP66" s="173">
        <v>14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8"/>
        <v>14</v>
      </c>
      <c r="BY66" s="393">
        <f t="shared" si="33"/>
        <v>408</v>
      </c>
      <c r="BZ66" s="1180">
        <f t="shared" si="36"/>
        <v>0</v>
      </c>
      <c r="CA66" s="1181">
        <f t="shared" si="32"/>
        <v>13</v>
      </c>
      <c r="CB66" s="130">
        <v>0</v>
      </c>
      <c r="CC66" s="130">
        <v>0</v>
      </c>
      <c r="CD66" s="1182">
        <f t="shared" si="34"/>
        <v>14</v>
      </c>
      <c r="CE66" s="1169">
        <f t="shared" si="35"/>
        <v>435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4"/>
        <v>0</v>
      </c>
      <c r="DI66" s="218">
        <f t="shared" si="14"/>
        <v>0</v>
      </c>
      <c r="DJ66" s="219">
        <f t="shared" si="14"/>
        <v>0</v>
      </c>
      <c r="DK66" s="471">
        <f t="shared" si="15"/>
        <v>0</v>
      </c>
      <c r="DL66" s="215">
        <f t="shared" si="16"/>
        <v>0</v>
      </c>
      <c r="DM66" s="208">
        <f t="shared" si="17"/>
        <v>0</v>
      </c>
      <c r="DN66" s="251">
        <f t="shared" si="20"/>
        <v>14</v>
      </c>
      <c r="DO66" s="220">
        <f t="shared" si="37"/>
        <v>435</v>
      </c>
      <c r="DP66" s="449">
        <v>0</v>
      </c>
      <c r="DQ66" s="449">
        <v>0</v>
      </c>
      <c r="DR66" s="449">
        <v>160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6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5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6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7"/>
        <v>0</v>
      </c>
      <c r="AN67" s="714">
        <f t="shared" si="8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9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19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10"/>
        <v>0</v>
      </c>
      <c r="BP67" s="133">
        <v>2052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8"/>
        <v>2052</v>
      </c>
      <c r="BY67" s="393">
        <f t="shared" si="33"/>
        <v>0</v>
      </c>
      <c r="BZ67" s="1180">
        <f t="shared" si="36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34"/>
        <v>2052</v>
      </c>
      <c r="CE67" s="1169">
        <f t="shared" si="35"/>
        <v>2052</v>
      </c>
      <c r="CF67" s="262">
        <v>576</v>
      </c>
      <c r="CG67" s="462">
        <v>0</v>
      </c>
      <c r="CH67" s="240"/>
      <c r="CI67" s="219"/>
      <c r="CJ67" s="383">
        <v>320</v>
      </c>
      <c r="CK67" s="240">
        <v>320</v>
      </c>
      <c r="CL67" s="247">
        <v>320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480</v>
      </c>
      <c r="DA67" s="240">
        <v>480</v>
      </c>
      <c r="DB67" s="247">
        <v>480</v>
      </c>
      <c r="DC67" s="442"/>
      <c r="DD67" s="383">
        <v>224</v>
      </c>
      <c r="DE67" s="240">
        <v>0</v>
      </c>
      <c r="DF67" s="219"/>
      <c r="DG67" s="442" t="s">
        <v>648</v>
      </c>
      <c r="DH67" s="469">
        <f t="shared" si="14"/>
        <v>1024</v>
      </c>
      <c r="DI67" s="218">
        <f t="shared" si="14"/>
        <v>800</v>
      </c>
      <c r="DJ67" s="219">
        <f t="shared" si="14"/>
        <v>800</v>
      </c>
      <c r="DK67" s="471">
        <f t="shared" si="15"/>
        <v>448</v>
      </c>
      <c r="DL67" s="215">
        <f t="shared" si="16"/>
        <v>224</v>
      </c>
      <c r="DM67" s="208">
        <f t="shared" si="17"/>
        <v>0</v>
      </c>
      <c r="DN67" s="251">
        <f t="shared" si="20"/>
        <v>1252</v>
      </c>
      <c r="DO67" s="220">
        <f t="shared" si="37"/>
        <v>1252</v>
      </c>
      <c r="DP67" s="449">
        <v>576</v>
      </c>
      <c r="DQ67" s="449">
        <v>512</v>
      </c>
      <c r="DR67" s="449">
        <v>368</v>
      </c>
      <c r="DS67" s="449">
        <v>368</v>
      </c>
      <c r="DT67" s="449">
        <v>576</v>
      </c>
      <c r="DU67" s="449">
        <v>368</v>
      </c>
      <c r="DV67" s="449">
        <v>368</v>
      </c>
      <c r="DW67" s="449">
        <v>368</v>
      </c>
      <c r="DX67" s="449">
        <v>368</v>
      </c>
      <c r="DY67" s="449">
        <v>368</v>
      </c>
      <c r="DZ67" s="449">
        <v>144</v>
      </c>
      <c r="EA67" s="449">
        <v>144</v>
      </c>
      <c r="EB67" s="449">
        <v>0</v>
      </c>
      <c r="EC67" s="449">
        <v>0</v>
      </c>
      <c r="ED67" s="449">
        <v>144</v>
      </c>
      <c r="EE67" s="449">
        <v>144</v>
      </c>
    </row>
    <row r="68" spans="1:136" ht="21.9" customHeight="1">
      <c r="A68" s="1316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315">
        <f>40</f>
        <v>40</v>
      </c>
      <c r="U68" s="125">
        <f t="shared" si="5"/>
        <v>40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6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7"/>
        <v>0</v>
      </c>
      <c r="AN68" s="714">
        <f t="shared" si="8"/>
        <v>0</v>
      </c>
      <c r="AO68" s="601">
        <v>5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9"/>
        <v>5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19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10"/>
        <v>0</v>
      </c>
      <c r="BP68" s="133">
        <v>1044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8"/>
        <v>1044</v>
      </c>
      <c r="BY68" s="393">
        <f t="shared" si="33"/>
        <v>40</v>
      </c>
      <c r="BZ68" s="1180">
        <f t="shared" si="36"/>
        <v>0</v>
      </c>
      <c r="CA68" s="1181">
        <f t="shared" si="32"/>
        <v>5</v>
      </c>
      <c r="CB68" s="130">
        <v>0</v>
      </c>
      <c r="CC68" s="130">
        <v>0</v>
      </c>
      <c r="CD68" s="1182">
        <f t="shared" si="34"/>
        <v>1044</v>
      </c>
      <c r="CE68" s="1169">
        <f t="shared" si="35"/>
        <v>1089</v>
      </c>
      <c r="CF68" s="262">
        <v>576</v>
      </c>
      <c r="CG68" s="463">
        <v>0</v>
      </c>
      <c r="CH68" s="207"/>
      <c r="CI68" s="208"/>
      <c r="CJ68" s="383">
        <v>320</v>
      </c>
      <c r="CK68" s="240">
        <v>320</v>
      </c>
      <c r="CL68" s="209">
        <v>320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480</v>
      </c>
      <c r="DA68" s="207">
        <v>480</v>
      </c>
      <c r="DB68" s="209">
        <v>480</v>
      </c>
      <c r="DC68" s="443"/>
      <c r="DD68" s="384">
        <v>224</v>
      </c>
      <c r="DE68" s="207">
        <v>0</v>
      </c>
      <c r="DF68" s="208"/>
      <c r="DG68" s="443" t="s">
        <v>648</v>
      </c>
      <c r="DH68" s="475">
        <f t="shared" si="14"/>
        <v>1024</v>
      </c>
      <c r="DI68" s="214">
        <f t="shared" si="14"/>
        <v>800</v>
      </c>
      <c r="DJ68" s="208">
        <f t="shared" si="14"/>
        <v>800</v>
      </c>
      <c r="DK68" s="471">
        <f t="shared" si="15"/>
        <v>448</v>
      </c>
      <c r="DL68" s="215">
        <f t="shared" si="16"/>
        <v>224</v>
      </c>
      <c r="DM68" s="208">
        <f t="shared" si="17"/>
        <v>0</v>
      </c>
      <c r="DN68" s="216">
        <f t="shared" si="20"/>
        <v>244</v>
      </c>
      <c r="DO68" s="217">
        <f t="shared" si="37"/>
        <v>289</v>
      </c>
      <c r="DP68" s="512">
        <v>576</v>
      </c>
      <c r="DQ68" s="512">
        <v>512</v>
      </c>
      <c r="DR68" s="512">
        <v>368</v>
      </c>
      <c r="DS68" s="512">
        <v>368</v>
      </c>
      <c r="DT68" s="512">
        <v>576</v>
      </c>
      <c r="DU68" s="512">
        <v>368</v>
      </c>
      <c r="DV68" s="512">
        <v>368</v>
      </c>
      <c r="DW68" s="512">
        <v>368</v>
      </c>
      <c r="DX68" s="512">
        <v>368</v>
      </c>
      <c r="DY68" s="512">
        <v>368</v>
      </c>
      <c r="DZ68" s="512">
        <v>144</v>
      </c>
      <c r="EA68" s="512">
        <v>144</v>
      </c>
      <c r="EB68" s="512">
        <v>0</v>
      </c>
      <c r="EC68" s="512">
        <v>0</v>
      </c>
      <c r="ED68" s="512">
        <v>144</v>
      </c>
      <c r="EE68" s="512">
        <v>144</v>
      </c>
    </row>
    <row r="69" spans="1:136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493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5"/>
        <v>493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f>313</f>
        <v>313</v>
      </c>
      <c r="AC69" s="127">
        <f>169</f>
        <v>169</v>
      </c>
      <c r="AD69" s="128">
        <f t="shared" si="6"/>
        <v>482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7"/>
        <v>0</v>
      </c>
      <c r="AN69" s="714">
        <f t="shared" si="8"/>
        <v>482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f>313</f>
        <v>313</v>
      </c>
      <c r="AV69" s="139">
        <f>169</f>
        <v>169</v>
      </c>
      <c r="AW69" s="593">
        <f t="shared" si="9"/>
        <v>482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19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10"/>
        <v>0</v>
      </c>
      <c r="BP69" s="173">
        <v>551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472</v>
      </c>
      <c r="BX69" s="136">
        <f t="shared" si="18"/>
        <v>1023</v>
      </c>
      <c r="BY69" s="393">
        <f t="shared" si="33"/>
        <v>11</v>
      </c>
      <c r="BZ69" s="1180">
        <f t="shared" si="36"/>
        <v>0</v>
      </c>
      <c r="CA69" s="1181">
        <f t="shared" si="32"/>
        <v>10</v>
      </c>
      <c r="CB69" s="130">
        <v>0</v>
      </c>
      <c r="CC69" s="130">
        <v>0</v>
      </c>
      <c r="CD69" s="1182">
        <f t="shared" si="34"/>
        <v>1023</v>
      </c>
      <c r="CE69" s="1169">
        <f t="shared" si="35"/>
        <v>1044</v>
      </c>
      <c r="CF69" s="263">
        <v>360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4">
        <v>360</v>
      </c>
      <c r="CW69" s="240">
        <v>0</v>
      </c>
      <c r="CX69" s="250">
        <v>0</v>
      </c>
      <c r="CY69" s="442" t="s">
        <v>648</v>
      </c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4"/>
        <v>360</v>
      </c>
      <c r="DI69" s="218">
        <f t="shared" si="14"/>
        <v>0</v>
      </c>
      <c r="DJ69" s="219">
        <f t="shared" si="14"/>
        <v>0</v>
      </c>
      <c r="DK69" s="471">
        <f t="shared" si="15"/>
        <v>0</v>
      </c>
      <c r="DL69" s="215">
        <f t="shared" si="16"/>
        <v>-360</v>
      </c>
      <c r="DM69" s="208">
        <f t="shared" si="17"/>
        <v>0</v>
      </c>
      <c r="DN69" s="251">
        <f t="shared" si="20"/>
        <v>1023</v>
      </c>
      <c r="DO69" s="220">
        <f t="shared" si="37"/>
        <v>1044</v>
      </c>
      <c r="DP69" s="491">
        <v>360</v>
      </c>
      <c r="DQ69" s="491">
        <v>216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6" ht="21.9" customHeight="1">
      <c r="A70" s="1314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325">
        <f>100+506</f>
        <v>606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5"/>
        <v>606</v>
      </c>
      <c r="V70" s="126">
        <v>0</v>
      </c>
      <c r="W70" s="124">
        <v>0</v>
      </c>
      <c r="X70" s="124">
        <v>0</v>
      </c>
      <c r="Y70" s="124">
        <v>0</v>
      </c>
      <c r="Z70" s="124">
        <f>175+427</f>
        <v>602</v>
      </c>
      <c r="AA70" s="124">
        <v>0</v>
      </c>
      <c r="AB70" s="124">
        <v>0</v>
      </c>
      <c r="AC70" s="127">
        <v>0</v>
      </c>
      <c r="AD70" s="128">
        <f t="shared" si="6"/>
        <v>602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7"/>
        <v>0</v>
      </c>
      <c r="AN70" s="714">
        <f t="shared" si="8"/>
        <v>602</v>
      </c>
      <c r="AO70" s="600">
        <v>0</v>
      </c>
      <c r="AP70" s="134">
        <v>0</v>
      </c>
      <c r="AQ70" s="134">
        <v>0</v>
      </c>
      <c r="AR70" s="134">
        <v>0</v>
      </c>
      <c r="AS70" s="134">
        <f>175+427</f>
        <v>602</v>
      </c>
      <c r="AT70" s="134">
        <v>0</v>
      </c>
      <c r="AU70" s="134">
        <v>0</v>
      </c>
      <c r="AV70" s="139">
        <v>0</v>
      </c>
      <c r="AW70" s="593">
        <f t="shared" si="9"/>
        <v>602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19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10"/>
        <v>0</v>
      </c>
      <c r="BP70" s="173">
        <v>215</v>
      </c>
      <c r="BQ70" s="134">
        <v>0</v>
      </c>
      <c r="BR70" s="134">
        <v>0</v>
      </c>
      <c r="BS70" s="134">
        <v>0</v>
      </c>
      <c r="BT70" s="134">
        <v>238</v>
      </c>
      <c r="BU70" s="134">
        <v>68</v>
      </c>
      <c r="BV70" s="134">
        <v>283</v>
      </c>
      <c r="BW70" s="135">
        <v>0</v>
      </c>
      <c r="BX70" s="136">
        <f t="shared" si="18"/>
        <v>804</v>
      </c>
      <c r="BY70" s="393">
        <f t="shared" si="33"/>
        <v>4</v>
      </c>
      <c r="BZ70" s="1180">
        <f t="shared" si="36"/>
        <v>0</v>
      </c>
      <c r="CA70" s="1181">
        <f t="shared" si="32"/>
        <v>13</v>
      </c>
      <c r="CB70" s="130">
        <v>0</v>
      </c>
      <c r="CC70" s="130">
        <v>0</v>
      </c>
      <c r="CD70" s="1182">
        <f t="shared" si="34"/>
        <v>804</v>
      </c>
      <c r="CE70" s="1169">
        <f t="shared" si="35"/>
        <v>821</v>
      </c>
      <c r="CF70" s="263">
        <v>364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4">
        <v>364</v>
      </c>
      <c r="CW70" s="240">
        <v>0</v>
      </c>
      <c r="CX70" s="250">
        <v>0</v>
      </c>
      <c r="CY70" s="442" t="s">
        <v>648</v>
      </c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4"/>
        <v>364</v>
      </c>
      <c r="DI70" s="218">
        <f t="shared" si="14"/>
        <v>0</v>
      </c>
      <c r="DJ70" s="219">
        <f t="shared" si="14"/>
        <v>0</v>
      </c>
      <c r="DK70" s="471">
        <f t="shared" si="15"/>
        <v>0</v>
      </c>
      <c r="DL70" s="215">
        <f t="shared" si="16"/>
        <v>-364</v>
      </c>
      <c r="DM70" s="208">
        <f t="shared" si="17"/>
        <v>0</v>
      </c>
      <c r="DN70" s="251">
        <f t="shared" si="20"/>
        <v>804</v>
      </c>
      <c r="DO70" s="220">
        <f t="shared" si="37"/>
        <v>821</v>
      </c>
      <c r="DP70" s="449">
        <v>364</v>
      </c>
      <c r="DQ70" s="449">
        <v>224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6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969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5"/>
        <v>969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6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7"/>
        <v>0</v>
      </c>
      <c r="AN71" s="714">
        <f t="shared" si="8"/>
        <v>0</v>
      </c>
      <c r="AO71" s="600">
        <v>5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9"/>
        <v>5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19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10"/>
        <v>0</v>
      </c>
      <c r="BP71" s="173">
        <v>253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8"/>
        <v>253</v>
      </c>
      <c r="BY71" s="393">
        <f t="shared" si="33"/>
        <v>969</v>
      </c>
      <c r="BZ71" s="1180">
        <f t="shared" si="36"/>
        <v>0</v>
      </c>
      <c r="CA71" s="1181">
        <f t="shared" si="32"/>
        <v>5</v>
      </c>
      <c r="CB71" s="130">
        <v>0</v>
      </c>
      <c r="CC71" s="130">
        <v>0</v>
      </c>
      <c r="CD71" s="1182">
        <f t="shared" si="34"/>
        <v>253</v>
      </c>
      <c r="CE71" s="1169">
        <f t="shared" si="35"/>
        <v>1227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4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4"/>
        <v>0</v>
      </c>
      <c r="DI71" s="218">
        <f t="shared" si="14"/>
        <v>0</v>
      </c>
      <c r="DJ71" s="219">
        <f t="shared" si="14"/>
        <v>0</v>
      </c>
      <c r="DK71" s="471">
        <f t="shared" si="15"/>
        <v>0</v>
      </c>
      <c r="DL71" s="215">
        <f t="shared" si="16"/>
        <v>0</v>
      </c>
      <c r="DM71" s="208">
        <f t="shared" si="17"/>
        <v>0</v>
      </c>
      <c r="DN71" s="251">
        <f t="shared" si="20"/>
        <v>253</v>
      </c>
      <c r="DO71" s="220">
        <f t="shared" si="37"/>
        <v>1227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80</v>
      </c>
      <c r="DX71" s="449">
        <v>0</v>
      </c>
      <c r="DY71" s="449">
        <v>0</v>
      </c>
      <c r="DZ71" s="449">
        <v>80</v>
      </c>
      <c r="EA71" s="449">
        <v>0</v>
      </c>
      <c r="EB71" s="449">
        <v>0</v>
      </c>
      <c r="EC71" s="449">
        <v>0</v>
      </c>
      <c r="ED71" s="449">
        <v>80</v>
      </c>
      <c r="EE71" s="449">
        <v>0</v>
      </c>
    </row>
    <row r="72" spans="1:136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5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6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7"/>
        <v>0</v>
      </c>
      <c r="AN72" s="714">
        <f t="shared" si="8"/>
        <v>0</v>
      </c>
      <c r="AO72" s="600">
        <v>87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9"/>
        <v>87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19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10"/>
        <v>0</v>
      </c>
      <c r="BP72" s="173">
        <v>897</v>
      </c>
      <c r="BQ72" s="134">
        <v>86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8"/>
        <v>983</v>
      </c>
      <c r="BY72" s="393">
        <f t="shared" si="33"/>
        <v>0</v>
      </c>
      <c r="BZ72" s="1180">
        <f t="shared" si="36"/>
        <v>0</v>
      </c>
      <c r="CA72" s="1181">
        <f t="shared" si="32"/>
        <v>1</v>
      </c>
      <c r="CB72" s="130">
        <v>0</v>
      </c>
      <c r="CC72" s="130">
        <v>0</v>
      </c>
      <c r="CD72" s="1182">
        <f t="shared" si="34"/>
        <v>983</v>
      </c>
      <c r="CE72" s="1169">
        <f t="shared" si="35"/>
        <v>984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4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4"/>
        <v>0</v>
      </c>
      <c r="DI72" s="218">
        <f t="shared" si="14"/>
        <v>0</v>
      </c>
      <c r="DJ72" s="219">
        <f t="shared" si="14"/>
        <v>0</v>
      </c>
      <c r="DK72" s="471">
        <f t="shared" si="15"/>
        <v>0</v>
      </c>
      <c r="DL72" s="215">
        <f t="shared" si="16"/>
        <v>0</v>
      </c>
      <c r="DM72" s="208">
        <f t="shared" si="17"/>
        <v>0</v>
      </c>
      <c r="DN72" s="251">
        <f t="shared" si="20"/>
        <v>983</v>
      </c>
      <c r="DO72" s="220">
        <f t="shared" si="37"/>
        <v>984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84</v>
      </c>
      <c r="DX72" s="449">
        <v>0</v>
      </c>
      <c r="DY72" s="449">
        <v>0</v>
      </c>
      <c r="DZ72" s="449">
        <v>84</v>
      </c>
      <c r="EA72" s="449">
        <v>0</v>
      </c>
      <c r="EB72" s="449">
        <v>0</v>
      </c>
      <c r="EC72" s="449">
        <v>0</v>
      </c>
      <c r="ED72" s="449">
        <v>84</v>
      </c>
      <c r="EE72" s="449">
        <v>0</v>
      </c>
    </row>
    <row r="73" spans="1:136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199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5"/>
        <v>199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6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7"/>
        <v>0</v>
      </c>
      <c r="AN73" s="714">
        <f t="shared" si="8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9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19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10"/>
        <v>0</v>
      </c>
      <c r="BP73" s="173">
        <v>246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8"/>
        <v>246</v>
      </c>
      <c r="BY73" s="393">
        <f t="shared" si="33"/>
        <v>199</v>
      </c>
      <c r="BZ73" s="1180">
        <f t="shared" si="36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ref="CD73:CD93" si="38">BX73</f>
        <v>246</v>
      </c>
      <c r="CE73" s="1169">
        <f t="shared" ref="CE73:CE93" si="39">SUM(BY73:CD73)</f>
        <v>445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4"/>
        <v>0</v>
      </c>
      <c r="DI73" s="218">
        <f t="shared" si="14"/>
        <v>0</v>
      </c>
      <c r="DJ73" s="219">
        <f t="shared" si="14"/>
        <v>0</v>
      </c>
      <c r="DK73" s="471">
        <f t="shared" si="15"/>
        <v>0</v>
      </c>
      <c r="DL73" s="215">
        <f t="shared" si="16"/>
        <v>0</v>
      </c>
      <c r="DM73" s="208">
        <f t="shared" si="17"/>
        <v>0</v>
      </c>
      <c r="DN73" s="251">
        <f t="shared" si="20"/>
        <v>246</v>
      </c>
      <c r="DO73" s="220">
        <f t="shared" si="37"/>
        <v>445</v>
      </c>
      <c r="DP73" s="449">
        <v>144</v>
      </c>
      <c r="DQ73" s="449">
        <v>72</v>
      </c>
      <c r="DR73" s="449">
        <v>72</v>
      </c>
      <c r="DS73" s="449">
        <v>72</v>
      </c>
      <c r="DT73" s="449">
        <v>144</v>
      </c>
      <c r="DU73" s="449">
        <v>0</v>
      </c>
      <c r="DV73" s="449">
        <v>72</v>
      </c>
      <c r="DW73" s="449">
        <v>144</v>
      </c>
      <c r="DX73" s="449">
        <v>0</v>
      </c>
      <c r="DY73" s="449">
        <v>144</v>
      </c>
      <c r="DZ73" s="449">
        <v>72</v>
      </c>
      <c r="EA73" s="449">
        <v>0</v>
      </c>
      <c r="EB73" s="449">
        <v>0</v>
      </c>
      <c r="EC73" s="449">
        <v>0</v>
      </c>
      <c r="ED73" s="449">
        <v>0</v>
      </c>
      <c r="EE73" s="449">
        <v>0</v>
      </c>
    </row>
    <row r="74" spans="1:136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5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40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41">SUM(AE74:AL74)</f>
        <v>0</v>
      </c>
      <c r="AN74" s="714">
        <f t="shared" si="8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9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42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10"/>
        <v>0</v>
      </c>
      <c r="BP74" s="173">
        <v>356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8"/>
        <v>356</v>
      </c>
      <c r="BY74" s="393">
        <f t="shared" si="33"/>
        <v>0</v>
      </c>
      <c r="BZ74" s="1180">
        <f t="shared" si="36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38"/>
        <v>356</v>
      </c>
      <c r="CE74" s="1169">
        <f t="shared" si="39"/>
        <v>356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4"/>
        <v>0</v>
      </c>
      <c r="DI74" s="218">
        <f t="shared" si="14"/>
        <v>0</v>
      </c>
      <c r="DJ74" s="219">
        <f t="shared" si="14"/>
        <v>0</v>
      </c>
      <c r="DK74" s="471">
        <f t="shared" si="15"/>
        <v>0</v>
      </c>
      <c r="DL74" s="215">
        <f t="shared" si="16"/>
        <v>0</v>
      </c>
      <c r="DM74" s="208">
        <f t="shared" si="17"/>
        <v>0</v>
      </c>
      <c r="DN74" s="251">
        <f t="shared" si="20"/>
        <v>356</v>
      </c>
      <c r="DO74" s="220">
        <f t="shared" si="37"/>
        <v>356</v>
      </c>
      <c r="DP74" s="449">
        <v>154</v>
      </c>
      <c r="DQ74" s="449">
        <v>84</v>
      </c>
      <c r="DR74" s="449">
        <v>84</v>
      </c>
      <c r="DS74" s="449">
        <v>84</v>
      </c>
      <c r="DT74" s="449">
        <v>154</v>
      </c>
      <c r="DU74" s="449">
        <v>0</v>
      </c>
      <c r="DV74" s="449">
        <v>84</v>
      </c>
      <c r="DW74" s="449">
        <v>154</v>
      </c>
      <c r="DX74" s="449">
        <v>0</v>
      </c>
      <c r="DY74" s="449">
        <v>154</v>
      </c>
      <c r="DZ74" s="449">
        <v>84</v>
      </c>
      <c r="EA74" s="449">
        <v>0</v>
      </c>
      <c r="EB74" s="449">
        <v>0</v>
      </c>
      <c r="EC74" s="449">
        <v>0</v>
      </c>
      <c r="ED74" s="449">
        <v>0</v>
      </c>
      <c r="EE74" s="449">
        <v>0</v>
      </c>
    </row>
    <row r="75" spans="1:136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43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40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41"/>
        <v>0</v>
      </c>
      <c r="AN75" s="714">
        <f t="shared" si="8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9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42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10"/>
        <v>0</v>
      </c>
      <c r="BP75" s="184">
        <v>536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536</v>
      </c>
      <c r="BY75" s="393">
        <f t="shared" si="33"/>
        <v>0</v>
      </c>
      <c r="BZ75" s="1180">
        <f t="shared" si="36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38"/>
        <v>536</v>
      </c>
      <c r="CE75" s="1169">
        <f t="shared" si="39"/>
        <v>536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4"/>
        <v>0</v>
      </c>
      <c r="DI75" s="218">
        <f t="shared" si="14"/>
        <v>0</v>
      </c>
      <c r="DJ75" s="219">
        <f t="shared" si="14"/>
        <v>0</v>
      </c>
      <c r="DK75" s="471">
        <f t="shared" si="15"/>
        <v>0</v>
      </c>
      <c r="DL75" s="215">
        <f t="shared" si="16"/>
        <v>0</v>
      </c>
      <c r="DM75" s="208">
        <f t="shared" si="17"/>
        <v>0</v>
      </c>
      <c r="DN75" s="251">
        <f t="shared" si="20"/>
        <v>536</v>
      </c>
      <c r="DO75" s="220">
        <f t="shared" si="37"/>
        <v>536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6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43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40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41"/>
        <v>0</v>
      </c>
      <c r="AN76" s="714">
        <f t="shared" si="8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9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42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10"/>
        <v>0</v>
      </c>
      <c r="BP76" s="133">
        <v>242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44">SUM(BP76:BW76)</f>
        <v>242</v>
      </c>
      <c r="BY76" s="393">
        <f t="shared" si="33"/>
        <v>0</v>
      </c>
      <c r="BZ76" s="1180">
        <f t="shared" si="36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38"/>
        <v>242</v>
      </c>
      <c r="CE76" s="1169">
        <f t="shared" si="39"/>
        <v>242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4"/>
        <v>0</v>
      </c>
      <c r="DI76" s="214">
        <f t="shared" si="14"/>
        <v>0</v>
      </c>
      <c r="DJ76" s="208">
        <f t="shared" si="14"/>
        <v>0</v>
      </c>
      <c r="DK76" s="471">
        <f t="shared" si="15"/>
        <v>0</v>
      </c>
      <c r="DL76" s="215">
        <f t="shared" si="16"/>
        <v>0</v>
      </c>
      <c r="DM76" s="208">
        <f t="shared" si="17"/>
        <v>0</v>
      </c>
      <c r="DN76" s="216">
        <f t="shared" si="20"/>
        <v>242</v>
      </c>
      <c r="DO76" s="217">
        <f t="shared" si="37"/>
        <v>242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6" ht="21.9" customHeight="1">
      <c r="A77" s="1314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325">
        <f>600</f>
        <v>600</v>
      </c>
      <c r="R77" s="124">
        <v>0</v>
      </c>
      <c r="S77" s="124">
        <v>0</v>
      </c>
      <c r="T77" s="124">
        <v>0</v>
      </c>
      <c r="U77" s="125">
        <f t="shared" si="43"/>
        <v>600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f>315</f>
        <v>315</v>
      </c>
      <c r="AB77" s="124">
        <f>285</f>
        <v>285</v>
      </c>
      <c r="AC77" s="127">
        <v>0</v>
      </c>
      <c r="AD77" s="128">
        <f t="shared" si="40"/>
        <v>600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41"/>
        <v>0</v>
      </c>
      <c r="AN77" s="714">
        <f t="shared" si="8"/>
        <v>600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f>315</f>
        <v>315</v>
      </c>
      <c r="AU77" s="134">
        <f>285</f>
        <v>285</v>
      </c>
      <c r="AV77" s="139">
        <v>0</v>
      </c>
      <c r="AW77" s="593">
        <f t="shared" si="9"/>
        <v>600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42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10"/>
        <v>0</v>
      </c>
      <c r="BP77" s="184">
        <v>142</v>
      </c>
      <c r="BQ77" s="134">
        <v>0</v>
      </c>
      <c r="BR77" s="134">
        <v>0</v>
      </c>
      <c r="BS77" s="134">
        <v>0</v>
      </c>
      <c r="BT77" s="134">
        <v>0</v>
      </c>
      <c r="BU77" s="134">
        <v>240</v>
      </c>
      <c r="BV77" s="134">
        <v>0</v>
      </c>
      <c r="BW77" s="139">
        <v>358</v>
      </c>
      <c r="BX77" s="136">
        <f>SUM(BP77:BW77)</f>
        <v>740</v>
      </c>
      <c r="BY77" s="393">
        <f t="shared" si="33"/>
        <v>0</v>
      </c>
      <c r="BZ77" s="1180">
        <f t="shared" si="36"/>
        <v>0</v>
      </c>
      <c r="CA77" s="1181">
        <f t="shared" si="32"/>
        <v>2</v>
      </c>
      <c r="CB77" s="130">
        <v>0</v>
      </c>
      <c r="CC77" s="130">
        <v>0</v>
      </c>
      <c r="CD77" s="1182">
        <f t="shared" si="38"/>
        <v>740</v>
      </c>
      <c r="CE77" s="1169">
        <f t="shared" si="39"/>
        <v>742</v>
      </c>
      <c r="CF77" s="263">
        <v>144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144</v>
      </c>
      <c r="CW77" s="240">
        <v>0</v>
      </c>
      <c r="CX77" s="250">
        <v>0</v>
      </c>
      <c r="CY77" s="442" t="s">
        <v>648</v>
      </c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4"/>
        <v>144</v>
      </c>
      <c r="DI77" s="218">
        <f t="shared" si="14"/>
        <v>0</v>
      </c>
      <c r="DJ77" s="219">
        <f t="shared" si="14"/>
        <v>0</v>
      </c>
      <c r="DK77" s="471">
        <f t="shared" si="15"/>
        <v>0</v>
      </c>
      <c r="DL77" s="215">
        <f t="shared" si="16"/>
        <v>-144</v>
      </c>
      <c r="DM77" s="208">
        <f t="shared" si="17"/>
        <v>0</v>
      </c>
      <c r="DN77" s="251">
        <f t="shared" si="20"/>
        <v>740</v>
      </c>
      <c r="DO77" s="220">
        <f t="shared" si="37"/>
        <v>742</v>
      </c>
      <c r="DP77" s="449">
        <v>144</v>
      </c>
      <c r="DQ77" s="449">
        <v>0</v>
      </c>
      <c r="DR77" s="449">
        <v>144</v>
      </c>
      <c r="DS77" s="449">
        <v>72</v>
      </c>
      <c r="DT77" s="449">
        <v>144</v>
      </c>
      <c r="DU77" s="449">
        <v>0</v>
      </c>
      <c r="DV77" s="449">
        <v>72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72</v>
      </c>
      <c r="ED77" s="449">
        <v>0</v>
      </c>
      <c r="EE77" s="449">
        <v>0</v>
      </c>
    </row>
    <row r="78" spans="1:136" ht="21.9" customHeight="1" thickBot="1">
      <c r="A78" s="1324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325">
        <f>520+80</f>
        <v>600</v>
      </c>
      <c r="S78" s="124">
        <v>0</v>
      </c>
      <c r="T78" s="124">
        <v>0</v>
      </c>
      <c r="U78" s="125">
        <f t="shared" si="43"/>
        <v>600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f>401</f>
        <v>401</v>
      </c>
      <c r="AC78" s="127">
        <f>178</f>
        <v>178</v>
      </c>
      <c r="AD78" s="128">
        <f t="shared" si="40"/>
        <v>579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41"/>
        <v>0</v>
      </c>
      <c r="AN78" s="714">
        <f t="shared" si="8"/>
        <v>579</v>
      </c>
      <c r="AO78" s="600">
        <v>5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f>401</f>
        <v>401</v>
      </c>
      <c r="AV78" s="139">
        <f>178</f>
        <v>178</v>
      </c>
      <c r="AW78" s="593">
        <f t="shared" ref="AW78:AW93" si="45">SUM(AO78:AV78)</f>
        <v>584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42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10"/>
        <v>0</v>
      </c>
      <c r="BP78" s="133">
        <v>142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256</v>
      </c>
      <c r="BW78" s="127">
        <v>146</v>
      </c>
      <c r="BX78" s="140">
        <f t="shared" ref="BX78" si="46">SUM(BP78:BW78)</f>
        <v>544</v>
      </c>
      <c r="BY78" s="393">
        <f t="shared" si="33"/>
        <v>21</v>
      </c>
      <c r="BZ78" s="1180">
        <f t="shared" si="36"/>
        <v>0</v>
      </c>
      <c r="CA78" s="1181">
        <f t="shared" si="32"/>
        <v>182</v>
      </c>
      <c r="CB78" s="130">
        <v>0</v>
      </c>
      <c r="CC78" s="130">
        <v>0</v>
      </c>
      <c r="CD78" s="1182">
        <f t="shared" si="38"/>
        <v>544</v>
      </c>
      <c r="CE78" s="1169">
        <f t="shared" si="39"/>
        <v>747</v>
      </c>
      <c r="CF78" s="454">
        <v>144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144</v>
      </c>
      <c r="CW78" s="207">
        <v>0</v>
      </c>
      <c r="CX78" s="213">
        <v>0</v>
      </c>
      <c r="CY78" s="443" t="s">
        <v>648</v>
      </c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4"/>
        <v>144</v>
      </c>
      <c r="DI78" s="218">
        <f t="shared" si="14"/>
        <v>0</v>
      </c>
      <c r="DJ78" s="219">
        <f t="shared" si="14"/>
        <v>0</v>
      </c>
      <c r="DK78" s="471">
        <f t="shared" si="15"/>
        <v>0</v>
      </c>
      <c r="DL78" s="215">
        <f t="shared" si="16"/>
        <v>-144</v>
      </c>
      <c r="DM78" s="208">
        <f t="shared" si="17"/>
        <v>0</v>
      </c>
      <c r="DN78" s="251">
        <f t="shared" si="20"/>
        <v>544</v>
      </c>
      <c r="DO78" s="220">
        <f t="shared" si="37"/>
        <v>747</v>
      </c>
      <c r="DP78" s="490">
        <v>144</v>
      </c>
      <c r="DQ78" s="490">
        <v>0</v>
      </c>
      <c r="DR78" s="490">
        <v>144</v>
      </c>
      <c r="DS78" s="490">
        <v>80</v>
      </c>
      <c r="DT78" s="490">
        <v>144</v>
      </c>
      <c r="DU78" s="490">
        <v>0</v>
      </c>
      <c r="DV78" s="490">
        <v>80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80</v>
      </c>
      <c r="ED78" s="490">
        <v>0</v>
      </c>
      <c r="EE78" s="490">
        <v>0</v>
      </c>
    </row>
    <row r="79" spans="1:136" ht="21.9" customHeight="1">
      <c r="A79" s="1314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3">
        <f>220+230</f>
        <v>450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43"/>
        <v>450</v>
      </c>
      <c r="V79" s="126">
        <v>0</v>
      </c>
      <c r="W79" s="124">
        <v>0</v>
      </c>
      <c r="X79" s="124">
        <f>411</f>
        <v>411</v>
      </c>
      <c r="Y79" s="124">
        <f>39</f>
        <v>39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40"/>
        <v>450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41"/>
        <v>0</v>
      </c>
      <c r="AN79" s="714">
        <f t="shared" ref="AN79:AN93" si="47">AD79+AM79</f>
        <v>450</v>
      </c>
      <c r="AO79" s="600">
        <v>1</v>
      </c>
      <c r="AP79" s="134">
        <v>0</v>
      </c>
      <c r="AQ79" s="134">
        <f>411</f>
        <v>411</v>
      </c>
      <c r="AR79" s="134">
        <f>39</f>
        <v>39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45"/>
        <v>451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42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10"/>
        <v>0</v>
      </c>
      <c r="BP79" s="458">
        <v>518</v>
      </c>
      <c r="BQ79" s="134">
        <v>0</v>
      </c>
      <c r="BR79" s="134">
        <v>313</v>
      </c>
      <c r="BS79" s="134">
        <v>124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955</v>
      </c>
      <c r="BY79" s="393">
        <f t="shared" si="33"/>
        <v>0</v>
      </c>
      <c r="BZ79" s="1180">
        <f t="shared" si="36"/>
        <v>0</v>
      </c>
      <c r="CA79" s="1181">
        <f t="shared" si="32"/>
        <v>14</v>
      </c>
      <c r="CB79" s="130">
        <v>0</v>
      </c>
      <c r="CC79" s="130">
        <v>0</v>
      </c>
      <c r="CD79" s="1182">
        <f t="shared" si="38"/>
        <v>955</v>
      </c>
      <c r="CE79" s="1169">
        <f t="shared" si="39"/>
        <v>969</v>
      </c>
      <c r="CF79" s="263">
        <v>400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400</v>
      </c>
      <c r="CO79" s="248">
        <v>400</v>
      </c>
      <c r="CP79" s="249">
        <v>400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8">CG79+CJ79+CN79+CR79+CV79+CZ79+DD79</f>
        <v>400</v>
      </c>
      <c r="DI79" s="218">
        <f t="shared" si="48"/>
        <v>400</v>
      </c>
      <c r="DJ79" s="219">
        <f t="shared" si="48"/>
        <v>400</v>
      </c>
      <c r="DK79" s="471">
        <f t="shared" ref="DK79:DK93" si="49">DH79-CF79</f>
        <v>0</v>
      </c>
      <c r="DL79" s="215">
        <f t="shared" ref="DL79:DL93" si="50">DI79-CF79</f>
        <v>0</v>
      </c>
      <c r="DM79" s="208">
        <f t="shared" ref="DM79:DM93" si="51">DJ79-DI79</f>
        <v>0</v>
      </c>
      <c r="DN79" s="251">
        <f t="shared" si="20"/>
        <v>555</v>
      </c>
      <c r="DO79" s="220">
        <f t="shared" si="37"/>
        <v>569</v>
      </c>
      <c r="DP79" s="491">
        <v>0</v>
      </c>
      <c r="DQ79" s="491">
        <v>1504</v>
      </c>
      <c r="DR79" s="491">
        <v>2000</v>
      </c>
      <c r="DS79" s="491">
        <v>0</v>
      </c>
      <c r="DT79" s="491">
        <v>1504</v>
      </c>
      <c r="DU79" s="491">
        <v>2000</v>
      </c>
      <c r="DV79" s="491">
        <v>0</v>
      </c>
      <c r="DW79" s="491">
        <v>2000</v>
      </c>
      <c r="DX79" s="491">
        <v>1504</v>
      </c>
      <c r="DY79" s="491">
        <v>0</v>
      </c>
      <c r="DZ79" s="491">
        <v>1504</v>
      </c>
      <c r="EA79" s="491">
        <v>2000</v>
      </c>
      <c r="EB79" s="491">
        <v>0</v>
      </c>
      <c r="EC79" s="491">
        <v>1008</v>
      </c>
      <c r="ED79" s="491">
        <v>2512</v>
      </c>
      <c r="EE79" s="491">
        <v>0</v>
      </c>
      <c r="EF79" s="1445" t="s">
        <v>656</v>
      </c>
    </row>
    <row r="80" spans="1:136" ht="21.9" customHeight="1" thickBot="1">
      <c r="A80" s="1314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3">
        <f>274</f>
        <v>274</v>
      </c>
      <c r="P80" s="1343">
        <f>220</f>
        <v>220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43"/>
        <v>494</v>
      </c>
      <c r="V80" s="126">
        <v>0</v>
      </c>
      <c r="W80" s="124">
        <v>0</v>
      </c>
      <c r="X80" s="124">
        <f>170</f>
        <v>170</v>
      </c>
      <c r="Y80" s="124">
        <f>320</f>
        <v>320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40"/>
        <v>490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41"/>
        <v>0</v>
      </c>
      <c r="AN80" s="714">
        <f t="shared" si="47"/>
        <v>490</v>
      </c>
      <c r="AO80" s="600">
        <v>49</v>
      </c>
      <c r="AP80" s="134">
        <v>0</v>
      </c>
      <c r="AQ80" s="134">
        <f>170</f>
        <v>170</v>
      </c>
      <c r="AR80" s="134">
        <f>320</f>
        <v>320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45"/>
        <v>539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42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10"/>
        <v>0</v>
      </c>
      <c r="BP80" s="458">
        <v>153</v>
      </c>
      <c r="BQ80" s="134">
        <v>0</v>
      </c>
      <c r="BR80" s="134">
        <v>48</v>
      </c>
      <c r="BS80" s="134">
        <v>401</v>
      </c>
      <c r="BT80" s="134">
        <v>0</v>
      </c>
      <c r="BU80" s="134">
        <v>63</v>
      </c>
      <c r="BV80" s="134">
        <v>0</v>
      </c>
      <c r="BW80" s="139">
        <v>0</v>
      </c>
      <c r="BX80" s="136">
        <f t="shared" ref="BX80" si="52">SUM(BP80:BW80)</f>
        <v>665</v>
      </c>
      <c r="BY80" s="393">
        <f t="shared" si="33"/>
        <v>4</v>
      </c>
      <c r="BZ80" s="1180">
        <f t="shared" si="36"/>
        <v>0</v>
      </c>
      <c r="CA80" s="1181">
        <f t="shared" si="32"/>
        <v>27</v>
      </c>
      <c r="CB80" s="130">
        <v>0</v>
      </c>
      <c r="CC80" s="130">
        <v>0</v>
      </c>
      <c r="CD80" s="1182">
        <f t="shared" si="38"/>
        <v>665</v>
      </c>
      <c r="CE80" s="1169">
        <f t="shared" si="39"/>
        <v>696</v>
      </c>
      <c r="CF80" s="438">
        <v>400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400</v>
      </c>
      <c r="CO80" s="248">
        <v>400</v>
      </c>
      <c r="CP80" s="249">
        <v>400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8"/>
        <v>400</v>
      </c>
      <c r="DI80" s="218">
        <f t="shared" si="48"/>
        <v>400</v>
      </c>
      <c r="DJ80" s="219">
        <f t="shared" si="48"/>
        <v>400</v>
      </c>
      <c r="DK80" s="471">
        <f t="shared" si="49"/>
        <v>0</v>
      </c>
      <c r="DL80" s="215">
        <f t="shared" si="50"/>
        <v>0</v>
      </c>
      <c r="DM80" s="208">
        <f t="shared" si="51"/>
        <v>0</v>
      </c>
      <c r="DN80" s="251">
        <f t="shared" si="20"/>
        <v>265</v>
      </c>
      <c r="DO80" s="220">
        <f t="shared" si="37"/>
        <v>296</v>
      </c>
      <c r="DP80" s="491">
        <v>0</v>
      </c>
      <c r="DQ80" s="491">
        <v>1504</v>
      </c>
      <c r="DR80" s="491">
        <v>2000</v>
      </c>
      <c r="DS80" s="491">
        <v>0</v>
      </c>
      <c r="DT80" s="491">
        <v>1504</v>
      </c>
      <c r="DU80" s="491">
        <v>2000</v>
      </c>
      <c r="DV80" s="491">
        <v>0</v>
      </c>
      <c r="DW80" s="491">
        <v>2000</v>
      </c>
      <c r="DX80" s="491">
        <v>1504</v>
      </c>
      <c r="DY80" s="491">
        <v>0</v>
      </c>
      <c r="DZ80" s="491">
        <v>1504</v>
      </c>
      <c r="EA80" s="491">
        <v>2000</v>
      </c>
      <c r="EB80" s="491">
        <v>0</v>
      </c>
      <c r="EC80" s="491">
        <v>1008</v>
      </c>
      <c r="ED80" s="491">
        <v>2512</v>
      </c>
      <c r="EE80" s="491">
        <v>0</v>
      </c>
      <c r="EF80" s="1445" t="s">
        <v>656</v>
      </c>
    </row>
    <row r="81" spans="1:136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43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40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41"/>
        <v>0</v>
      </c>
      <c r="AN81" s="714">
        <f t="shared" si="47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45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42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10"/>
        <v>0</v>
      </c>
      <c r="BP81" s="458">
        <v>633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633</v>
      </c>
      <c r="BY81" s="393">
        <f t="shared" si="33"/>
        <v>0</v>
      </c>
      <c r="BZ81" s="1180">
        <f t="shared" si="36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38"/>
        <v>633</v>
      </c>
      <c r="CE81" s="1169">
        <f t="shared" si="39"/>
        <v>633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8"/>
        <v>0</v>
      </c>
      <c r="DI81" s="218">
        <f t="shared" si="48"/>
        <v>0</v>
      </c>
      <c r="DJ81" s="219">
        <f t="shared" si="48"/>
        <v>0</v>
      </c>
      <c r="DK81" s="471">
        <f t="shared" si="49"/>
        <v>0</v>
      </c>
      <c r="DL81" s="215">
        <f t="shared" si="50"/>
        <v>0</v>
      </c>
      <c r="DM81" s="208">
        <f t="shared" si="51"/>
        <v>0</v>
      </c>
      <c r="DN81" s="251">
        <f t="shared" ref="DN81:DN93" si="53">CD81-(CI81+CL81+CP81+CT81+CX81+DB81+DF81)</f>
        <v>633</v>
      </c>
      <c r="DO81" s="220">
        <f t="shared" si="37"/>
        <v>633</v>
      </c>
      <c r="DP81" s="491">
        <v>80</v>
      </c>
      <c r="DQ81" s="491">
        <v>0</v>
      </c>
      <c r="DR81" s="491">
        <v>0</v>
      </c>
      <c r="DS81" s="491">
        <v>240</v>
      </c>
      <c r="DT81" s="491">
        <v>0</v>
      </c>
      <c r="DU81" s="491">
        <v>160</v>
      </c>
      <c r="DV81" s="491">
        <v>80</v>
      </c>
      <c r="DW81" s="491">
        <v>0</v>
      </c>
      <c r="DX81" s="491">
        <v>0</v>
      </c>
      <c r="DY81" s="491">
        <v>0</v>
      </c>
      <c r="DZ81" s="491">
        <v>240</v>
      </c>
      <c r="EA81" s="491">
        <v>0</v>
      </c>
      <c r="EB81" s="491">
        <v>0</v>
      </c>
      <c r="EC81" s="491">
        <v>0</v>
      </c>
      <c r="ED81" s="491">
        <v>0</v>
      </c>
      <c r="EE81" s="491">
        <v>0</v>
      </c>
    </row>
    <row r="82" spans="1:136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43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40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41"/>
        <v>0</v>
      </c>
      <c r="AN82" s="714">
        <f t="shared" si="47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45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42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10"/>
        <v>0</v>
      </c>
      <c r="BP82" s="624">
        <v>441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4">SUM(BP82:BW82)</f>
        <v>441</v>
      </c>
      <c r="BY82" s="393">
        <f t="shared" si="33"/>
        <v>0</v>
      </c>
      <c r="BZ82" s="1180">
        <f t="shared" si="36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38"/>
        <v>441</v>
      </c>
      <c r="CE82" s="1167">
        <f t="shared" si="39"/>
        <v>441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8"/>
        <v>0</v>
      </c>
      <c r="DI82" s="214">
        <f t="shared" si="48"/>
        <v>0</v>
      </c>
      <c r="DJ82" s="208">
        <f t="shared" si="48"/>
        <v>0</v>
      </c>
      <c r="DK82" s="471">
        <f t="shared" si="49"/>
        <v>0</v>
      </c>
      <c r="DL82" s="215">
        <f t="shared" si="50"/>
        <v>0</v>
      </c>
      <c r="DM82" s="208">
        <f t="shared" si="51"/>
        <v>0</v>
      </c>
      <c r="DN82" s="216">
        <f t="shared" si="53"/>
        <v>441</v>
      </c>
      <c r="DO82" s="217">
        <f t="shared" si="37"/>
        <v>441</v>
      </c>
      <c r="DP82" s="490">
        <v>80</v>
      </c>
      <c r="DQ82" s="490">
        <v>0</v>
      </c>
      <c r="DR82" s="490">
        <v>0</v>
      </c>
      <c r="DS82" s="490">
        <v>240</v>
      </c>
      <c r="DT82" s="490">
        <v>0</v>
      </c>
      <c r="DU82" s="490">
        <v>160</v>
      </c>
      <c r="DV82" s="490">
        <v>80</v>
      </c>
      <c r="DW82" s="490">
        <v>0</v>
      </c>
      <c r="DX82" s="490">
        <v>0</v>
      </c>
      <c r="DY82" s="490">
        <v>0</v>
      </c>
      <c r="DZ82" s="490">
        <v>240</v>
      </c>
      <c r="EA82" s="490">
        <v>0</v>
      </c>
      <c r="EB82" s="490">
        <v>0</v>
      </c>
      <c r="EC82" s="490">
        <v>0</v>
      </c>
      <c r="ED82" s="490">
        <v>0</v>
      </c>
      <c r="EE82" s="490">
        <v>0</v>
      </c>
    </row>
    <row r="83" spans="1:136" ht="21.9" customHeight="1">
      <c r="A83" s="1426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634</v>
      </c>
      <c r="N83" s="367">
        <v>0</v>
      </c>
      <c r="O83" s="367">
        <v>0</v>
      </c>
      <c r="P83" s="367">
        <v>0</v>
      </c>
      <c r="Q83" s="367">
        <v>0</v>
      </c>
      <c r="R83" s="1425">
        <f>63+190</f>
        <v>253</v>
      </c>
      <c r="S83" s="1425">
        <f>253+265</f>
        <v>518</v>
      </c>
      <c r="T83" s="1425">
        <f>210</f>
        <v>210</v>
      </c>
      <c r="U83" s="430">
        <f t="shared" si="43"/>
        <v>1615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40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41"/>
        <v>0</v>
      </c>
      <c r="AN83" s="716">
        <f t="shared" si="47"/>
        <v>0</v>
      </c>
      <c r="AO83" s="602">
        <v>37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45"/>
        <v>37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42"/>
        <v>0</v>
      </c>
      <c r="BG83" s="1352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5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4"/>
        <v>0</v>
      </c>
      <c r="BY83" s="312">
        <f>U83-(W83+X83+Y83+Z83+AA83+AB83+AC83+AF83+AG83+AH83+AI83+AJ83+AK83+AL83)</f>
        <v>1615</v>
      </c>
      <c r="BZ83" s="1184">
        <f t="shared" si="36"/>
        <v>0</v>
      </c>
      <c r="CA83" s="1177">
        <f>AW83-(AY83+AZ83+BA83+BB83+BC83+BD83+BE83)</f>
        <v>37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38"/>
        <v>0</v>
      </c>
      <c r="CE83" s="1170">
        <f t="shared" si="39"/>
        <v>1652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8"/>
        <v>0</v>
      </c>
      <c r="DI83" s="477">
        <f t="shared" si="48"/>
        <v>0</v>
      </c>
      <c r="DJ83" s="238">
        <f t="shared" si="48"/>
        <v>0</v>
      </c>
      <c r="DK83" s="472">
        <f t="shared" si="49"/>
        <v>0</v>
      </c>
      <c r="DL83" s="205">
        <f t="shared" si="50"/>
        <v>0</v>
      </c>
      <c r="DM83" s="204">
        <f t="shared" si="51"/>
        <v>0</v>
      </c>
      <c r="DN83" s="456">
        <f t="shared" si="53"/>
        <v>0</v>
      </c>
      <c r="DO83" s="239">
        <f t="shared" si="37"/>
        <v>1652</v>
      </c>
      <c r="DP83" s="1037">
        <v>0</v>
      </c>
      <c r="DQ83" s="1037">
        <v>0</v>
      </c>
      <c r="DR83" s="1037">
        <v>120</v>
      </c>
      <c r="DS83" s="1037">
        <v>0</v>
      </c>
      <c r="DT83" s="1037">
        <v>0</v>
      </c>
      <c r="DU83" s="1037">
        <v>0</v>
      </c>
      <c r="DV83" s="1037">
        <v>1480</v>
      </c>
      <c r="DW83" s="1037">
        <v>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6" ht="21.9" customHeight="1">
      <c r="A84" s="1314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43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40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41"/>
        <v>0</v>
      </c>
      <c r="AN84" s="714">
        <f t="shared" si="47"/>
        <v>0</v>
      </c>
      <c r="AO84" s="600">
        <v>25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45"/>
        <v>25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42"/>
        <v>0</v>
      </c>
      <c r="BG84" s="1353">
        <v>295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5"/>
        <v>295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4"/>
        <v>0</v>
      </c>
      <c r="BY84" s="137">
        <f>U84-(W84+X84+Y84+Z84+AA84+AB84+AC84+AF84+AG84+AH84+AI84+AJ84+AK84+AL84)</f>
        <v>0</v>
      </c>
      <c r="BZ84" s="1187">
        <f t="shared" si="36"/>
        <v>0</v>
      </c>
      <c r="CA84" s="1188">
        <f>AW84-(AY84+AZ84+BA84+BB84+BC84+BD84+BE84)</f>
        <v>25</v>
      </c>
      <c r="CB84" s="1200">
        <f>BF84-(BH84+BI84+BJ84+BK84+BL84+BM84+BN84)</f>
        <v>0</v>
      </c>
      <c r="CC84" s="1201">
        <f>BO84-(BQ84+BR84+BS84+BT84+BU84+BV84+BW84)</f>
        <v>295</v>
      </c>
      <c r="CD84" s="1182">
        <f t="shared" si="38"/>
        <v>0</v>
      </c>
      <c r="CE84" s="1169">
        <f t="shared" si="39"/>
        <v>320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8"/>
        <v>0</v>
      </c>
      <c r="DI84" s="218">
        <f t="shared" si="48"/>
        <v>0</v>
      </c>
      <c r="DJ84" s="219">
        <f t="shared" si="48"/>
        <v>0</v>
      </c>
      <c r="DK84" s="471">
        <f t="shared" si="49"/>
        <v>0</v>
      </c>
      <c r="DL84" s="215">
        <f t="shared" si="50"/>
        <v>0</v>
      </c>
      <c r="DM84" s="208">
        <f t="shared" si="51"/>
        <v>0</v>
      </c>
      <c r="DN84" s="251">
        <f t="shared" si="53"/>
        <v>0</v>
      </c>
      <c r="DO84" s="220">
        <f t="shared" si="37"/>
        <v>320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253</v>
      </c>
      <c r="DZ84" s="1038">
        <v>143</v>
      </c>
      <c r="EA84" s="1038">
        <v>99</v>
      </c>
      <c r="EB84" s="1038">
        <v>0</v>
      </c>
      <c r="EC84" s="1038">
        <v>127</v>
      </c>
      <c r="ED84" s="1038">
        <v>121</v>
      </c>
      <c r="EE84" s="1038">
        <v>127</v>
      </c>
    </row>
    <row r="85" spans="1:136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43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40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41"/>
        <v>0</v>
      </c>
      <c r="AN85" s="714">
        <f t="shared" si="47"/>
        <v>0</v>
      </c>
      <c r="AO85" s="600">
        <v>82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45"/>
        <v>82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42"/>
        <v>0</v>
      </c>
      <c r="BG85" s="1353">
        <v>230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5"/>
        <v>230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4"/>
        <v>0</v>
      </c>
      <c r="BY85" s="137">
        <f t="shared" ref="BY85:BY93" si="56">U85-(W85+X85+Y85+Z85+AA85+AB85+AC85+AF85+AG85+AH85+AI85+AJ85+AK85+AL85)</f>
        <v>0</v>
      </c>
      <c r="BZ85" s="1187">
        <f t="shared" si="36"/>
        <v>0</v>
      </c>
      <c r="CA85" s="1188">
        <f>AW85-(AY85+AZ85+BA85+BB85+BC85+BD85+BE85)</f>
        <v>82</v>
      </c>
      <c r="CB85" s="1200">
        <f>BF85-(BH85+BI85+BJ85+BK85+BL85+BM85+BN85)</f>
        <v>0</v>
      </c>
      <c r="CC85" s="1201">
        <f>BO85-(BQ85+BR85+BS85+BT85+BU85+BV85+BW85)</f>
        <v>230</v>
      </c>
      <c r="CD85" s="1182">
        <f t="shared" si="38"/>
        <v>0</v>
      </c>
      <c r="CE85" s="1169">
        <f t="shared" si="39"/>
        <v>312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8"/>
        <v>0</v>
      </c>
      <c r="DI85" s="218">
        <f t="shared" si="48"/>
        <v>0</v>
      </c>
      <c r="DJ85" s="219">
        <f t="shared" si="48"/>
        <v>0</v>
      </c>
      <c r="DK85" s="471">
        <f t="shared" si="49"/>
        <v>0</v>
      </c>
      <c r="DL85" s="215">
        <f t="shared" si="50"/>
        <v>0</v>
      </c>
      <c r="DM85" s="208">
        <f t="shared" si="51"/>
        <v>0</v>
      </c>
      <c r="DN85" s="251">
        <f t="shared" si="53"/>
        <v>0</v>
      </c>
      <c r="DO85" s="220">
        <f t="shared" si="37"/>
        <v>312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6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43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40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41"/>
        <v>0</v>
      </c>
      <c r="AN86" s="714">
        <f t="shared" si="47"/>
        <v>0</v>
      </c>
      <c r="AO86" s="600">
        <v>30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45"/>
        <v>30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42"/>
        <v>0</v>
      </c>
      <c r="BG86" s="1353">
        <v>135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5"/>
        <v>135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4"/>
        <v>0</v>
      </c>
      <c r="BY86" s="137">
        <f t="shared" si="56"/>
        <v>0</v>
      </c>
      <c r="BZ86" s="1187">
        <f t="shared" si="36"/>
        <v>0</v>
      </c>
      <c r="CA86" s="1188">
        <f>AW86-(AY86+AZ86+BA86+BB86+BC86+BD86+BE86)</f>
        <v>30</v>
      </c>
      <c r="CB86" s="1200">
        <f>BF86-(BH86+BI86+BJ86+BK86+BL86+BM86+BN86)</f>
        <v>0</v>
      </c>
      <c r="CC86" s="1201">
        <f>BO86-(BQ86+BR86+BS86+BT86+BU86+BV86+BW86)</f>
        <v>135</v>
      </c>
      <c r="CD86" s="1182">
        <f t="shared" si="38"/>
        <v>0</v>
      </c>
      <c r="CE86" s="1169">
        <f t="shared" si="39"/>
        <v>165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8"/>
        <v>0</v>
      </c>
      <c r="DI86" s="218">
        <f t="shared" si="48"/>
        <v>0</v>
      </c>
      <c r="DJ86" s="219">
        <f t="shared" si="48"/>
        <v>0</v>
      </c>
      <c r="DK86" s="471">
        <f t="shared" si="49"/>
        <v>0</v>
      </c>
      <c r="DL86" s="215">
        <f t="shared" si="50"/>
        <v>0</v>
      </c>
      <c r="DM86" s="208">
        <f t="shared" si="51"/>
        <v>0</v>
      </c>
      <c r="DN86" s="251">
        <f t="shared" si="53"/>
        <v>0</v>
      </c>
      <c r="DO86" s="220">
        <f t="shared" si="37"/>
        <v>165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6" ht="21.9" customHeight="1">
      <c r="A87" s="1424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43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40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41"/>
        <v>0</v>
      </c>
      <c r="AN87" s="715">
        <f t="shared" si="47"/>
        <v>0</v>
      </c>
      <c r="AO87" s="603">
        <v>195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45"/>
        <v>195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42"/>
        <v>0</v>
      </c>
      <c r="BG87" s="587">
        <v>1099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5"/>
        <v>1099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4"/>
        <v>0</v>
      </c>
      <c r="BY87" s="336">
        <f t="shared" si="56"/>
        <v>0</v>
      </c>
      <c r="BZ87" s="1194">
        <f t="shared" si="36"/>
        <v>0</v>
      </c>
      <c r="CA87" s="1195">
        <f>AW87-(AY87+AZ87+BA87+BB87+BC87+BD87+BE87)</f>
        <v>195</v>
      </c>
      <c r="CB87" s="1202">
        <f>BF87-(BH87+BI87+BJ87+BK87+BL87+BM87+BN87)</f>
        <v>0</v>
      </c>
      <c r="CC87" s="1203">
        <f>BO87-(BQ87+BR87+BS87+BT87+BU87+BV87+BW87)</f>
        <v>1099</v>
      </c>
      <c r="CD87" s="1204">
        <f t="shared" si="38"/>
        <v>0</v>
      </c>
      <c r="CE87" s="1171">
        <f t="shared" si="39"/>
        <v>1294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8"/>
        <v>0</v>
      </c>
      <c r="DI87" s="228">
        <f t="shared" si="48"/>
        <v>0</v>
      </c>
      <c r="DJ87" s="222">
        <f t="shared" si="48"/>
        <v>0</v>
      </c>
      <c r="DK87" s="473">
        <f t="shared" si="49"/>
        <v>0</v>
      </c>
      <c r="DL87" s="339">
        <f t="shared" si="50"/>
        <v>0</v>
      </c>
      <c r="DM87" s="222">
        <f t="shared" si="51"/>
        <v>0</v>
      </c>
      <c r="DN87" s="241">
        <f t="shared" si="53"/>
        <v>0</v>
      </c>
      <c r="DO87" s="242">
        <f t="shared" si="37"/>
        <v>1294</v>
      </c>
      <c r="DP87" s="1040">
        <v>0</v>
      </c>
      <c r="DQ87" s="1040">
        <v>0</v>
      </c>
      <c r="DR87" s="1040">
        <v>336</v>
      </c>
      <c r="DS87" s="1040">
        <v>160</v>
      </c>
      <c r="DT87" s="1040">
        <v>0</v>
      </c>
      <c r="DU87" s="1040">
        <v>112</v>
      </c>
      <c r="DV87" s="1040">
        <v>0</v>
      </c>
      <c r="DW87" s="1040">
        <v>112</v>
      </c>
      <c r="DX87" s="1040">
        <v>48</v>
      </c>
      <c r="DY87" s="1040">
        <v>0</v>
      </c>
      <c r="DZ87" s="1040">
        <v>0</v>
      </c>
      <c r="EA87" s="1040">
        <v>160</v>
      </c>
      <c r="EB87" s="1040">
        <v>0</v>
      </c>
      <c r="EC87" s="1040">
        <v>0</v>
      </c>
      <c r="ED87" s="1040">
        <v>48</v>
      </c>
      <c r="EE87" s="1040">
        <v>0</v>
      </c>
    </row>
    <row r="88" spans="1:136" ht="21.9" customHeight="1">
      <c r="A88" s="140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315">
        <f>37</f>
        <v>37</v>
      </c>
      <c r="P88" s="1315">
        <f>460</f>
        <v>460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43"/>
        <v>497</v>
      </c>
      <c r="V88" s="126">
        <v>0</v>
      </c>
      <c r="W88" s="134">
        <v>0</v>
      </c>
      <c r="X88" s="134">
        <v>0</v>
      </c>
      <c r="Y88" s="134">
        <f>206</f>
        <v>206</v>
      </c>
      <c r="Z88" s="134">
        <f>245</f>
        <v>245</v>
      </c>
      <c r="AA88" s="134">
        <v>0</v>
      </c>
      <c r="AB88" s="134">
        <v>0</v>
      </c>
      <c r="AC88" s="139">
        <v>0</v>
      </c>
      <c r="AD88" s="128">
        <f t="shared" si="40"/>
        <v>451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41"/>
        <v>0</v>
      </c>
      <c r="AN88" s="714">
        <f t="shared" si="47"/>
        <v>451</v>
      </c>
      <c r="AO88" s="600">
        <v>16</v>
      </c>
      <c r="AP88" s="134">
        <v>0</v>
      </c>
      <c r="AQ88" s="134">
        <v>0</v>
      </c>
      <c r="AR88" s="134">
        <f>206</f>
        <v>206</v>
      </c>
      <c r="AS88" s="134">
        <f>245</f>
        <v>245</v>
      </c>
      <c r="AT88" s="134">
        <v>0</v>
      </c>
      <c r="AU88" s="134">
        <v>0</v>
      </c>
      <c r="AV88" s="139">
        <v>0</v>
      </c>
      <c r="AW88" s="593">
        <f t="shared" si="45"/>
        <v>467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42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5"/>
        <v>0</v>
      </c>
      <c r="BP88" s="173">
        <v>56</v>
      </c>
      <c r="BQ88" s="134">
        <v>0</v>
      </c>
      <c r="BR88" s="134">
        <v>0</v>
      </c>
      <c r="BS88" s="134">
        <v>154</v>
      </c>
      <c r="BT88" s="134">
        <v>285</v>
      </c>
      <c r="BU88" s="134">
        <v>0</v>
      </c>
      <c r="BV88" s="134">
        <v>0</v>
      </c>
      <c r="BW88" s="135">
        <v>0</v>
      </c>
      <c r="BX88" s="175">
        <f t="shared" si="54"/>
        <v>495</v>
      </c>
      <c r="BY88" s="393">
        <f>U88-(W88+X88+Y88+Z88+AA88+AB88+AC88+AF88+AG88+AH88+AI88+AJ88+AK88+AL88)</f>
        <v>46</v>
      </c>
      <c r="BZ88" s="1180">
        <f t="shared" si="36"/>
        <v>0</v>
      </c>
      <c r="CA88" s="1181">
        <f t="shared" ref="CA88:CA93" si="57">AW88-(BQ88+BR88+BS88+BT88+BU88+BV88+BW88)</f>
        <v>28</v>
      </c>
      <c r="CB88" s="130">
        <v>0</v>
      </c>
      <c r="CC88" s="130">
        <v>0</v>
      </c>
      <c r="CD88" s="1182">
        <f t="shared" si="38"/>
        <v>495</v>
      </c>
      <c r="CE88" s="1169">
        <f t="shared" si="39"/>
        <v>569</v>
      </c>
      <c r="CF88" s="264">
        <v>210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210</v>
      </c>
      <c r="CS88" s="240">
        <v>210</v>
      </c>
      <c r="CT88" s="247">
        <v>210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8"/>
        <v>210</v>
      </c>
      <c r="DI88" s="218">
        <f t="shared" si="48"/>
        <v>210</v>
      </c>
      <c r="DJ88" s="219">
        <f t="shared" si="48"/>
        <v>210</v>
      </c>
      <c r="DK88" s="471">
        <f t="shared" si="49"/>
        <v>0</v>
      </c>
      <c r="DL88" s="215">
        <f t="shared" si="50"/>
        <v>0</v>
      </c>
      <c r="DM88" s="208">
        <f t="shared" si="51"/>
        <v>0</v>
      </c>
      <c r="DN88" s="251">
        <f t="shared" si="53"/>
        <v>285</v>
      </c>
      <c r="DO88" s="220">
        <f t="shared" si="37"/>
        <v>359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98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6" ht="21.9" customHeight="1">
      <c r="A89" s="1402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315">
        <f>170+280</f>
        <v>450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43"/>
        <v>450</v>
      </c>
      <c r="V89" s="144">
        <v>0</v>
      </c>
      <c r="W89" s="124">
        <v>0</v>
      </c>
      <c r="X89" s="124">
        <v>0</v>
      </c>
      <c r="Y89" s="124">
        <f>347</f>
        <v>347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40"/>
        <v>347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41"/>
        <v>0</v>
      </c>
      <c r="AN89" s="714">
        <f t="shared" si="47"/>
        <v>347</v>
      </c>
      <c r="AO89" s="601">
        <v>0</v>
      </c>
      <c r="AP89" s="124">
        <v>0</v>
      </c>
      <c r="AQ89" s="124">
        <v>0</v>
      </c>
      <c r="AR89" s="124">
        <f>347</f>
        <v>347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45"/>
        <v>347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42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5"/>
        <v>0</v>
      </c>
      <c r="BP89" s="676">
        <v>48</v>
      </c>
      <c r="BQ89" s="124">
        <v>0</v>
      </c>
      <c r="BR89" s="124">
        <v>0</v>
      </c>
      <c r="BS89" s="124">
        <v>192</v>
      </c>
      <c r="BT89" s="124">
        <v>138</v>
      </c>
      <c r="BU89" s="124">
        <v>0</v>
      </c>
      <c r="BV89" s="124">
        <v>0</v>
      </c>
      <c r="BW89" s="342">
        <v>0</v>
      </c>
      <c r="BX89" s="140">
        <f t="shared" si="54"/>
        <v>378</v>
      </c>
      <c r="BY89" s="393">
        <f t="shared" si="56"/>
        <v>103</v>
      </c>
      <c r="BZ89" s="1180">
        <f t="shared" si="36"/>
        <v>0</v>
      </c>
      <c r="CA89" s="1181">
        <f t="shared" si="57"/>
        <v>17</v>
      </c>
      <c r="CB89" s="130">
        <v>0</v>
      </c>
      <c r="CC89" s="130">
        <v>0</v>
      </c>
      <c r="CD89" s="1182">
        <f t="shared" si="38"/>
        <v>378</v>
      </c>
      <c r="CE89" s="1169">
        <f t="shared" si="39"/>
        <v>498</v>
      </c>
      <c r="CF89" s="262">
        <v>208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208</v>
      </c>
      <c r="CS89" s="207">
        <v>208</v>
      </c>
      <c r="CT89" s="209">
        <v>208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8"/>
        <v>208</v>
      </c>
      <c r="DI89" s="214">
        <f t="shared" si="48"/>
        <v>208</v>
      </c>
      <c r="DJ89" s="208">
        <f t="shared" si="48"/>
        <v>208</v>
      </c>
      <c r="DK89" s="471">
        <f t="shared" si="49"/>
        <v>0</v>
      </c>
      <c r="DL89" s="215">
        <f t="shared" si="50"/>
        <v>0</v>
      </c>
      <c r="DM89" s="208">
        <f t="shared" si="51"/>
        <v>0</v>
      </c>
      <c r="DN89" s="216">
        <f t="shared" si="53"/>
        <v>170</v>
      </c>
      <c r="DO89" s="217">
        <f t="shared" si="37"/>
        <v>290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96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6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ref="U90:U91" si="58">SUM(M90:T90)</f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ref="AD90:AD91" si="59">SUM(V90:AC90)</f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ref="AM90:AM91" si="60">SUM(AE90:AL90)</f>
        <v>0</v>
      </c>
      <c r="AN90" s="714">
        <f t="shared" ref="AN90:AN91" si="61">AD90+AM90</f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ref="AW90:AW91" si="62">SUM(AO90:AV90)</f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ref="BF90:BF91" si="63">SUM(AX90:BE90)</f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ref="BO90:BO91" si="64">SUM(BG90:BN90)</f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ref="BX90:BX91" si="65">SUM(BP90:BW90)</f>
        <v>0</v>
      </c>
      <c r="BY90" s="393">
        <f t="shared" ref="BY90:BY91" si="66">U90-(W90+X90+Y90+Z90+AA90+AB90+AC90+AF90+AG90+AH90+AI90+AJ90+AK90+AL90)</f>
        <v>0</v>
      </c>
      <c r="BZ90" s="1180">
        <f t="shared" si="36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38"/>
        <v>0</v>
      </c>
      <c r="CE90" s="1169">
        <f t="shared" si="39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ref="DH90:DH91" si="67">CG90+CJ90+CN90+CR90+CV90+CZ90+DD90</f>
        <v>0</v>
      </c>
      <c r="DI90" s="218">
        <f t="shared" ref="DI90:DI91" si="68">CH90+CK90+CO90+CS90+CW90+DA90+DE90</f>
        <v>0</v>
      </c>
      <c r="DJ90" s="219">
        <f t="shared" ref="DJ90:DJ91" si="69">CI90+CL90+CP90+CT90+CX90+DB90+DF90</f>
        <v>0</v>
      </c>
      <c r="DK90" s="471">
        <f t="shared" ref="DK90:DK91" si="70">DH90-CF90</f>
        <v>0</v>
      </c>
      <c r="DL90" s="215">
        <f t="shared" ref="DL90:DL91" si="71">DI90-CF90</f>
        <v>0</v>
      </c>
      <c r="DM90" s="208">
        <f t="shared" ref="DM90:DM91" si="72">DJ90-DI90</f>
        <v>0</v>
      </c>
      <c r="DN90" s="251">
        <f t="shared" ref="DN90:DN91" si="73">CD90-(CI90+CL90+CP90+CT90+CX90+DB90+DF90)</f>
        <v>0</v>
      </c>
      <c r="DO90" s="220">
        <f t="shared" si="37"/>
        <v>0</v>
      </c>
      <c r="DP90" s="1421">
        <v>0</v>
      </c>
      <c r="DQ90" s="1421">
        <v>0</v>
      </c>
      <c r="DR90" s="1421">
        <v>0</v>
      </c>
      <c r="DS90" s="1421">
        <v>0</v>
      </c>
      <c r="DT90" s="1421">
        <v>0</v>
      </c>
      <c r="DU90" s="1421">
        <v>0</v>
      </c>
      <c r="DV90" s="1421">
        <v>0</v>
      </c>
      <c r="DW90" s="1421">
        <v>0</v>
      </c>
      <c r="DX90" s="1421">
        <v>0</v>
      </c>
      <c r="DY90" s="1421">
        <v>0</v>
      </c>
      <c r="DZ90" s="1421">
        <v>0</v>
      </c>
      <c r="EA90" s="1421">
        <v>0</v>
      </c>
      <c r="EB90" s="1421">
        <v>0</v>
      </c>
      <c r="EC90" s="1421">
        <v>0</v>
      </c>
      <c r="ED90" s="1421">
        <v>0</v>
      </c>
      <c r="EE90" s="1421">
        <v>0</v>
      </c>
    </row>
    <row r="91" spans="1:136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1" t="s">
        <v>266</v>
      </c>
      <c r="H91" s="1410"/>
      <c r="I91" s="141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58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59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60"/>
        <v>0</v>
      </c>
      <c r="AN91" s="714">
        <f t="shared" si="6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62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63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64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65"/>
        <v>0</v>
      </c>
      <c r="BY91" s="1403">
        <f t="shared" si="66"/>
        <v>0</v>
      </c>
      <c r="BZ91" s="1404">
        <f t="shared" si="36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38"/>
        <v>0</v>
      </c>
      <c r="CE91" s="1167">
        <f t="shared" si="39"/>
        <v>0</v>
      </c>
      <c r="CF91" s="262">
        <v>112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67"/>
        <v>0</v>
      </c>
      <c r="DI91" s="214">
        <f t="shared" si="68"/>
        <v>0</v>
      </c>
      <c r="DJ91" s="208">
        <f t="shared" si="69"/>
        <v>0</v>
      </c>
      <c r="DK91" s="471">
        <f t="shared" si="70"/>
        <v>-112</v>
      </c>
      <c r="DL91" s="215">
        <f t="shared" si="71"/>
        <v>-112</v>
      </c>
      <c r="DM91" s="208">
        <f t="shared" si="72"/>
        <v>0</v>
      </c>
      <c r="DN91" s="216">
        <f t="shared" si="73"/>
        <v>0</v>
      </c>
      <c r="DO91" s="217">
        <f t="shared" si="37"/>
        <v>0</v>
      </c>
      <c r="DP91" s="1422">
        <v>0</v>
      </c>
      <c r="DQ91" s="1422">
        <v>0</v>
      </c>
      <c r="DR91" s="1422">
        <v>0</v>
      </c>
      <c r="DS91" s="1422">
        <v>0</v>
      </c>
      <c r="DT91" s="1422">
        <v>0</v>
      </c>
      <c r="DU91" s="1422">
        <v>0</v>
      </c>
      <c r="DV91" s="1422">
        <v>0</v>
      </c>
      <c r="DW91" s="1422">
        <v>0</v>
      </c>
      <c r="DX91" s="1422">
        <v>0</v>
      </c>
      <c r="DY91" s="1422">
        <v>0</v>
      </c>
      <c r="DZ91" s="1422">
        <v>0</v>
      </c>
      <c r="EA91" s="1422">
        <v>0</v>
      </c>
      <c r="EB91" s="1422">
        <v>0</v>
      </c>
      <c r="EC91" s="1422">
        <v>0</v>
      </c>
      <c r="ED91" s="1422">
        <v>0</v>
      </c>
      <c r="EE91" s="1422">
        <v>0</v>
      </c>
      <c r="EF91" s="1446" t="s">
        <v>657</v>
      </c>
    </row>
    <row r="92" spans="1:136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43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40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41"/>
        <v>0</v>
      </c>
      <c r="AN92" s="714">
        <f t="shared" si="47"/>
        <v>0</v>
      </c>
      <c r="AO92" s="600">
        <v>45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45"/>
        <v>45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42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5"/>
        <v>0</v>
      </c>
      <c r="BP92" s="458">
        <v>22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4"/>
        <v>22</v>
      </c>
      <c r="BY92" s="137">
        <f t="shared" si="56"/>
        <v>0</v>
      </c>
      <c r="BZ92" s="1187">
        <f t="shared" si="36"/>
        <v>0</v>
      </c>
      <c r="CA92" s="1188">
        <f t="shared" si="57"/>
        <v>45</v>
      </c>
      <c r="CB92" s="130">
        <v>0</v>
      </c>
      <c r="CC92" s="130">
        <v>0</v>
      </c>
      <c r="CD92" s="1192">
        <f t="shared" si="38"/>
        <v>22</v>
      </c>
      <c r="CE92" s="945">
        <f t="shared" si="39"/>
        <v>67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8"/>
        <v>0</v>
      </c>
      <c r="DI92" s="218">
        <f t="shared" si="48"/>
        <v>0</v>
      </c>
      <c r="DJ92" s="219">
        <f t="shared" si="48"/>
        <v>0</v>
      </c>
      <c r="DK92" s="471">
        <f t="shared" si="49"/>
        <v>0</v>
      </c>
      <c r="DL92" s="215">
        <f t="shared" si="50"/>
        <v>0</v>
      </c>
      <c r="DM92" s="208">
        <f t="shared" si="51"/>
        <v>0</v>
      </c>
      <c r="DN92" s="251">
        <f t="shared" si="53"/>
        <v>22</v>
      </c>
      <c r="DO92" s="220">
        <f t="shared" si="37"/>
        <v>67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6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43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40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41"/>
        <v>0</v>
      </c>
      <c r="AN93" s="712">
        <f t="shared" si="47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45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42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5"/>
        <v>0</v>
      </c>
      <c r="BP93" s="622">
        <v>72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4"/>
        <v>72</v>
      </c>
      <c r="BY93" s="1157">
        <f t="shared" si="56"/>
        <v>0</v>
      </c>
      <c r="BZ93" s="1205">
        <f t="shared" si="36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38"/>
        <v>72</v>
      </c>
      <c r="CE93" s="1172">
        <f t="shared" si="39"/>
        <v>72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8"/>
        <v>0</v>
      </c>
      <c r="DI93" s="259">
        <f t="shared" si="48"/>
        <v>0</v>
      </c>
      <c r="DJ93" s="253">
        <f t="shared" si="48"/>
        <v>0</v>
      </c>
      <c r="DK93" s="474">
        <f t="shared" si="49"/>
        <v>0</v>
      </c>
      <c r="DL93" s="260">
        <f t="shared" si="50"/>
        <v>0</v>
      </c>
      <c r="DM93" s="253">
        <f t="shared" si="51"/>
        <v>0</v>
      </c>
      <c r="DN93" s="261">
        <f t="shared" si="53"/>
        <v>72</v>
      </c>
      <c r="DO93" s="308">
        <f t="shared" si="37"/>
        <v>72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6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AR94" si="74">SUM(M9:M93)</f>
        <v>10490</v>
      </c>
      <c r="N94" s="323">
        <f t="shared" si="74"/>
        <v>3290</v>
      </c>
      <c r="O94" s="323">
        <f t="shared" si="74"/>
        <v>1391</v>
      </c>
      <c r="P94" s="323">
        <f t="shared" si="74"/>
        <v>2569</v>
      </c>
      <c r="Q94" s="323">
        <f t="shared" si="74"/>
        <v>2734</v>
      </c>
      <c r="R94" s="323">
        <f t="shared" si="74"/>
        <v>1883</v>
      </c>
      <c r="S94" s="323">
        <f t="shared" si="74"/>
        <v>2735</v>
      </c>
      <c r="T94" s="323">
        <f t="shared" si="74"/>
        <v>2105</v>
      </c>
      <c r="U94" s="323">
        <f t="shared" si="74"/>
        <v>27197</v>
      </c>
      <c r="V94" s="323">
        <f t="shared" si="74"/>
        <v>0</v>
      </c>
      <c r="W94" s="323">
        <f t="shared" si="74"/>
        <v>0</v>
      </c>
      <c r="X94" s="323">
        <f t="shared" si="74"/>
        <v>2247</v>
      </c>
      <c r="Y94" s="323">
        <f t="shared" si="74"/>
        <v>2377</v>
      </c>
      <c r="Z94" s="323">
        <f t="shared" si="74"/>
        <v>2481</v>
      </c>
      <c r="AA94" s="323">
        <f t="shared" si="74"/>
        <v>2076</v>
      </c>
      <c r="AB94" s="323">
        <f t="shared" si="74"/>
        <v>2171</v>
      </c>
      <c r="AC94" s="323">
        <f t="shared" si="74"/>
        <v>2560</v>
      </c>
      <c r="AD94" s="323">
        <f t="shared" si="74"/>
        <v>13912</v>
      </c>
      <c r="AE94" s="323">
        <f t="shared" si="74"/>
        <v>0</v>
      </c>
      <c r="AF94" s="323">
        <f t="shared" si="74"/>
        <v>0</v>
      </c>
      <c r="AG94" s="323">
        <f t="shared" si="74"/>
        <v>0</v>
      </c>
      <c r="AH94" s="323">
        <f t="shared" si="74"/>
        <v>0</v>
      </c>
      <c r="AI94" s="323">
        <f t="shared" si="74"/>
        <v>0</v>
      </c>
      <c r="AJ94" s="323">
        <f t="shared" si="74"/>
        <v>0</v>
      </c>
      <c r="AK94" s="323">
        <f t="shared" si="74"/>
        <v>0</v>
      </c>
      <c r="AL94" s="323">
        <f t="shared" si="74"/>
        <v>0</v>
      </c>
      <c r="AM94" s="323">
        <f t="shared" si="74"/>
        <v>0</v>
      </c>
      <c r="AN94" s="323">
        <f t="shared" si="74"/>
        <v>13912</v>
      </c>
      <c r="AO94" s="323">
        <f t="shared" si="74"/>
        <v>9103</v>
      </c>
      <c r="AP94" s="323">
        <f t="shared" si="74"/>
        <v>0</v>
      </c>
      <c r="AQ94" s="323">
        <f t="shared" si="74"/>
        <v>2247</v>
      </c>
      <c r="AR94" s="323">
        <f t="shared" si="74"/>
        <v>2377</v>
      </c>
      <c r="AS94" s="323">
        <f t="shared" ref="AS94:BX94" si="75">SUM(AS9:AS93)</f>
        <v>2481</v>
      </c>
      <c r="AT94" s="323">
        <f t="shared" si="75"/>
        <v>2076</v>
      </c>
      <c r="AU94" s="323">
        <f t="shared" si="75"/>
        <v>2171</v>
      </c>
      <c r="AV94" s="323">
        <f t="shared" si="75"/>
        <v>2560</v>
      </c>
      <c r="AW94" s="323">
        <f t="shared" si="75"/>
        <v>23015</v>
      </c>
      <c r="AX94" s="323">
        <f t="shared" si="75"/>
        <v>0</v>
      </c>
      <c r="AY94" s="323">
        <f t="shared" si="75"/>
        <v>0</v>
      </c>
      <c r="AZ94" s="323">
        <f t="shared" si="75"/>
        <v>0</v>
      </c>
      <c r="BA94" s="323">
        <f t="shared" si="75"/>
        <v>0</v>
      </c>
      <c r="BB94" s="323">
        <f t="shared" si="75"/>
        <v>0</v>
      </c>
      <c r="BC94" s="323">
        <f t="shared" si="75"/>
        <v>0</v>
      </c>
      <c r="BD94" s="323">
        <f t="shared" si="75"/>
        <v>0</v>
      </c>
      <c r="BE94" s="323">
        <f t="shared" si="75"/>
        <v>0</v>
      </c>
      <c r="BF94" s="323">
        <f t="shared" si="75"/>
        <v>0</v>
      </c>
      <c r="BG94" s="323">
        <f t="shared" si="75"/>
        <v>6738</v>
      </c>
      <c r="BH94" s="323">
        <f t="shared" si="75"/>
        <v>630</v>
      </c>
      <c r="BI94" s="323">
        <f t="shared" si="75"/>
        <v>842</v>
      </c>
      <c r="BJ94" s="323">
        <f t="shared" si="75"/>
        <v>781</v>
      </c>
      <c r="BK94" s="323">
        <f t="shared" si="75"/>
        <v>737</v>
      </c>
      <c r="BL94" s="323">
        <f t="shared" si="75"/>
        <v>632</v>
      </c>
      <c r="BM94" s="323">
        <f t="shared" si="75"/>
        <v>511</v>
      </c>
      <c r="BN94" s="323">
        <f t="shared" si="75"/>
        <v>686</v>
      </c>
      <c r="BO94" s="323">
        <f t="shared" si="75"/>
        <v>11557</v>
      </c>
      <c r="BP94" s="323">
        <f t="shared" si="75"/>
        <v>36716</v>
      </c>
      <c r="BQ94" s="323">
        <f t="shared" si="75"/>
        <v>1177</v>
      </c>
      <c r="BR94" s="323">
        <f t="shared" si="75"/>
        <v>1391</v>
      </c>
      <c r="BS94" s="323">
        <f t="shared" si="75"/>
        <v>2257</v>
      </c>
      <c r="BT94" s="323">
        <f t="shared" si="75"/>
        <v>1699</v>
      </c>
      <c r="BU94" s="323">
        <f t="shared" si="75"/>
        <v>1671</v>
      </c>
      <c r="BV94" s="323">
        <f t="shared" si="75"/>
        <v>2063</v>
      </c>
      <c r="BW94" s="323">
        <f t="shared" si="75"/>
        <v>2256</v>
      </c>
      <c r="BX94" s="323">
        <f t="shared" si="75"/>
        <v>49230</v>
      </c>
      <c r="BY94" s="323">
        <f t="shared" ref="BY94:CL94" si="76">SUM(BY9:BY93)</f>
        <v>13285</v>
      </c>
      <c r="BZ94" s="323">
        <f t="shared" si="76"/>
        <v>0</v>
      </c>
      <c r="CA94" s="323">
        <f t="shared" si="76"/>
        <v>10191</v>
      </c>
      <c r="CB94" s="323">
        <f t="shared" si="76"/>
        <v>0</v>
      </c>
      <c r="CC94" s="323">
        <f t="shared" si="76"/>
        <v>7048</v>
      </c>
      <c r="CD94" s="323">
        <f t="shared" si="76"/>
        <v>49230</v>
      </c>
      <c r="CE94" s="323">
        <f t="shared" si="76"/>
        <v>79754</v>
      </c>
      <c r="CF94" s="514">
        <f t="shared" si="76"/>
        <v>15870</v>
      </c>
      <c r="CG94" s="323">
        <f t="shared" si="76"/>
        <v>0</v>
      </c>
      <c r="CH94" s="323">
        <f t="shared" si="76"/>
        <v>0</v>
      </c>
      <c r="CI94" s="323">
        <f t="shared" si="76"/>
        <v>0</v>
      </c>
      <c r="CJ94" s="323">
        <f t="shared" si="76"/>
        <v>3860</v>
      </c>
      <c r="CK94" s="323">
        <f t="shared" si="76"/>
        <v>4176</v>
      </c>
      <c r="CL94" s="323">
        <f t="shared" si="76"/>
        <v>3860</v>
      </c>
      <c r="CM94" s="323"/>
      <c r="CN94" s="323">
        <f>SUM(CN9:CN93)</f>
        <v>2040</v>
      </c>
      <c r="CO94" s="323">
        <f>SUM(CO9:CO93)</f>
        <v>2076</v>
      </c>
      <c r="CP94" s="323">
        <f>SUM(CP9:CP93)</f>
        <v>2040</v>
      </c>
      <c r="CQ94" s="323"/>
      <c r="CR94" s="323">
        <f>SUM(CR9:CR93)</f>
        <v>1666</v>
      </c>
      <c r="CS94" s="323">
        <f>SUM(CS9:CS93)</f>
        <v>2010</v>
      </c>
      <c r="CT94" s="323">
        <f>SUM(CT9:CT93)</f>
        <v>1902</v>
      </c>
      <c r="CU94" s="323"/>
      <c r="CV94" s="323">
        <f>SUM(CV9:CV93)</f>
        <v>2956</v>
      </c>
      <c r="CW94" s="323">
        <f>SUM(CW9:CW93)</f>
        <v>0</v>
      </c>
      <c r="CX94" s="323">
        <f>SUM(CX9:CX93)</f>
        <v>0</v>
      </c>
      <c r="CY94" s="323"/>
      <c r="CZ94" s="323">
        <f>SUM(CZ9:CZ93)</f>
        <v>2284</v>
      </c>
      <c r="DA94" s="323">
        <f>SUM(DA9:DA93)</f>
        <v>2320</v>
      </c>
      <c r="DB94" s="323">
        <f>SUM(DB9:DB93)</f>
        <v>2284</v>
      </c>
      <c r="DC94" s="323"/>
      <c r="DD94" s="323">
        <f>SUM(DD9:DD93)</f>
        <v>3580</v>
      </c>
      <c r="DE94" s="323">
        <f>SUM(DE9:DE93)</f>
        <v>2400</v>
      </c>
      <c r="DF94" s="323">
        <f>SUM(DF9:DF93)</f>
        <v>2400</v>
      </c>
      <c r="DG94" s="323"/>
      <c r="DH94" s="323">
        <f t="shared" ref="DH94:EE94" si="77">SUM(DH9:DH93)</f>
        <v>16386</v>
      </c>
      <c r="DI94" s="323">
        <f t="shared" si="77"/>
        <v>12982</v>
      </c>
      <c r="DJ94" s="323">
        <f t="shared" si="77"/>
        <v>12486</v>
      </c>
      <c r="DK94" s="323">
        <f t="shared" si="77"/>
        <v>516</v>
      </c>
      <c r="DL94" s="323">
        <f t="shared" si="77"/>
        <v>-2888</v>
      </c>
      <c r="DM94" s="323">
        <f t="shared" si="77"/>
        <v>-496</v>
      </c>
      <c r="DN94" s="323">
        <f t="shared" si="77"/>
        <v>36744</v>
      </c>
      <c r="DO94" s="323">
        <f t="shared" si="77"/>
        <v>67268</v>
      </c>
      <c r="DP94" s="439">
        <f t="shared" si="77"/>
        <v>17470</v>
      </c>
      <c r="DQ94" s="439">
        <f t="shared" si="77"/>
        <v>20256</v>
      </c>
      <c r="DR94" s="754">
        <f t="shared" si="77"/>
        <v>19428</v>
      </c>
      <c r="DS94" s="754">
        <f t="shared" si="77"/>
        <v>11504</v>
      </c>
      <c r="DT94" s="754">
        <f t="shared" si="77"/>
        <v>12678</v>
      </c>
      <c r="DU94" s="754">
        <f t="shared" si="77"/>
        <v>11732</v>
      </c>
      <c r="DV94" s="502">
        <f t="shared" si="77"/>
        <v>14858</v>
      </c>
      <c r="DW94" s="502">
        <f t="shared" si="77"/>
        <v>14594</v>
      </c>
      <c r="DX94" s="502">
        <f t="shared" si="77"/>
        <v>11416</v>
      </c>
      <c r="DY94" s="502">
        <f t="shared" si="77"/>
        <v>12641</v>
      </c>
      <c r="DZ94" s="874">
        <f t="shared" si="77"/>
        <v>13167</v>
      </c>
      <c r="EA94" s="874">
        <f t="shared" si="77"/>
        <v>11567</v>
      </c>
      <c r="EB94" s="874">
        <f t="shared" si="77"/>
        <v>0</v>
      </c>
      <c r="EC94" s="874">
        <f t="shared" si="77"/>
        <v>6371</v>
      </c>
      <c r="ED94" s="874">
        <f t="shared" si="77"/>
        <v>11297</v>
      </c>
      <c r="EE94" s="323">
        <f t="shared" si="77"/>
        <v>6811</v>
      </c>
    </row>
    <row r="95" spans="1:136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>
        <f>BY94/CE94</f>
        <v>0.16657471725556086</v>
      </c>
      <c r="BZ95" s="55">
        <f>BZ94/CE94</f>
        <v>0</v>
      </c>
      <c r="CA95" s="951">
        <f>CA94/CE94</f>
        <v>0.1277804248062793</v>
      </c>
      <c r="CB95" s="947">
        <f>CB94/CF94</f>
        <v>0</v>
      </c>
      <c r="CC95" s="949">
        <f>CC94/CE94</f>
        <v>8.8371743110063447E-2</v>
      </c>
      <c r="CD95" s="57">
        <f>CD94/CE94</f>
        <v>0.61727311482809644</v>
      </c>
      <c r="CE95" s="58">
        <f>SUM(BY95:CD95)</f>
        <v>1</v>
      </c>
      <c r="CF95" s="59">
        <f>CF94/CE94</f>
        <v>0.19898688467036135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>
        <f>DJ94/CF94</f>
        <v>0.78676748582230627</v>
      </c>
      <c r="DK95" s="60">
        <f>DH94/CF94</f>
        <v>1.0325141776937619</v>
      </c>
      <c r="DL95" s="61">
        <f>DI94/CF94</f>
        <v>0.81802142407057343</v>
      </c>
      <c r="DM95" s="62">
        <f>DJ94/DI94</f>
        <v>0.96179325219534739</v>
      </c>
      <c r="DN95" s="63">
        <f>DN94/DO94</f>
        <v>0.54623297853362673</v>
      </c>
      <c r="DO95" s="52"/>
      <c r="DP95" s="496"/>
      <c r="DQ95" s="1287">
        <f>CF94+DP94+DQ94</f>
        <v>53596</v>
      </c>
      <c r="DR95" s="1288"/>
      <c r="DS95" s="1288"/>
      <c r="DT95" s="1288"/>
      <c r="DU95" s="1289">
        <f>DR94+DS94+DT94+DU94</f>
        <v>55342</v>
      </c>
      <c r="DV95" s="1288"/>
      <c r="DW95" s="1288"/>
      <c r="DX95" s="1288"/>
      <c r="DY95" s="1290">
        <f>DV94+DW94+DX94+DY94</f>
        <v>53509</v>
      </c>
      <c r="DZ95" s="1288"/>
      <c r="EA95" s="1374"/>
      <c r="EB95" s="1288"/>
      <c r="EC95" s="1288"/>
      <c r="ED95" s="1375">
        <f>DZ94+EA94+EB94+EC94+ED94</f>
        <v>42402</v>
      </c>
    </row>
    <row r="96" spans="1:136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45305</v>
      </c>
      <c r="O100" s="1320">
        <v>45306</v>
      </c>
      <c r="P100" s="1320">
        <v>45307</v>
      </c>
      <c r="Q100" s="1320">
        <v>45308</v>
      </c>
      <c r="R100" s="1320">
        <v>45309</v>
      </c>
      <c r="S100" s="1320">
        <v>45310</v>
      </c>
      <c r="T100" s="1335">
        <v>45311</v>
      </c>
      <c r="U100" s="1564"/>
      <c r="V100" s="403" t="s">
        <v>259</v>
      </c>
      <c r="W100" s="400">
        <v>45305</v>
      </c>
      <c r="X100" s="1320">
        <v>45306</v>
      </c>
      <c r="Y100" s="1320">
        <v>45307</v>
      </c>
      <c r="Z100" s="1320">
        <v>45308</v>
      </c>
      <c r="AA100" s="1320">
        <v>45309</v>
      </c>
      <c r="AB100" s="1320">
        <v>45310</v>
      </c>
      <c r="AC100" s="1335">
        <v>45311</v>
      </c>
      <c r="AD100" s="1671"/>
      <c r="AE100" s="720" t="s">
        <v>259</v>
      </c>
      <c r="AF100" s="400">
        <v>45305</v>
      </c>
      <c r="AG100" s="1320">
        <v>45306</v>
      </c>
      <c r="AH100" s="1320">
        <v>45307</v>
      </c>
      <c r="AI100" s="1320">
        <v>45308</v>
      </c>
      <c r="AJ100" s="1320">
        <v>45309</v>
      </c>
      <c r="AK100" s="1320">
        <v>45310</v>
      </c>
      <c r="AL100" s="1335">
        <v>45311</v>
      </c>
      <c r="AM100" s="1675"/>
      <c r="AN100" s="1637"/>
      <c r="AO100" s="599" t="s">
        <v>259</v>
      </c>
      <c r="AP100" s="400">
        <v>45305</v>
      </c>
      <c r="AQ100" s="1320">
        <v>45306</v>
      </c>
      <c r="AR100" s="1320">
        <v>45307</v>
      </c>
      <c r="AS100" s="1320">
        <v>45308</v>
      </c>
      <c r="AT100" s="1320">
        <v>45309</v>
      </c>
      <c r="AU100" s="1320">
        <v>45310</v>
      </c>
      <c r="AV100" s="1335">
        <v>45311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45305</v>
      </c>
      <c r="BI100" s="1236">
        <v>45306</v>
      </c>
      <c r="BJ100" s="1236">
        <v>45307</v>
      </c>
      <c r="BK100" s="1236">
        <v>45308</v>
      </c>
      <c r="BL100" s="1236">
        <v>45309</v>
      </c>
      <c r="BM100" s="1236">
        <v>45310</v>
      </c>
      <c r="BN100" s="1237">
        <v>45311</v>
      </c>
      <c r="BO100" s="1662"/>
      <c r="BP100" s="409" t="s">
        <v>259</v>
      </c>
      <c r="BQ100" s="400">
        <v>45305</v>
      </c>
      <c r="BR100" s="1320">
        <v>45306</v>
      </c>
      <c r="BS100" s="1320">
        <v>45307</v>
      </c>
      <c r="BT100" s="1320">
        <v>45308</v>
      </c>
      <c r="BU100" s="1320">
        <v>45309</v>
      </c>
      <c r="BV100" s="1320">
        <v>45310</v>
      </c>
      <c r="BW100" s="1320">
        <v>45311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78">SUM(M101:T101)</f>
        <v>0</v>
      </c>
      <c r="V101" s="282">
        <v>4249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79">SUM(V101:AC101)</f>
        <v>4249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80">SUM(AE101:AL101)</f>
        <v>0</v>
      </c>
      <c r="AN101" s="718">
        <f>AD101+AM101</f>
        <v>4249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81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1377">
        <v>0</v>
      </c>
      <c r="BH101" s="1378">
        <v>0</v>
      </c>
      <c r="BI101" s="1378">
        <v>0</v>
      </c>
      <c r="BJ101" s="1378">
        <v>0</v>
      </c>
      <c r="BK101" s="1378">
        <v>0</v>
      </c>
      <c r="BL101" s="1378">
        <v>0</v>
      </c>
      <c r="BM101" s="1378">
        <v>0</v>
      </c>
      <c r="BN101" s="1379">
        <v>0</v>
      </c>
      <c r="BO101" s="1380">
        <f t="shared" ref="BO101:BO102" si="82">SUM(BG101:BN101)</f>
        <v>0</v>
      </c>
      <c r="BP101" s="285">
        <v>32</v>
      </c>
      <c r="BQ101" s="281">
        <v>0</v>
      </c>
      <c r="BR101" s="281">
        <v>1500</v>
      </c>
      <c r="BS101" s="281">
        <v>0</v>
      </c>
      <c r="BT101" s="281">
        <v>0</v>
      </c>
      <c r="BU101" s="281">
        <v>1000</v>
      </c>
      <c r="BV101" s="281">
        <v>0</v>
      </c>
      <c r="BW101" s="286">
        <v>0</v>
      </c>
      <c r="BX101" s="287">
        <f t="shared" ref="BX101:BX102" si="83">SUM(BP101:BW101)</f>
        <v>2532</v>
      </c>
      <c r="BY101" s="689">
        <f>U101-(W101+X101+Y101+Z101+AA101+AB101+AC101+AF101+AG101+AH101+AI101+AJ101+AK101+AL101)</f>
        <v>0</v>
      </c>
      <c r="BZ101" s="1220">
        <f>AN101-(BQ101+BR101+BS101+BT101+BU101+BV101+BW101)</f>
        <v>1749</v>
      </c>
      <c r="CA101" s="956">
        <v>0</v>
      </c>
      <c r="CB101" s="956">
        <v>0</v>
      </c>
      <c r="CC101" s="988">
        <v>0</v>
      </c>
      <c r="CD101" s="1211">
        <f>BX101</f>
        <v>2532</v>
      </c>
      <c r="CE101" s="1210">
        <f>SUM(BY101:CD101)</f>
        <v>4281</v>
      </c>
      <c r="CF101" s="481">
        <v>2500</v>
      </c>
      <c r="CG101" s="482">
        <v>0</v>
      </c>
      <c r="CH101" s="288"/>
      <c r="CI101" s="289"/>
      <c r="CJ101" s="428">
        <v>1500</v>
      </c>
      <c r="CK101" s="288">
        <v>1500</v>
      </c>
      <c r="CL101" s="317">
        <v>1500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1000</v>
      </c>
      <c r="DA101" s="288">
        <v>1000</v>
      </c>
      <c r="DB101" s="317">
        <v>1000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84">CG101+CJ101+CN101+CR101+CV101+CZ101+DD101</f>
        <v>2500</v>
      </c>
      <c r="DI101" s="291">
        <f t="shared" si="84"/>
        <v>2500</v>
      </c>
      <c r="DJ101" s="289">
        <f t="shared" si="84"/>
        <v>2500</v>
      </c>
      <c r="DK101" s="484">
        <f t="shared" ref="DK101:DK102" si="85">DH101-CF101</f>
        <v>0</v>
      </c>
      <c r="DL101" s="292">
        <f t="shared" ref="DL101:DL102" si="86">DI101-CF101</f>
        <v>0</v>
      </c>
      <c r="DM101" s="290">
        <f t="shared" ref="DM101:DM102" si="87">DJ101-DI101</f>
        <v>0</v>
      </c>
      <c r="DN101" s="485">
        <f>CD101-(CI101+CL101+CP101+CT101+CX101+DB101+DF101)</f>
        <v>32</v>
      </c>
      <c r="DO101" s="293">
        <f>CE101-DJ101</f>
        <v>1781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78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79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80"/>
        <v>0</v>
      </c>
      <c r="AN102" s="719">
        <f t="shared" ref="AN102" si="88">AD102+AM102</f>
        <v>0</v>
      </c>
      <c r="AO102" s="1423">
        <v>6642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81"/>
        <v>6642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82"/>
        <v>0</v>
      </c>
      <c r="BP102" s="202">
        <v>44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83"/>
        <v>44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AO102-(BQ101+BR102+BS102+BT102+BU102+BV102+BW102)</f>
        <v>6642</v>
      </c>
      <c r="CB102" s="956">
        <v>0</v>
      </c>
      <c r="CC102" s="303">
        <v>0</v>
      </c>
      <c r="CD102" s="1213">
        <f>BX102</f>
        <v>44</v>
      </c>
      <c r="CE102" s="946">
        <f>SUM(BY102:CD102)</f>
        <v>6686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84"/>
        <v>0</v>
      </c>
      <c r="DI102" s="259">
        <f t="shared" si="84"/>
        <v>0</v>
      </c>
      <c r="DJ102" s="253">
        <f t="shared" si="84"/>
        <v>0</v>
      </c>
      <c r="DK102" s="474">
        <f t="shared" si="85"/>
        <v>0</v>
      </c>
      <c r="DL102" s="260">
        <f t="shared" si="86"/>
        <v>0</v>
      </c>
      <c r="DM102" s="253">
        <f t="shared" si="87"/>
        <v>0</v>
      </c>
      <c r="DN102" s="261">
        <f t="shared" ref="DN102" si="89">CD102-(CI102+CL102+CP102+CT102+CX102+DB102+DF102)</f>
        <v>44</v>
      </c>
      <c r="DO102" s="308">
        <f>CE102-DJ102</f>
        <v>6686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90">SUM(M101:M102)</f>
        <v>0</v>
      </c>
      <c r="N103" s="310">
        <f t="shared" si="90"/>
        <v>0</v>
      </c>
      <c r="O103" s="310">
        <f t="shared" si="90"/>
        <v>0</v>
      </c>
      <c r="P103" s="310">
        <f t="shared" si="90"/>
        <v>0</v>
      </c>
      <c r="Q103" s="310">
        <f t="shared" si="90"/>
        <v>0</v>
      </c>
      <c r="R103" s="310">
        <f t="shared" si="90"/>
        <v>0</v>
      </c>
      <c r="S103" s="310">
        <f t="shared" si="90"/>
        <v>0</v>
      </c>
      <c r="T103" s="310">
        <f t="shared" si="90"/>
        <v>0</v>
      </c>
      <c r="U103" s="310">
        <f t="shared" si="90"/>
        <v>0</v>
      </c>
      <c r="V103" s="310">
        <f t="shared" si="90"/>
        <v>4249</v>
      </c>
      <c r="W103" s="310">
        <f t="shared" si="90"/>
        <v>0</v>
      </c>
      <c r="X103" s="310">
        <f t="shared" si="90"/>
        <v>0</v>
      </c>
      <c r="Y103" s="310">
        <f t="shared" si="90"/>
        <v>0</v>
      </c>
      <c r="Z103" s="310">
        <f t="shared" si="90"/>
        <v>0</v>
      </c>
      <c r="AA103" s="310">
        <f t="shared" si="90"/>
        <v>0</v>
      </c>
      <c r="AB103" s="310">
        <f t="shared" si="90"/>
        <v>0</v>
      </c>
      <c r="AC103" s="310">
        <f t="shared" si="90"/>
        <v>0</v>
      </c>
      <c r="AD103" s="310">
        <f t="shared" si="90"/>
        <v>4249</v>
      </c>
      <c r="AE103" s="310">
        <f t="shared" si="90"/>
        <v>0</v>
      </c>
      <c r="AF103" s="310">
        <f t="shared" si="90"/>
        <v>0</v>
      </c>
      <c r="AG103" s="310">
        <f t="shared" si="90"/>
        <v>0</v>
      </c>
      <c r="AH103" s="310">
        <f t="shared" si="90"/>
        <v>0</v>
      </c>
      <c r="AI103" s="310">
        <f t="shared" si="90"/>
        <v>0</v>
      </c>
      <c r="AJ103" s="310">
        <f t="shared" si="90"/>
        <v>0</v>
      </c>
      <c r="AK103" s="310">
        <f t="shared" si="90"/>
        <v>0</v>
      </c>
      <c r="AL103" s="310">
        <f t="shared" si="90"/>
        <v>0</v>
      </c>
      <c r="AM103" s="310">
        <f t="shared" si="90"/>
        <v>0</v>
      </c>
      <c r="AN103" s="310"/>
      <c r="AO103" s="310">
        <f t="shared" ref="AO103:CL103" si="91">SUM(AO101:AO102)</f>
        <v>6642</v>
      </c>
      <c r="AP103" s="310">
        <f t="shared" si="91"/>
        <v>0</v>
      </c>
      <c r="AQ103" s="310">
        <f t="shared" si="91"/>
        <v>0</v>
      </c>
      <c r="AR103" s="310">
        <f t="shared" si="91"/>
        <v>0</v>
      </c>
      <c r="AS103" s="310">
        <f t="shared" si="91"/>
        <v>0</v>
      </c>
      <c r="AT103" s="310">
        <f t="shared" si="91"/>
        <v>0</v>
      </c>
      <c r="AU103" s="310">
        <f t="shared" si="91"/>
        <v>0</v>
      </c>
      <c r="AV103" s="310">
        <f t="shared" si="91"/>
        <v>0</v>
      </c>
      <c r="AW103" s="310">
        <f t="shared" si="91"/>
        <v>6642</v>
      </c>
      <c r="AX103" s="310">
        <f t="shared" si="91"/>
        <v>0</v>
      </c>
      <c r="AY103" s="310">
        <f t="shared" si="91"/>
        <v>0</v>
      </c>
      <c r="AZ103" s="310">
        <f t="shared" si="91"/>
        <v>0</v>
      </c>
      <c r="BA103" s="310">
        <f t="shared" si="91"/>
        <v>0</v>
      </c>
      <c r="BB103" s="310">
        <f t="shared" si="91"/>
        <v>0</v>
      </c>
      <c r="BC103" s="310">
        <f t="shared" si="91"/>
        <v>0</v>
      </c>
      <c r="BD103" s="310">
        <f t="shared" si="91"/>
        <v>0</v>
      </c>
      <c r="BE103" s="310">
        <f t="shared" si="91"/>
        <v>0</v>
      </c>
      <c r="BF103" s="310">
        <f t="shared" si="91"/>
        <v>0</v>
      </c>
      <c r="BG103" s="310">
        <f t="shared" si="91"/>
        <v>0</v>
      </c>
      <c r="BH103" s="310">
        <f t="shared" si="91"/>
        <v>0</v>
      </c>
      <c r="BI103" s="310">
        <f t="shared" si="91"/>
        <v>0</v>
      </c>
      <c r="BJ103" s="310">
        <f t="shared" si="91"/>
        <v>0</v>
      </c>
      <c r="BK103" s="310">
        <f t="shared" si="91"/>
        <v>0</v>
      </c>
      <c r="BL103" s="310">
        <f t="shared" si="91"/>
        <v>0</v>
      </c>
      <c r="BM103" s="310">
        <f t="shared" si="91"/>
        <v>0</v>
      </c>
      <c r="BN103" s="310">
        <f t="shared" si="91"/>
        <v>0</v>
      </c>
      <c r="BO103" s="310">
        <f t="shared" si="91"/>
        <v>0</v>
      </c>
      <c r="BP103" s="310">
        <f t="shared" si="91"/>
        <v>76</v>
      </c>
      <c r="BQ103" s="310">
        <f t="shared" si="91"/>
        <v>0</v>
      </c>
      <c r="BR103" s="310">
        <f t="shared" si="91"/>
        <v>1500</v>
      </c>
      <c r="BS103" s="310">
        <f t="shared" si="91"/>
        <v>0</v>
      </c>
      <c r="BT103" s="310">
        <f t="shared" si="91"/>
        <v>0</v>
      </c>
      <c r="BU103" s="310">
        <f t="shared" si="91"/>
        <v>1000</v>
      </c>
      <c r="BV103" s="310">
        <f t="shared" si="91"/>
        <v>0</v>
      </c>
      <c r="BW103" s="310">
        <f t="shared" si="91"/>
        <v>0</v>
      </c>
      <c r="BX103" s="310">
        <f t="shared" si="91"/>
        <v>2576</v>
      </c>
      <c r="BY103" s="310">
        <f t="shared" si="91"/>
        <v>0</v>
      </c>
      <c r="BZ103" s="310">
        <f t="shared" si="91"/>
        <v>1749</v>
      </c>
      <c r="CA103" s="310">
        <f t="shared" si="91"/>
        <v>6642</v>
      </c>
      <c r="CB103" s="310">
        <f t="shared" si="91"/>
        <v>0</v>
      </c>
      <c r="CC103" s="310">
        <f t="shared" si="91"/>
        <v>0</v>
      </c>
      <c r="CD103" s="310">
        <f t="shared" si="91"/>
        <v>2576</v>
      </c>
      <c r="CE103" s="310">
        <f t="shared" si="91"/>
        <v>10967</v>
      </c>
      <c r="CF103" s="310">
        <f t="shared" si="91"/>
        <v>2500</v>
      </c>
      <c r="CG103" s="310">
        <f t="shared" si="91"/>
        <v>0</v>
      </c>
      <c r="CH103" s="310">
        <f t="shared" si="91"/>
        <v>0</v>
      </c>
      <c r="CI103" s="310">
        <f t="shared" si="91"/>
        <v>0</v>
      </c>
      <c r="CJ103" s="310">
        <f t="shared" si="91"/>
        <v>1500</v>
      </c>
      <c r="CK103" s="310">
        <f t="shared" si="91"/>
        <v>1500</v>
      </c>
      <c r="CL103" s="310">
        <f t="shared" si="91"/>
        <v>1500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1000</v>
      </c>
      <c r="DA103" s="310">
        <f>SUM(DA101:DA102)</f>
        <v>1000</v>
      </c>
      <c r="DB103" s="310">
        <f>SUM(DB101:DB102)</f>
        <v>1000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92">SUM(DH101:DH102)</f>
        <v>2500</v>
      </c>
      <c r="DI103" s="310">
        <f t="shared" si="92"/>
        <v>2500</v>
      </c>
      <c r="DJ103" s="310">
        <f t="shared" si="92"/>
        <v>2500</v>
      </c>
      <c r="DK103" s="310">
        <f t="shared" si="92"/>
        <v>0</v>
      </c>
      <c r="DL103" s="310">
        <f t="shared" si="92"/>
        <v>0</v>
      </c>
      <c r="DM103" s="310">
        <f t="shared" si="92"/>
        <v>0</v>
      </c>
      <c r="DN103" s="310">
        <f t="shared" si="92"/>
        <v>76</v>
      </c>
      <c r="DO103" s="310">
        <f t="shared" si="92"/>
        <v>8467</v>
      </c>
      <c r="DP103" s="310">
        <f t="shared" si="92"/>
        <v>0</v>
      </c>
      <c r="DQ103" s="310">
        <f t="shared" si="92"/>
        <v>0</v>
      </c>
      <c r="DR103" s="310">
        <f t="shared" si="92"/>
        <v>0</v>
      </c>
      <c r="DS103" s="310">
        <f t="shared" si="92"/>
        <v>0</v>
      </c>
      <c r="DT103" s="310">
        <f t="shared" si="92"/>
        <v>0</v>
      </c>
      <c r="DU103" s="310">
        <f t="shared" si="92"/>
        <v>0</v>
      </c>
      <c r="DV103" s="310">
        <f t="shared" si="92"/>
        <v>0</v>
      </c>
      <c r="DW103" s="310">
        <f t="shared" si="92"/>
        <v>0</v>
      </c>
      <c r="DX103" s="310">
        <f t="shared" si="92"/>
        <v>0</v>
      </c>
      <c r="DY103" s="310">
        <f t="shared" si="92"/>
        <v>0</v>
      </c>
      <c r="DZ103" s="310">
        <f t="shared" si="92"/>
        <v>0</v>
      </c>
      <c r="EA103" s="310">
        <f t="shared" si="92"/>
        <v>0</v>
      </c>
      <c r="EB103" s="310">
        <f t="shared" si="92"/>
        <v>0</v>
      </c>
      <c r="EC103" s="310">
        <f t="shared" ref="EC103:ED103" si="93">SUM(EC101:EC102)</f>
        <v>0</v>
      </c>
      <c r="ED103" s="310">
        <f t="shared" si="93"/>
        <v>0</v>
      </c>
      <c r="EE103" s="310">
        <f t="shared" si="92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>
        <f>BY103/CE103</f>
        <v>0</v>
      </c>
      <c r="BZ104" s="55">
        <f>BZ103/CE103</f>
        <v>0.15947843530591777</v>
      </c>
      <c r="CA104" s="951">
        <f>CA103/CF103</f>
        <v>2.6568000000000001</v>
      </c>
      <c r="CB104" s="947" t="e">
        <f>CB103/CG103</f>
        <v>#DIV/0!</v>
      </c>
      <c r="CC104" s="949">
        <f>CC103/CE103</f>
        <v>0</v>
      </c>
      <c r="CD104" s="57">
        <f>CD103/CE103</f>
        <v>0.23488647761466216</v>
      </c>
      <c r="CE104" s="58" t="e">
        <f>SUM(BY104:CD104)</f>
        <v>#DIV/0!</v>
      </c>
      <c r="CF104" s="59">
        <f>CF103/CE103</f>
        <v>0.22795659706391902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>
        <f>DH103/CF103</f>
        <v>1</v>
      </c>
      <c r="DL104" s="61">
        <f>DI103/CF103</f>
        <v>1</v>
      </c>
      <c r="DM104" s="62">
        <f>DJ103/DI103</f>
        <v>1</v>
      </c>
      <c r="DN104" s="63">
        <f>DN103/DO103</f>
        <v>8.9760245659619708E-3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45305</v>
      </c>
      <c r="O109" s="1320">
        <v>45306</v>
      </c>
      <c r="P109" s="1320">
        <v>45307</v>
      </c>
      <c r="Q109" s="1320">
        <v>45308</v>
      </c>
      <c r="R109" s="1320">
        <v>45309</v>
      </c>
      <c r="S109" s="1320">
        <v>45310</v>
      </c>
      <c r="T109" s="1335">
        <v>45311</v>
      </c>
      <c r="U109" s="1564"/>
      <c r="V109" s="755" t="s">
        <v>259</v>
      </c>
      <c r="W109" s="400">
        <v>45305</v>
      </c>
      <c r="X109" s="1320">
        <v>45306</v>
      </c>
      <c r="Y109" s="1320">
        <v>45307</v>
      </c>
      <c r="Z109" s="1320">
        <v>45308</v>
      </c>
      <c r="AA109" s="1320">
        <v>45309</v>
      </c>
      <c r="AB109" s="1320">
        <v>45310</v>
      </c>
      <c r="AC109" s="1335">
        <v>45311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45305</v>
      </c>
      <c r="AQ109" s="1320">
        <v>45306</v>
      </c>
      <c r="AR109" s="1320">
        <v>45307</v>
      </c>
      <c r="AS109" s="1320">
        <v>45308</v>
      </c>
      <c r="AT109" s="1320">
        <v>45309</v>
      </c>
      <c r="AU109" s="1320">
        <v>45310</v>
      </c>
      <c r="AV109" s="1335">
        <v>45311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45305</v>
      </c>
      <c r="BI109" s="1320">
        <v>45306</v>
      </c>
      <c r="BJ109" s="1320">
        <v>45307</v>
      </c>
      <c r="BK109" s="1320">
        <v>45308</v>
      </c>
      <c r="BL109" s="1320">
        <v>45309</v>
      </c>
      <c r="BM109" s="1320">
        <v>45310</v>
      </c>
      <c r="BN109" s="1335">
        <v>45311</v>
      </c>
      <c r="BO109" s="1581"/>
      <c r="BP109" s="409" t="s">
        <v>259</v>
      </c>
      <c r="BQ109" s="400">
        <v>45305</v>
      </c>
      <c r="BR109" s="1320">
        <v>45306</v>
      </c>
      <c r="BS109" s="1320">
        <v>45307</v>
      </c>
      <c r="BT109" s="1320">
        <v>45308</v>
      </c>
      <c r="BU109" s="1320">
        <v>45309</v>
      </c>
      <c r="BV109" s="1320">
        <v>45310</v>
      </c>
      <c r="BW109" s="1320">
        <v>45311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94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95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96">SUM(AE110:AL110)</f>
        <v>0</v>
      </c>
      <c r="AN110" s="660">
        <f>AD110+AM110</f>
        <v>0</v>
      </c>
      <c r="AO110" s="679">
        <v>995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97">SUM(AO110:AV110)</f>
        <v>995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98">SUM(BG110:BN110)</f>
        <v>0</v>
      </c>
      <c r="BP110" s="285">
        <v>1184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99">SUM(BP110:BW110)</f>
        <v>1184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995</v>
      </c>
      <c r="CB110" s="988">
        <v>0</v>
      </c>
      <c r="CC110" s="1215">
        <f>BO110-(BQ110+BR110+BS110+BT110+BU110+BV110+BW110)</f>
        <v>0</v>
      </c>
      <c r="CD110" s="1175">
        <f>BX110</f>
        <v>1184</v>
      </c>
      <c r="CE110" s="944">
        <f>SUM(BY110:CD110)</f>
        <v>2179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100">CG110+CJ110+CN110+CR110+CV110+CZ110+DD110</f>
        <v>0</v>
      </c>
      <c r="DI110" s="291">
        <f t="shared" si="100"/>
        <v>0</v>
      </c>
      <c r="DJ110" s="289">
        <f t="shared" si="100"/>
        <v>0</v>
      </c>
      <c r="DK110" s="484">
        <f t="shared" ref="DK110:DK114" si="101">DH110-CF110</f>
        <v>0</v>
      </c>
      <c r="DL110" s="292">
        <f t="shared" ref="DL110:DL114" si="102">DI110-CF110</f>
        <v>0</v>
      </c>
      <c r="DM110" s="290">
        <f t="shared" ref="DM110:DM114" si="103">DJ110-DI110</f>
        <v>0</v>
      </c>
      <c r="DN110" s="485">
        <f t="shared" ref="DN110:DN114" si="104">CD110-(CI110+CL110+CP110+CT110+CX110+DB110+DF110)</f>
        <v>1184</v>
      </c>
      <c r="DO110" s="293">
        <f>CE110-DJ110</f>
        <v>2179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6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3797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94"/>
        <v>3797</v>
      </c>
      <c r="V111" s="645">
        <v>0</v>
      </c>
      <c r="W111" s="124">
        <v>0</v>
      </c>
      <c r="X111" s="124">
        <f>62</f>
        <v>62</v>
      </c>
      <c r="Y111" s="124">
        <v>0</v>
      </c>
      <c r="Z111" s="124">
        <v>0</v>
      </c>
      <c r="AA111" s="124">
        <f>1380</f>
        <v>1380</v>
      </c>
      <c r="AB111" s="124">
        <f>2000</f>
        <v>2000</v>
      </c>
      <c r="AC111" s="127">
        <f>355</f>
        <v>355</v>
      </c>
      <c r="AD111" s="648">
        <f t="shared" si="95"/>
        <v>3797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96"/>
        <v>0</v>
      </c>
      <c r="AN111" s="661">
        <f t="shared" ref="AN111:AN114" si="105">AD111+AM111</f>
        <v>3797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97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98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99"/>
        <v>0</v>
      </c>
      <c r="BY111" s="137">
        <f t="shared" ref="BY111" si="106">U111-(W111+X111+Y111+Z111+AA111+AB111+AC111+AF111+AG111+AH111+AI111+AJ111+AK111+AL111)</f>
        <v>0</v>
      </c>
      <c r="BZ111" s="972">
        <f>AN111-(AP111+AQ111+AR111+AS111+AT111+AU111+AV111)</f>
        <v>3797</v>
      </c>
      <c r="CA111" s="184">
        <f>AW111-(BH111+BI111+BJ111+BK111+BL111+BM111+BN111)</f>
        <v>0</v>
      </c>
      <c r="CB111" s="988">
        <v>0</v>
      </c>
      <c r="CC111" s="1216">
        <f>BO111-(BQ111+BR111+BS111+BT111+BU111+BV111+BW111)</f>
        <v>0</v>
      </c>
      <c r="CD111" s="1192">
        <f>BX111</f>
        <v>0</v>
      </c>
      <c r="CE111" s="945">
        <f>SUM(BY111:CD111)</f>
        <v>3797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100"/>
        <v>0</v>
      </c>
      <c r="DI111" s="214">
        <f t="shared" si="100"/>
        <v>0</v>
      </c>
      <c r="DJ111" s="208">
        <f t="shared" si="100"/>
        <v>0</v>
      </c>
      <c r="DK111" s="471">
        <f t="shared" si="101"/>
        <v>0</v>
      </c>
      <c r="DL111" s="215">
        <f t="shared" si="102"/>
        <v>0</v>
      </c>
      <c r="DM111" s="208">
        <f t="shared" si="103"/>
        <v>0</v>
      </c>
      <c r="DN111" s="216">
        <f t="shared" si="104"/>
        <v>0</v>
      </c>
      <c r="DO111" s="217">
        <f>CE111-DJ111</f>
        <v>3797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2474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94"/>
        <v>2474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f>160</f>
        <v>160</v>
      </c>
      <c r="AD112" s="648">
        <f t="shared" si="95"/>
        <v>160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96"/>
        <v>0</v>
      </c>
      <c r="AN112" s="1221">
        <f t="shared" si="105"/>
        <v>160</v>
      </c>
      <c r="AO112" s="1386">
        <v>6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97"/>
        <v>6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f>1000+15</f>
        <v>1015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98"/>
        <v>1015</v>
      </c>
      <c r="BP112" s="184">
        <v>13</v>
      </c>
      <c r="BQ112" s="134">
        <v>0</v>
      </c>
      <c r="BR112" s="134">
        <v>1015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99"/>
        <v>1028</v>
      </c>
      <c r="BY112" s="137">
        <f>U112-(W112+X112+Y112+Z112+AA112+AB112+AC112+AF112+AG112+AH112+AI112+AJ112+AK112+AL112)</f>
        <v>2314</v>
      </c>
      <c r="BZ112" s="972">
        <f>AN112-(AP112+AQ112+AR112+AS112+AT112+AU112+AV112)</f>
        <v>160</v>
      </c>
      <c r="CA112" s="184">
        <f>AW112-(BH112+BI112+BJ112+BK112+BL112+BM112+BN112)</f>
        <v>6</v>
      </c>
      <c r="CB112" s="988">
        <v>0</v>
      </c>
      <c r="CC112" s="1216">
        <f>BO112-(BQ112+BR112+BS112+BT112+BU112+BV112+BW112)</f>
        <v>0</v>
      </c>
      <c r="CD112" s="1192">
        <f>BX112</f>
        <v>1028</v>
      </c>
      <c r="CE112" s="945">
        <f>SUM(BY112:CD112)</f>
        <v>3508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1000</v>
      </c>
      <c r="CO112" s="248">
        <v>1000</v>
      </c>
      <c r="CP112" s="249">
        <v>1000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100"/>
        <v>1000</v>
      </c>
      <c r="DI112" s="218">
        <f t="shared" si="100"/>
        <v>1000</v>
      </c>
      <c r="DJ112" s="219">
        <f t="shared" si="100"/>
        <v>1000</v>
      </c>
      <c r="DK112" s="471">
        <f t="shared" si="101"/>
        <v>1000</v>
      </c>
      <c r="DL112" s="215">
        <f t="shared" si="102"/>
        <v>1000</v>
      </c>
      <c r="DM112" s="208">
        <f t="shared" si="103"/>
        <v>0</v>
      </c>
      <c r="DN112" s="251">
        <f t="shared" si="104"/>
        <v>28</v>
      </c>
      <c r="DO112" s="220">
        <f>CE112-DJ112</f>
        <v>2508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94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95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96"/>
        <v>0</v>
      </c>
      <c r="AN113" s="1224">
        <f t="shared" si="105"/>
        <v>0</v>
      </c>
      <c r="AO113" s="458">
        <v>1881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97"/>
        <v>1881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1560</v>
      </c>
      <c r="BN113" s="139">
        <v>0</v>
      </c>
      <c r="BO113" s="686">
        <f t="shared" si="98"/>
        <v>1560</v>
      </c>
      <c r="BP113" s="184">
        <v>2852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99"/>
        <v>2852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321</v>
      </c>
      <c r="CB113" s="988">
        <v>0</v>
      </c>
      <c r="CC113" s="1216">
        <f>BO113-(BQ113+BR113+BS113+BT113+BU113+BV113+BW113)</f>
        <v>1560</v>
      </c>
      <c r="CD113" s="1192">
        <f>BX113</f>
        <v>2852</v>
      </c>
      <c r="CE113" s="945">
        <f>SUM(BY113:CD113)</f>
        <v>4733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1000</v>
      </c>
      <c r="CO113" s="248">
        <v>1000</v>
      </c>
      <c r="CP113" s="249">
        <v>1000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100"/>
        <v>1000</v>
      </c>
      <c r="DI113" s="218">
        <f t="shared" si="100"/>
        <v>1000</v>
      </c>
      <c r="DJ113" s="219">
        <f t="shared" si="100"/>
        <v>1000</v>
      </c>
      <c r="DK113" s="471">
        <f t="shared" si="101"/>
        <v>1000</v>
      </c>
      <c r="DL113" s="215">
        <f t="shared" si="102"/>
        <v>1000</v>
      </c>
      <c r="DM113" s="208">
        <f t="shared" si="103"/>
        <v>0</v>
      </c>
      <c r="DN113" s="251">
        <f>CD113-(CI113+CL113+CP113+CT113+CX113+DB113+DF113)</f>
        <v>1852</v>
      </c>
      <c r="DO113" s="220">
        <f>CE113-DJ113</f>
        <v>3733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94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95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96"/>
        <v>0</v>
      </c>
      <c r="AN114" s="1227">
        <f t="shared" si="105"/>
        <v>0</v>
      </c>
      <c r="AO114" s="622">
        <v>1931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97"/>
        <v>1931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1920</v>
      </c>
      <c r="BN114" s="499">
        <v>0</v>
      </c>
      <c r="BO114" s="688">
        <f t="shared" si="98"/>
        <v>1920</v>
      </c>
      <c r="BP114" s="202">
        <v>1679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99"/>
        <v>1679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11</v>
      </c>
      <c r="CB114" s="988">
        <v>0</v>
      </c>
      <c r="CC114" s="1218">
        <f>BO114-(BQ114+BR114+BS114+BT114+BU114+BV114+BW114)</f>
        <v>1920</v>
      </c>
      <c r="CD114" s="1213">
        <f>BX114</f>
        <v>1679</v>
      </c>
      <c r="CE114" s="946">
        <f>SUM(BY114:CD114)</f>
        <v>3610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1000</v>
      </c>
      <c r="CO114" s="255">
        <v>1000</v>
      </c>
      <c r="CP114" s="256">
        <v>1000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100"/>
        <v>1000</v>
      </c>
      <c r="DI114" s="259">
        <f t="shared" si="100"/>
        <v>1000</v>
      </c>
      <c r="DJ114" s="253">
        <f t="shared" si="100"/>
        <v>1000</v>
      </c>
      <c r="DK114" s="474">
        <f t="shared" si="101"/>
        <v>1000</v>
      </c>
      <c r="DL114" s="260">
        <f t="shared" si="102"/>
        <v>1000</v>
      </c>
      <c r="DM114" s="253">
        <f t="shared" si="103"/>
        <v>0</v>
      </c>
      <c r="DN114" s="261">
        <f t="shared" si="104"/>
        <v>679</v>
      </c>
      <c r="DO114" s="308">
        <f>CE114-DJ114</f>
        <v>2610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107">SUM(N110:N114)</f>
        <v>0</v>
      </c>
      <c r="O115" s="310">
        <f t="shared" si="107"/>
        <v>6271</v>
      </c>
      <c r="P115" s="310">
        <f t="shared" si="107"/>
        <v>0</v>
      </c>
      <c r="Q115" s="310">
        <f t="shared" si="107"/>
        <v>0</v>
      </c>
      <c r="R115" s="310">
        <f t="shared" si="107"/>
        <v>0</v>
      </c>
      <c r="S115" s="310">
        <f t="shared" si="107"/>
        <v>0</v>
      </c>
      <c r="T115" s="310">
        <f t="shared" si="107"/>
        <v>0</v>
      </c>
      <c r="U115" s="310">
        <f t="shared" si="107"/>
        <v>6271</v>
      </c>
      <c r="V115" s="310">
        <f t="shared" si="107"/>
        <v>0</v>
      </c>
      <c r="W115" s="310">
        <f t="shared" si="107"/>
        <v>0</v>
      </c>
      <c r="X115" s="310">
        <f t="shared" si="107"/>
        <v>62</v>
      </c>
      <c r="Y115" s="310">
        <f t="shared" si="107"/>
        <v>0</v>
      </c>
      <c r="Z115" s="310">
        <f t="shared" si="107"/>
        <v>0</v>
      </c>
      <c r="AA115" s="310">
        <f t="shared" si="107"/>
        <v>1380</v>
      </c>
      <c r="AB115" s="310">
        <f t="shared" si="107"/>
        <v>2000</v>
      </c>
      <c r="AC115" s="310">
        <f t="shared" si="107"/>
        <v>515</v>
      </c>
      <c r="AD115" s="310">
        <f t="shared" si="107"/>
        <v>3957</v>
      </c>
      <c r="AE115" s="310">
        <f t="shared" si="107"/>
        <v>0</v>
      </c>
      <c r="AF115" s="310">
        <f t="shared" si="107"/>
        <v>0</v>
      </c>
      <c r="AG115" s="310">
        <f t="shared" si="107"/>
        <v>0</v>
      </c>
      <c r="AH115" s="310">
        <f t="shared" si="107"/>
        <v>0</v>
      </c>
      <c r="AI115" s="310">
        <f t="shared" si="107"/>
        <v>0</v>
      </c>
      <c r="AJ115" s="310">
        <f t="shared" si="107"/>
        <v>0</v>
      </c>
      <c r="AK115" s="310">
        <f t="shared" si="107"/>
        <v>0</v>
      </c>
      <c r="AL115" s="310">
        <f t="shared" si="107"/>
        <v>0</v>
      </c>
      <c r="AM115" s="310">
        <f t="shared" si="107"/>
        <v>0</v>
      </c>
      <c r="AN115" s="310"/>
      <c r="AO115" s="310">
        <f t="shared" ref="AO115:BF115" si="108">SUM(AO110:AO114)</f>
        <v>4813</v>
      </c>
      <c r="AP115" s="310">
        <f t="shared" si="108"/>
        <v>0</v>
      </c>
      <c r="AQ115" s="310">
        <f t="shared" si="108"/>
        <v>0</v>
      </c>
      <c r="AR115" s="310">
        <f t="shared" si="108"/>
        <v>0</v>
      </c>
      <c r="AS115" s="310">
        <f t="shared" si="108"/>
        <v>0</v>
      </c>
      <c r="AT115" s="310">
        <f t="shared" si="108"/>
        <v>0</v>
      </c>
      <c r="AU115" s="310">
        <f t="shared" si="108"/>
        <v>0</v>
      </c>
      <c r="AV115" s="310">
        <f t="shared" si="108"/>
        <v>0</v>
      </c>
      <c r="AW115" s="310">
        <f t="shared" si="108"/>
        <v>4813</v>
      </c>
      <c r="AX115" s="310">
        <f t="shared" si="108"/>
        <v>0</v>
      </c>
      <c r="AY115" s="310">
        <f t="shared" si="108"/>
        <v>0</v>
      </c>
      <c r="AZ115" s="310">
        <f t="shared" si="108"/>
        <v>0</v>
      </c>
      <c r="BA115" s="310">
        <f t="shared" si="108"/>
        <v>0</v>
      </c>
      <c r="BB115" s="310">
        <f t="shared" si="108"/>
        <v>0</v>
      </c>
      <c r="BC115" s="310">
        <f t="shared" si="108"/>
        <v>0</v>
      </c>
      <c r="BD115" s="310">
        <f t="shared" si="108"/>
        <v>0</v>
      </c>
      <c r="BE115" s="310">
        <f t="shared" si="108"/>
        <v>0</v>
      </c>
      <c r="BF115" s="310">
        <f t="shared" si="108"/>
        <v>0</v>
      </c>
      <c r="BG115" s="310">
        <f t="shared" si="107"/>
        <v>1015</v>
      </c>
      <c r="BH115" s="310">
        <f t="shared" si="107"/>
        <v>0</v>
      </c>
      <c r="BI115" s="310">
        <f t="shared" si="107"/>
        <v>0</v>
      </c>
      <c r="BJ115" s="310">
        <f t="shared" si="107"/>
        <v>0</v>
      </c>
      <c r="BK115" s="310">
        <f t="shared" si="107"/>
        <v>0</v>
      </c>
      <c r="BL115" s="310">
        <f t="shared" si="107"/>
        <v>0</v>
      </c>
      <c r="BM115" s="310">
        <f t="shared" si="107"/>
        <v>3480</v>
      </c>
      <c r="BN115" s="310">
        <f t="shared" si="107"/>
        <v>0</v>
      </c>
      <c r="BO115" s="310">
        <f t="shared" si="107"/>
        <v>4495</v>
      </c>
      <c r="BP115" s="310">
        <f t="shared" si="107"/>
        <v>5728</v>
      </c>
      <c r="BQ115" s="310">
        <f t="shared" si="107"/>
        <v>0</v>
      </c>
      <c r="BR115" s="310">
        <f t="shared" si="107"/>
        <v>1015</v>
      </c>
      <c r="BS115" s="310">
        <f t="shared" si="107"/>
        <v>0</v>
      </c>
      <c r="BT115" s="310">
        <f t="shared" si="107"/>
        <v>0</v>
      </c>
      <c r="BU115" s="310">
        <f t="shared" si="107"/>
        <v>0</v>
      </c>
      <c r="BV115" s="310">
        <f t="shared" si="107"/>
        <v>0</v>
      </c>
      <c r="BW115" s="310">
        <f t="shared" si="107"/>
        <v>0</v>
      </c>
      <c r="BX115" s="310">
        <f t="shared" si="107"/>
        <v>6743</v>
      </c>
      <c r="BY115" s="310">
        <f t="shared" si="107"/>
        <v>2314</v>
      </c>
      <c r="BZ115" s="310">
        <f t="shared" si="107"/>
        <v>3957</v>
      </c>
      <c r="CA115" s="310">
        <f t="shared" si="107"/>
        <v>1333</v>
      </c>
      <c r="CB115" s="310">
        <f t="shared" si="107"/>
        <v>0</v>
      </c>
      <c r="CC115" s="310">
        <f t="shared" si="107"/>
        <v>3480</v>
      </c>
      <c r="CD115" s="310">
        <f t="shared" si="107"/>
        <v>6743</v>
      </c>
      <c r="CE115" s="310">
        <f t="shared" si="107"/>
        <v>17827</v>
      </c>
      <c r="CF115" s="310">
        <f>SUM(CF110:CF114)</f>
        <v>0</v>
      </c>
      <c r="CG115" s="310">
        <f t="shared" si="107"/>
        <v>0</v>
      </c>
      <c r="CH115" s="310">
        <f t="shared" si="107"/>
        <v>0</v>
      </c>
      <c r="CI115" s="310">
        <f t="shared" si="107"/>
        <v>0</v>
      </c>
      <c r="CJ115" s="310">
        <f t="shared" si="107"/>
        <v>0</v>
      </c>
      <c r="CK115" s="310">
        <f t="shared" si="107"/>
        <v>0</v>
      </c>
      <c r="CL115" s="310">
        <f t="shared" si="107"/>
        <v>0</v>
      </c>
      <c r="CM115" s="310"/>
      <c r="CN115" s="310">
        <f t="shared" si="107"/>
        <v>3000</v>
      </c>
      <c r="CO115" s="310">
        <f t="shared" si="107"/>
        <v>3000</v>
      </c>
      <c r="CP115" s="310">
        <f t="shared" si="107"/>
        <v>3000</v>
      </c>
      <c r="CQ115" s="310"/>
      <c r="CR115" s="310">
        <f t="shared" si="107"/>
        <v>0</v>
      </c>
      <c r="CS115" s="310">
        <f t="shared" si="107"/>
        <v>0</v>
      </c>
      <c r="CT115" s="310">
        <f t="shared" si="107"/>
        <v>0</v>
      </c>
      <c r="CU115" s="310"/>
      <c r="CV115" s="310">
        <f t="shared" ref="CV115:EE115" si="109">SUM(CV110:CV114)</f>
        <v>0</v>
      </c>
      <c r="CW115" s="310">
        <f t="shared" si="109"/>
        <v>0</v>
      </c>
      <c r="CX115" s="310">
        <f t="shared" si="109"/>
        <v>0</v>
      </c>
      <c r="CY115" s="310"/>
      <c r="CZ115" s="310">
        <f t="shared" si="109"/>
        <v>0</v>
      </c>
      <c r="DA115" s="310">
        <f t="shared" si="109"/>
        <v>0</v>
      </c>
      <c r="DB115" s="310">
        <f t="shared" si="109"/>
        <v>0</v>
      </c>
      <c r="DC115" s="310"/>
      <c r="DD115" s="310">
        <f t="shared" si="109"/>
        <v>0</v>
      </c>
      <c r="DE115" s="310">
        <f t="shared" si="109"/>
        <v>0</v>
      </c>
      <c r="DF115" s="310">
        <f t="shared" si="109"/>
        <v>0</v>
      </c>
      <c r="DG115" s="310"/>
      <c r="DH115" s="310">
        <f t="shared" si="109"/>
        <v>3000</v>
      </c>
      <c r="DI115" s="310">
        <f t="shared" si="109"/>
        <v>3000</v>
      </c>
      <c r="DJ115" s="310">
        <f t="shared" si="109"/>
        <v>3000</v>
      </c>
      <c r="DK115" s="310">
        <f t="shared" si="109"/>
        <v>3000</v>
      </c>
      <c r="DL115" s="310">
        <f t="shared" si="109"/>
        <v>3000</v>
      </c>
      <c r="DM115" s="310">
        <f t="shared" si="109"/>
        <v>0</v>
      </c>
      <c r="DN115" s="310">
        <f t="shared" si="109"/>
        <v>3743</v>
      </c>
      <c r="DO115" s="310">
        <f t="shared" si="109"/>
        <v>14827</v>
      </c>
      <c r="DP115" s="310">
        <f t="shared" si="109"/>
        <v>0</v>
      </c>
      <c r="DQ115" s="310">
        <f t="shared" si="109"/>
        <v>0</v>
      </c>
      <c r="DR115" s="310">
        <f t="shared" si="109"/>
        <v>0</v>
      </c>
      <c r="DS115" s="310">
        <f t="shared" si="109"/>
        <v>0</v>
      </c>
      <c r="DT115" s="310">
        <f t="shared" si="109"/>
        <v>0</v>
      </c>
      <c r="DU115" s="310">
        <f t="shared" si="109"/>
        <v>0</v>
      </c>
      <c r="DV115" s="310">
        <f t="shared" si="109"/>
        <v>0</v>
      </c>
      <c r="DW115" s="310">
        <f t="shared" si="109"/>
        <v>0</v>
      </c>
      <c r="DX115" s="310">
        <f t="shared" si="109"/>
        <v>0</v>
      </c>
      <c r="DY115" s="310">
        <f t="shared" si="109"/>
        <v>0</v>
      </c>
      <c r="DZ115" s="310">
        <f t="shared" si="109"/>
        <v>0</v>
      </c>
      <c r="EA115" s="310">
        <f t="shared" si="109"/>
        <v>0</v>
      </c>
      <c r="EB115" s="310">
        <f t="shared" si="109"/>
        <v>0</v>
      </c>
      <c r="EC115" s="310">
        <f t="shared" ref="EC115:ED115" si="110">SUM(EC110:EC114)</f>
        <v>0</v>
      </c>
      <c r="ED115" s="310">
        <f t="shared" si="110"/>
        <v>0</v>
      </c>
      <c r="EE115" s="310">
        <f t="shared" si="109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>
        <f>DJ115/DI115</f>
        <v>1</v>
      </c>
      <c r="DN116" s="63">
        <f>DN115/DO115</f>
        <v>0.25244486409927835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45305</v>
      </c>
      <c r="O119" s="1320">
        <v>45306</v>
      </c>
      <c r="P119" s="1320">
        <v>45307</v>
      </c>
      <c r="Q119" s="1320">
        <v>45308</v>
      </c>
      <c r="R119" s="1320">
        <v>45309</v>
      </c>
      <c r="S119" s="1320">
        <v>45310</v>
      </c>
      <c r="T119" s="1335">
        <v>45311</v>
      </c>
      <c r="U119" s="1564"/>
      <c r="V119" s="403" t="s">
        <v>259</v>
      </c>
      <c r="W119" s="400">
        <v>45305</v>
      </c>
      <c r="X119" s="1320">
        <v>45306</v>
      </c>
      <c r="Y119" s="1320">
        <v>45307</v>
      </c>
      <c r="Z119" s="1320">
        <v>45308</v>
      </c>
      <c r="AA119" s="1320">
        <v>45309</v>
      </c>
      <c r="AB119" s="1320">
        <v>45310</v>
      </c>
      <c r="AC119" s="1335">
        <v>45311</v>
      </c>
      <c r="AD119" s="1568"/>
      <c r="AE119" s="755" t="s">
        <v>259</v>
      </c>
      <c r="AF119" s="400">
        <v>45305</v>
      </c>
      <c r="AG119" s="1320">
        <v>45306</v>
      </c>
      <c r="AH119" s="1320">
        <v>45307</v>
      </c>
      <c r="AI119" s="1320">
        <v>45308</v>
      </c>
      <c r="AJ119" s="1320">
        <v>45309</v>
      </c>
      <c r="AK119" s="1320">
        <v>45310</v>
      </c>
      <c r="AL119" s="1335">
        <v>45311</v>
      </c>
      <c r="AM119" s="1573"/>
      <c r="AN119" s="1574"/>
      <c r="AO119" s="758" t="s">
        <v>259</v>
      </c>
      <c r="AP119" s="400">
        <v>45305</v>
      </c>
      <c r="AQ119" s="1320">
        <v>45306</v>
      </c>
      <c r="AR119" s="1320">
        <v>45307</v>
      </c>
      <c r="AS119" s="1320">
        <v>45308</v>
      </c>
      <c r="AT119" s="1320">
        <v>45309</v>
      </c>
      <c r="AU119" s="1320">
        <v>45310</v>
      </c>
      <c r="AV119" s="1335">
        <v>45311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45305</v>
      </c>
      <c r="BI119" s="1320">
        <v>45306</v>
      </c>
      <c r="BJ119" s="1320">
        <v>45307</v>
      </c>
      <c r="BK119" s="1320">
        <v>45308</v>
      </c>
      <c r="BL119" s="1320">
        <v>45309</v>
      </c>
      <c r="BM119" s="1320">
        <v>45310</v>
      </c>
      <c r="BN119" s="1335">
        <v>45311</v>
      </c>
      <c r="BO119" s="1581"/>
      <c r="BP119" s="409" t="s">
        <v>259</v>
      </c>
      <c r="BQ119" s="400">
        <v>45305</v>
      </c>
      <c r="BR119" s="1320">
        <v>45306</v>
      </c>
      <c r="BS119" s="1320">
        <v>45307</v>
      </c>
      <c r="BT119" s="1320">
        <v>45308</v>
      </c>
      <c r="BU119" s="1320">
        <v>45309</v>
      </c>
      <c r="BV119" s="1320">
        <v>45310</v>
      </c>
      <c r="BW119" s="1320">
        <v>45311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16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11">SUM(M120:T120)</f>
        <v>16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12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13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14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15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16">SUM(BP120:BW120)</f>
        <v>0</v>
      </c>
      <c r="BY120" s="689">
        <f t="shared" ref="BY120:BY131" si="117">U120-(W120+X120+Y120+Z120+AA120+AB120+AC120+AF11)</f>
        <v>16</v>
      </c>
      <c r="BZ120" s="1388">
        <f t="shared" ref="BZ120:BZ131" si="118">AD120-(AF120+AG120+AH120+AI120+AJ120+AK120+AL120)</f>
        <v>0</v>
      </c>
      <c r="CA120" s="1389">
        <f t="shared" ref="CA120:CA131" si="119">AN120-(AP120+AQ120+AR120+AS120+AT120+AU120+AV120)</f>
        <v>0</v>
      </c>
      <c r="CB120" s="1390">
        <f t="shared" ref="CB120:CB131" si="120">AW120-(BH120+BI120+BJ120+BK120+BL120+BM120+BN120)</f>
        <v>0</v>
      </c>
      <c r="CC120" s="1395">
        <f t="shared" ref="CC120:CC131" si="121">BO120-(BQ120+BR120+BS120+BT120+BU120+BV120+BW120)</f>
        <v>0</v>
      </c>
      <c r="CD120" s="1398">
        <f t="shared" ref="CD120:CD131" si="122">BX120</f>
        <v>0</v>
      </c>
      <c r="CE120" s="944">
        <f t="shared" ref="CE120:CE131" si="123">SUM(BY120:CD120)</f>
        <v>16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24">CG120+CJ120+CN120+CR120+CV120+CZ120+DD120</f>
        <v>0</v>
      </c>
      <c r="DI120" s="291">
        <f t="shared" si="124"/>
        <v>0</v>
      </c>
      <c r="DJ120" s="289">
        <f t="shared" si="124"/>
        <v>0</v>
      </c>
      <c r="DK120" s="484">
        <f t="shared" ref="DK120:DK131" si="125">DH120-CF120</f>
        <v>0</v>
      </c>
      <c r="DL120" s="292">
        <f t="shared" ref="DL120:DL131" si="126">DI120-CF120</f>
        <v>0</v>
      </c>
      <c r="DM120" s="290">
        <f t="shared" ref="DM120:DM131" si="127">DJ120-DI120</f>
        <v>0</v>
      </c>
      <c r="DN120" s="485">
        <f t="shared" ref="DN120:DN131" si="128">CD120-(CI120+CL120+CP120+CT120+CX120+DB120+DF120)</f>
        <v>0</v>
      </c>
      <c r="DO120" s="293">
        <f t="shared" ref="DO120:DO131" si="129">CE120-DJ120</f>
        <v>16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11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12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30">SUM(AE121:AL121)</f>
        <v>0</v>
      </c>
      <c r="AN121" s="709">
        <f t="shared" ref="AN121:AN131" si="131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13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14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15"/>
        <v>0</v>
      </c>
      <c r="BP121" s="133">
        <v>20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16"/>
        <v>20</v>
      </c>
      <c r="BY121" s="137">
        <f t="shared" si="117"/>
        <v>0</v>
      </c>
      <c r="BZ121" s="711">
        <f t="shared" si="118"/>
        <v>0</v>
      </c>
      <c r="CA121" s="1391">
        <f t="shared" si="119"/>
        <v>0</v>
      </c>
      <c r="CB121" s="1392">
        <f t="shared" si="120"/>
        <v>0</v>
      </c>
      <c r="CC121" s="1396">
        <f t="shared" si="121"/>
        <v>0</v>
      </c>
      <c r="CD121" s="1399">
        <f t="shared" si="122"/>
        <v>20</v>
      </c>
      <c r="CE121" s="945">
        <f t="shared" si="123"/>
        <v>20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24"/>
        <v>0</v>
      </c>
      <c r="DI121" s="214">
        <f t="shared" si="124"/>
        <v>0</v>
      </c>
      <c r="DJ121" s="208">
        <f t="shared" si="124"/>
        <v>0</v>
      </c>
      <c r="DK121" s="471">
        <f t="shared" si="125"/>
        <v>0</v>
      </c>
      <c r="DL121" s="215">
        <f t="shared" si="126"/>
        <v>0</v>
      </c>
      <c r="DM121" s="208">
        <f t="shared" si="127"/>
        <v>0</v>
      </c>
      <c r="DN121" s="216">
        <f t="shared" si="128"/>
        <v>20</v>
      </c>
      <c r="DO121" s="217">
        <f t="shared" si="129"/>
        <v>20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11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279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30"/>
        <v>279</v>
      </c>
      <c r="AN122" s="709">
        <f t="shared" si="131"/>
        <v>279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13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14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15"/>
        <v>0</v>
      </c>
      <c r="BP122" s="184">
        <v>80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16"/>
        <v>80</v>
      </c>
      <c r="BY122" s="137">
        <f t="shared" si="117"/>
        <v>0</v>
      </c>
      <c r="BZ122" s="711">
        <f t="shared" si="118"/>
        <v>0</v>
      </c>
      <c r="CA122" s="1391">
        <f t="shared" si="119"/>
        <v>279</v>
      </c>
      <c r="CB122" s="1392">
        <f t="shared" si="120"/>
        <v>0</v>
      </c>
      <c r="CC122" s="1396">
        <f t="shared" si="121"/>
        <v>0</v>
      </c>
      <c r="CD122" s="1399">
        <f t="shared" si="122"/>
        <v>80</v>
      </c>
      <c r="CE122" s="945">
        <f t="shared" si="123"/>
        <v>359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24"/>
        <v>0</v>
      </c>
      <c r="DI122" s="218">
        <f t="shared" si="124"/>
        <v>0</v>
      </c>
      <c r="DJ122" s="219">
        <f t="shared" si="124"/>
        <v>0</v>
      </c>
      <c r="DK122" s="471">
        <f t="shared" si="125"/>
        <v>0</v>
      </c>
      <c r="DL122" s="215">
        <f t="shared" si="126"/>
        <v>0</v>
      </c>
      <c r="DM122" s="208">
        <f t="shared" si="127"/>
        <v>0</v>
      </c>
      <c r="DN122" s="251">
        <f t="shared" si="128"/>
        <v>80</v>
      </c>
      <c r="DO122" s="220">
        <f t="shared" si="129"/>
        <v>359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11"/>
        <v>0</v>
      </c>
      <c r="V123" s="704">
        <v>2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12"/>
        <v>2</v>
      </c>
      <c r="AE123" s="670">
        <v>287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30"/>
        <v>287</v>
      </c>
      <c r="AN123" s="709">
        <f t="shared" si="131"/>
        <v>287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13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14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15"/>
        <v>0</v>
      </c>
      <c r="BP123" s="184">
        <v>80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16"/>
        <v>80</v>
      </c>
      <c r="BY123" s="137">
        <f t="shared" si="117"/>
        <v>0</v>
      </c>
      <c r="BZ123" s="711">
        <f t="shared" si="118"/>
        <v>2</v>
      </c>
      <c r="CA123" s="1391">
        <f t="shared" si="119"/>
        <v>287</v>
      </c>
      <c r="CB123" s="1392">
        <f t="shared" si="120"/>
        <v>0</v>
      </c>
      <c r="CC123" s="1396">
        <f t="shared" si="121"/>
        <v>0</v>
      </c>
      <c r="CD123" s="1399">
        <f t="shared" si="122"/>
        <v>80</v>
      </c>
      <c r="CE123" s="945">
        <f t="shared" si="123"/>
        <v>369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24"/>
        <v>0</v>
      </c>
      <c r="DI123" s="218">
        <f t="shared" si="124"/>
        <v>0</v>
      </c>
      <c r="DJ123" s="219">
        <f t="shared" si="124"/>
        <v>0</v>
      </c>
      <c r="DK123" s="471">
        <f t="shared" si="125"/>
        <v>0</v>
      </c>
      <c r="DL123" s="215">
        <f t="shared" si="126"/>
        <v>0</v>
      </c>
      <c r="DM123" s="208">
        <f t="shared" si="127"/>
        <v>0</v>
      </c>
      <c r="DN123" s="251">
        <f t="shared" si="128"/>
        <v>80</v>
      </c>
      <c r="DO123" s="220">
        <f t="shared" si="129"/>
        <v>369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11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12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30"/>
        <v>0</v>
      </c>
      <c r="AN124" s="709">
        <f t="shared" si="131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13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14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15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16"/>
        <v>0</v>
      </c>
      <c r="BY124" s="137">
        <f t="shared" si="117"/>
        <v>0</v>
      </c>
      <c r="BZ124" s="711">
        <f t="shared" si="118"/>
        <v>0</v>
      </c>
      <c r="CA124" s="1391">
        <f t="shared" si="119"/>
        <v>0</v>
      </c>
      <c r="CB124" s="1392">
        <f t="shared" si="120"/>
        <v>0</v>
      </c>
      <c r="CC124" s="1396">
        <f t="shared" si="121"/>
        <v>0</v>
      </c>
      <c r="CD124" s="1399">
        <f t="shared" si="122"/>
        <v>0</v>
      </c>
      <c r="CE124" s="945">
        <f t="shared" si="123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24"/>
        <v>0</v>
      </c>
      <c r="DI124" s="214">
        <f t="shared" si="124"/>
        <v>0</v>
      </c>
      <c r="DJ124" s="208">
        <f t="shared" si="124"/>
        <v>0</v>
      </c>
      <c r="DK124" s="471">
        <f t="shared" si="125"/>
        <v>0</v>
      </c>
      <c r="DL124" s="215">
        <f t="shared" si="126"/>
        <v>0</v>
      </c>
      <c r="DM124" s="208">
        <f t="shared" si="127"/>
        <v>0</v>
      </c>
      <c r="DN124" s="216">
        <f t="shared" si="128"/>
        <v>0</v>
      </c>
      <c r="DO124" s="217">
        <f t="shared" si="129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11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12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30"/>
        <v>0</v>
      </c>
      <c r="AN125" s="709">
        <f t="shared" si="131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13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14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15"/>
        <v>0</v>
      </c>
      <c r="BP125" s="133">
        <v>100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16"/>
        <v>100</v>
      </c>
      <c r="BY125" s="137">
        <f t="shared" si="117"/>
        <v>0</v>
      </c>
      <c r="BZ125" s="711">
        <f t="shared" si="118"/>
        <v>0</v>
      </c>
      <c r="CA125" s="1391">
        <f t="shared" si="119"/>
        <v>0</v>
      </c>
      <c r="CB125" s="1392">
        <f t="shared" si="120"/>
        <v>0</v>
      </c>
      <c r="CC125" s="1396">
        <f t="shared" si="121"/>
        <v>0</v>
      </c>
      <c r="CD125" s="1399">
        <f t="shared" si="122"/>
        <v>100</v>
      </c>
      <c r="CE125" s="945">
        <f t="shared" si="123"/>
        <v>100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24"/>
        <v>0</v>
      </c>
      <c r="DI125" s="214">
        <f t="shared" si="124"/>
        <v>0</v>
      </c>
      <c r="DJ125" s="208">
        <f t="shared" si="124"/>
        <v>0</v>
      </c>
      <c r="DK125" s="471">
        <f t="shared" si="125"/>
        <v>0</v>
      </c>
      <c r="DL125" s="215">
        <f t="shared" si="126"/>
        <v>0</v>
      </c>
      <c r="DM125" s="208">
        <f t="shared" si="127"/>
        <v>0</v>
      </c>
      <c r="DN125" s="216">
        <f t="shared" si="128"/>
        <v>100</v>
      </c>
      <c r="DO125" s="217">
        <f t="shared" si="129"/>
        <v>100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250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11"/>
        <v>250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30"/>
        <v>0</v>
      </c>
      <c r="AN126" s="709">
        <f t="shared" si="131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13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14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15"/>
        <v>0</v>
      </c>
      <c r="BP126" s="184">
        <v>131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16"/>
        <v>131</v>
      </c>
      <c r="BY126" s="137">
        <f t="shared" si="117"/>
        <v>250</v>
      </c>
      <c r="BZ126" s="711">
        <f t="shared" si="118"/>
        <v>0</v>
      </c>
      <c r="CA126" s="1391">
        <f t="shared" si="119"/>
        <v>0</v>
      </c>
      <c r="CB126" s="1392">
        <f t="shared" si="120"/>
        <v>0</v>
      </c>
      <c r="CC126" s="1396">
        <f t="shared" si="121"/>
        <v>0</v>
      </c>
      <c r="CD126" s="1399">
        <f t="shared" si="122"/>
        <v>131</v>
      </c>
      <c r="CE126" s="945">
        <f t="shared" si="123"/>
        <v>381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24"/>
        <v>0</v>
      </c>
      <c r="DI126" s="218">
        <f t="shared" si="124"/>
        <v>0</v>
      </c>
      <c r="DJ126" s="219">
        <f t="shared" si="124"/>
        <v>0</v>
      </c>
      <c r="DK126" s="471">
        <f t="shared" si="125"/>
        <v>0</v>
      </c>
      <c r="DL126" s="215">
        <f t="shared" si="126"/>
        <v>0</v>
      </c>
      <c r="DM126" s="208">
        <f t="shared" si="127"/>
        <v>0</v>
      </c>
      <c r="DN126" s="251">
        <f t="shared" si="128"/>
        <v>131</v>
      </c>
      <c r="DO126" s="220">
        <f t="shared" si="129"/>
        <v>381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11"/>
        <v>0</v>
      </c>
      <c r="V127" s="704">
        <v>239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12"/>
        <v>239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30"/>
        <v>0</v>
      </c>
      <c r="AN127" s="709">
        <f t="shared" si="131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13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14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15"/>
        <v>0</v>
      </c>
      <c r="BP127" s="184">
        <v>130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16"/>
        <v>130</v>
      </c>
      <c r="BY127" s="137">
        <f t="shared" si="117"/>
        <v>0</v>
      </c>
      <c r="BZ127" s="711">
        <f t="shared" si="118"/>
        <v>239</v>
      </c>
      <c r="CA127" s="1391">
        <f t="shared" si="119"/>
        <v>0</v>
      </c>
      <c r="CB127" s="1392">
        <f t="shared" si="120"/>
        <v>0</v>
      </c>
      <c r="CC127" s="1396">
        <f t="shared" si="121"/>
        <v>0</v>
      </c>
      <c r="CD127" s="1399">
        <f t="shared" si="122"/>
        <v>130</v>
      </c>
      <c r="CE127" s="945">
        <f t="shared" si="123"/>
        <v>369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24"/>
        <v>0</v>
      </c>
      <c r="DI127" s="218">
        <f t="shared" si="124"/>
        <v>0</v>
      </c>
      <c r="DJ127" s="219">
        <f t="shared" si="124"/>
        <v>0</v>
      </c>
      <c r="DK127" s="471">
        <f t="shared" si="125"/>
        <v>0</v>
      </c>
      <c r="DL127" s="215">
        <f t="shared" si="126"/>
        <v>0</v>
      </c>
      <c r="DM127" s="208">
        <f t="shared" si="127"/>
        <v>0</v>
      </c>
      <c r="DN127" s="251">
        <f t="shared" si="128"/>
        <v>130</v>
      </c>
      <c r="DO127" s="220">
        <f t="shared" si="129"/>
        <v>369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11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12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30"/>
        <v>0</v>
      </c>
      <c r="AN128" s="709">
        <f t="shared" si="131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13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14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15"/>
        <v>0</v>
      </c>
      <c r="BP128" s="133">
        <v>72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16"/>
        <v>72</v>
      </c>
      <c r="BY128" s="137">
        <f t="shared" si="117"/>
        <v>0</v>
      </c>
      <c r="BZ128" s="711">
        <f t="shared" si="118"/>
        <v>0</v>
      </c>
      <c r="CA128" s="1391">
        <f t="shared" si="119"/>
        <v>0</v>
      </c>
      <c r="CB128" s="1392">
        <f t="shared" si="120"/>
        <v>0</v>
      </c>
      <c r="CC128" s="1396">
        <f t="shared" si="121"/>
        <v>0</v>
      </c>
      <c r="CD128" s="1399">
        <f t="shared" si="122"/>
        <v>72</v>
      </c>
      <c r="CE128" s="945">
        <f t="shared" si="123"/>
        <v>72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24"/>
        <v>0</v>
      </c>
      <c r="DI128" s="214">
        <f t="shared" si="124"/>
        <v>0</v>
      </c>
      <c r="DJ128" s="208">
        <f t="shared" si="124"/>
        <v>0</v>
      </c>
      <c r="DK128" s="471">
        <f t="shared" si="125"/>
        <v>0</v>
      </c>
      <c r="DL128" s="215">
        <f t="shared" si="126"/>
        <v>0</v>
      </c>
      <c r="DM128" s="208">
        <f t="shared" si="127"/>
        <v>0</v>
      </c>
      <c r="DN128" s="216">
        <f t="shared" si="128"/>
        <v>72</v>
      </c>
      <c r="DO128" s="217">
        <f t="shared" si="129"/>
        <v>72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250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11"/>
        <v>250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12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30"/>
        <v>0</v>
      </c>
      <c r="AN129" s="709">
        <f t="shared" si="131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13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14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15"/>
        <v>0</v>
      </c>
      <c r="BP129" s="184">
        <v>153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16"/>
        <v>153</v>
      </c>
      <c r="BY129" s="137">
        <f t="shared" si="117"/>
        <v>250</v>
      </c>
      <c r="BZ129" s="711">
        <f t="shared" si="118"/>
        <v>0</v>
      </c>
      <c r="CA129" s="1391">
        <f t="shared" si="119"/>
        <v>0</v>
      </c>
      <c r="CB129" s="1392">
        <f t="shared" si="120"/>
        <v>0</v>
      </c>
      <c r="CC129" s="1396">
        <f t="shared" si="121"/>
        <v>0</v>
      </c>
      <c r="CD129" s="1399">
        <f t="shared" si="122"/>
        <v>153</v>
      </c>
      <c r="CE129" s="945">
        <f t="shared" si="123"/>
        <v>403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24"/>
        <v>0</v>
      </c>
      <c r="DI129" s="218">
        <f t="shared" si="124"/>
        <v>0</v>
      </c>
      <c r="DJ129" s="219">
        <f t="shared" si="124"/>
        <v>0</v>
      </c>
      <c r="DK129" s="471">
        <f t="shared" si="125"/>
        <v>0</v>
      </c>
      <c r="DL129" s="215">
        <f t="shared" si="126"/>
        <v>0</v>
      </c>
      <c r="DM129" s="208">
        <f t="shared" si="127"/>
        <v>0</v>
      </c>
      <c r="DN129" s="251">
        <f t="shared" si="128"/>
        <v>153</v>
      </c>
      <c r="DO129" s="220">
        <f t="shared" si="129"/>
        <v>403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11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12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30"/>
        <v>0</v>
      </c>
      <c r="AN130" s="709">
        <f t="shared" si="131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13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14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15"/>
        <v>0</v>
      </c>
      <c r="BP130" s="184">
        <v>103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16"/>
        <v>103</v>
      </c>
      <c r="BY130" s="137">
        <f t="shared" si="117"/>
        <v>0</v>
      </c>
      <c r="BZ130" s="711">
        <f t="shared" si="118"/>
        <v>0</v>
      </c>
      <c r="CA130" s="1391">
        <f t="shared" si="119"/>
        <v>0</v>
      </c>
      <c r="CB130" s="1392">
        <f t="shared" si="120"/>
        <v>0</v>
      </c>
      <c r="CC130" s="1396">
        <f t="shared" si="121"/>
        <v>0</v>
      </c>
      <c r="CD130" s="1399">
        <f t="shared" si="122"/>
        <v>103</v>
      </c>
      <c r="CE130" s="945">
        <f t="shared" si="123"/>
        <v>103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24"/>
        <v>0</v>
      </c>
      <c r="DI130" s="218">
        <f t="shared" si="124"/>
        <v>0</v>
      </c>
      <c r="DJ130" s="219">
        <f t="shared" si="124"/>
        <v>0</v>
      </c>
      <c r="DK130" s="471">
        <f t="shared" si="125"/>
        <v>0</v>
      </c>
      <c r="DL130" s="215">
        <f t="shared" si="126"/>
        <v>0</v>
      </c>
      <c r="DM130" s="208">
        <f t="shared" si="127"/>
        <v>0</v>
      </c>
      <c r="DN130" s="251">
        <f t="shared" si="128"/>
        <v>103</v>
      </c>
      <c r="DO130" s="220">
        <f t="shared" si="129"/>
        <v>103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257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11"/>
        <v>257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12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30"/>
        <v>0</v>
      </c>
      <c r="AN131" s="710">
        <f t="shared" si="131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13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14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15"/>
        <v>0</v>
      </c>
      <c r="BP131" s="202">
        <v>138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16"/>
        <v>138</v>
      </c>
      <c r="BY131" s="307">
        <f t="shared" si="117"/>
        <v>257</v>
      </c>
      <c r="BZ131" s="712">
        <f t="shared" si="118"/>
        <v>0</v>
      </c>
      <c r="CA131" s="1393">
        <f t="shared" si="119"/>
        <v>0</v>
      </c>
      <c r="CB131" s="1394">
        <f t="shared" si="120"/>
        <v>0</v>
      </c>
      <c r="CC131" s="1397">
        <f t="shared" si="121"/>
        <v>0</v>
      </c>
      <c r="CD131" s="1400">
        <f t="shared" si="122"/>
        <v>138</v>
      </c>
      <c r="CE131" s="946">
        <f t="shared" si="123"/>
        <v>395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24"/>
        <v>0</v>
      </c>
      <c r="DI131" s="259">
        <f t="shared" si="124"/>
        <v>0</v>
      </c>
      <c r="DJ131" s="253">
        <f t="shared" si="124"/>
        <v>0</v>
      </c>
      <c r="DK131" s="474">
        <f t="shared" si="125"/>
        <v>0</v>
      </c>
      <c r="DL131" s="260">
        <f t="shared" si="126"/>
        <v>0</v>
      </c>
      <c r="DM131" s="253">
        <f t="shared" si="127"/>
        <v>0</v>
      </c>
      <c r="DN131" s="261">
        <f t="shared" si="128"/>
        <v>138</v>
      </c>
      <c r="DO131" s="308">
        <f t="shared" si="129"/>
        <v>395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773</v>
      </c>
      <c r="N132" s="310">
        <f t="shared" ref="N132:AM132" si="132">SUM(N120:N131)</f>
        <v>0</v>
      </c>
      <c r="O132" s="310">
        <f t="shared" si="132"/>
        <v>0</v>
      </c>
      <c r="P132" s="310">
        <f t="shared" si="132"/>
        <v>0</v>
      </c>
      <c r="Q132" s="310">
        <f t="shared" si="132"/>
        <v>0</v>
      </c>
      <c r="R132" s="310">
        <f t="shared" si="132"/>
        <v>0</v>
      </c>
      <c r="S132" s="310">
        <f t="shared" si="132"/>
        <v>0</v>
      </c>
      <c r="T132" s="310">
        <f t="shared" si="132"/>
        <v>0</v>
      </c>
      <c r="U132" s="310">
        <f t="shared" si="132"/>
        <v>773</v>
      </c>
      <c r="V132" s="310">
        <f t="shared" si="132"/>
        <v>241</v>
      </c>
      <c r="W132" s="310">
        <f t="shared" si="132"/>
        <v>0</v>
      </c>
      <c r="X132" s="310">
        <f t="shared" si="132"/>
        <v>0</v>
      </c>
      <c r="Y132" s="310">
        <f t="shared" si="132"/>
        <v>0</v>
      </c>
      <c r="Z132" s="310">
        <f t="shared" si="132"/>
        <v>0</v>
      </c>
      <c r="AA132" s="310">
        <f t="shared" si="132"/>
        <v>0</v>
      </c>
      <c r="AB132" s="310">
        <f t="shared" si="132"/>
        <v>0</v>
      </c>
      <c r="AC132" s="310">
        <f t="shared" si="132"/>
        <v>0</v>
      </c>
      <c r="AD132" s="310">
        <f t="shared" si="132"/>
        <v>241</v>
      </c>
      <c r="AE132" s="310">
        <f t="shared" si="132"/>
        <v>566</v>
      </c>
      <c r="AF132" s="310">
        <f t="shared" si="132"/>
        <v>0</v>
      </c>
      <c r="AG132" s="310">
        <f t="shared" si="132"/>
        <v>0</v>
      </c>
      <c r="AH132" s="310">
        <f t="shared" si="132"/>
        <v>0</v>
      </c>
      <c r="AI132" s="310">
        <f t="shared" si="132"/>
        <v>0</v>
      </c>
      <c r="AJ132" s="310">
        <f t="shared" si="132"/>
        <v>0</v>
      </c>
      <c r="AK132" s="310">
        <f t="shared" si="132"/>
        <v>0</v>
      </c>
      <c r="AL132" s="310">
        <f t="shared" si="132"/>
        <v>0</v>
      </c>
      <c r="AM132" s="310">
        <f t="shared" si="132"/>
        <v>566</v>
      </c>
      <c r="AN132" s="310"/>
      <c r="AO132" s="310">
        <f t="shared" ref="AO132:CL132" si="133">SUM(AO120:AO131)</f>
        <v>0</v>
      </c>
      <c r="AP132" s="310">
        <f t="shared" si="133"/>
        <v>0</v>
      </c>
      <c r="AQ132" s="310">
        <f t="shared" si="133"/>
        <v>0</v>
      </c>
      <c r="AR132" s="310">
        <f t="shared" si="133"/>
        <v>0</v>
      </c>
      <c r="AS132" s="310">
        <f t="shared" si="133"/>
        <v>0</v>
      </c>
      <c r="AT132" s="310">
        <f t="shared" si="133"/>
        <v>0</v>
      </c>
      <c r="AU132" s="310">
        <f t="shared" si="133"/>
        <v>0</v>
      </c>
      <c r="AV132" s="310">
        <f t="shared" si="133"/>
        <v>0</v>
      </c>
      <c r="AW132" s="310">
        <f t="shared" si="133"/>
        <v>0</v>
      </c>
      <c r="AX132" s="310">
        <f t="shared" si="133"/>
        <v>0</v>
      </c>
      <c r="AY132" s="310">
        <f t="shared" si="133"/>
        <v>0</v>
      </c>
      <c r="AZ132" s="310">
        <f t="shared" si="133"/>
        <v>0</v>
      </c>
      <c r="BA132" s="310">
        <f t="shared" si="133"/>
        <v>0</v>
      </c>
      <c r="BB132" s="310">
        <f t="shared" si="133"/>
        <v>0</v>
      </c>
      <c r="BC132" s="310">
        <f t="shared" si="133"/>
        <v>0</v>
      </c>
      <c r="BD132" s="310">
        <f t="shared" si="133"/>
        <v>0</v>
      </c>
      <c r="BE132" s="310">
        <f t="shared" si="133"/>
        <v>0</v>
      </c>
      <c r="BF132" s="310">
        <f t="shared" si="133"/>
        <v>0</v>
      </c>
      <c r="BG132" s="310">
        <f t="shared" si="133"/>
        <v>0</v>
      </c>
      <c r="BH132" s="310">
        <f t="shared" si="133"/>
        <v>0</v>
      </c>
      <c r="BI132" s="310">
        <f t="shared" si="133"/>
        <v>0</v>
      </c>
      <c r="BJ132" s="310">
        <f t="shared" si="133"/>
        <v>0</v>
      </c>
      <c r="BK132" s="310">
        <f t="shared" si="133"/>
        <v>0</v>
      </c>
      <c r="BL132" s="310">
        <f t="shared" si="133"/>
        <v>0</v>
      </c>
      <c r="BM132" s="310">
        <f t="shared" si="133"/>
        <v>0</v>
      </c>
      <c r="BN132" s="310">
        <f t="shared" si="133"/>
        <v>0</v>
      </c>
      <c r="BO132" s="310">
        <f t="shared" si="133"/>
        <v>0</v>
      </c>
      <c r="BP132" s="310">
        <f t="shared" si="133"/>
        <v>1007</v>
      </c>
      <c r="BQ132" s="310">
        <f t="shared" si="133"/>
        <v>0</v>
      </c>
      <c r="BR132" s="310">
        <f t="shared" si="133"/>
        <v>0</v>
      </c>
      <c r="BS132" s="310">
        <f t="shared" si="133"/>
        <v>0</v>
      </c>
      <c r="BT132" s="310">
        <f t="shared" si="133"/>
        <v>0</v>
      </c>
      <c r="BU132" s="310">
        <f t="shared" si="133"/>
        <v>0</v>
      </c>
      <c r="BV132" s="310">
        <f t="shared" si="133"/>
        <v>0</v>
      </c>
      <c r="BW132" s="310">
        <f t="shared" si="133"/>
        <v>0</v>
      </c>
      <c r="BX132" s="310">
        <f t="shared" si="133"/>
        <v>1007</v>
      </c>
      <c r="BY132" s="310">
        <f t="shared" si="133"/>
        <v>773</v>
      </c>
      <c r="BZ132" s="310">
        <f t="shared" si="133"/>
        <v>241</v>
      </c>
      <c r="CA132" s="310">
        <f t="shared" si="133"/>
        <v>566</v>
      </c>
      <c r="CB132" s="310">
        <f t="shared" si="133"/>
        <v>0</v>
      </c>
      <c r="CC132" s="310">
        <f t="shared" si="133"/>
        <v>0</v>
      </c>
      <c r="CD132" s="310">
        <f t="shared" si="133"/>
        <v>1007</v>
      </c>
      <c r="CE132" s="310">
        <f t="shared" si="133"/>
        <v>2587</v>
      </c>
      <c r="CF132" s="310">
        <f t="shared" si="133"/>
        <v>0</v>
      </c>
      <c r="CG132" s="310">
        <f t="shared" si="133"/>
        <v>0</v>
      </c>
      <c r="CH132" s="310">
        <f t="shared" si="133"/>
        <v>0</v>
      </c>
      <c r="CI132" s="310">
        <f t="shared" si="133"/>
        <v>0</v>
      </c>
      <c r="CJ132" s="310">
        <f t="shared" si="133"/>
        <v>0</v>
      </c>
      <c r="CK132" s="310">
        <f t="shared" si="133"/>
        <v>0</v>
      </c>
      <c r="CL132" s="310">
        <f t="shared" si="133"/>
        <v>0</v>
      </c>
      <c r="CM132" s="310"/>
      <c r="CN132" s="310">
        <f t="shared" ref="CN132:CP132" si="134">SUM(CN120:CN131)</f>
        <v>0</v>
      </c>
      <c r="CO132" s="310">
        <f t="shared" si="134"/>
        <v>0</v>
      </c>
      <c r="CP132" s="310">
        <f t="shared" si="134"/>
        <v>0</v>
      </c>
      <c r="CQ132" s="310"/>
      <c r="CR132" s="310">
        <f t="shared" ref="CR132:CT132" si="135">SUM(CR120:CR131)</f>
        <v>0</v>
      </c>
      <c r="CS132" s="310">
        <f t="shared" si="135"/>
        <v>0</v>
      </c>
      <c r="CT132" s="310">
        <f t="shared" si="135"/>
        <v>0</v>
      </c>
      <c r="CU132" s="310"/>
      <c r="CV132" s="310">
        <f t="shared" ref="CV132:CX132" si="136">SUM(CV120:CV131)</f>
        <v>0</v>
      </c>
      <c r="CW132" s="310">
        <f t="shared" si="136"/>
        <v>0</v>
      </c>
      <c r="CX132" s="310">
        <f t="shared" si="136"/>
        <v>0</v>
      </c>
      <c r="CY132" s="310"/>
      <c r="CZ132" s="310">
        <f t="shared" ref="CZ132:DB132" si="137">SUM(CZ120:CZ131)</f>
        <v>0</v>
      </c>
      <c r="DA132" s="310">
        <f t="shared" si="137"/>
        <v>0</v>
      </c>
      <c r="DB132" s="310">
        <f t="shared" si="137"/>
        <v>0</v>
      </c>
      <c r="DC132" s="310"/>
      <c r="DD132" s="310">
        <f t="shared" ref="DD132:DF132" si="138">SUM(DD120:DD131)</f>
        <v>0</v>
      </c>
      <c r="DE132" s="310">
        <f t="shared" si="138"/>
        <v>0</v>
      </c>
      <c r="DF132" s="310">
        <f t="shared" si="138"/>
        <v>0</v>
      </c>
      <c r="DG132" s="310"/>
      <c r="DH132" s="310">
        <f t="shared" ref="DH132:EE132" si="139">SUM(DH120:DH131)</f>
        <v>0</v>
      </c>
      <c r="DI132" s="310">
        <f t="shared" si="139"/>
        <v>0</v>
      </c>
      <c r="DJ132" s="310">
        <f t="shared" si="139"/>
        <v>0</v>
      </c>
      <c r="DK132" s="310">
        <f t="shared" si="139"/>
        <v>0</v>
      </c>
      <c r="DL132" s="310">
        <f t="shared" si="139"/>
        <v>0</v>
      </c>
      <c r="DM132" s="310">
        <f t="shared" si="139"/>
        <v>0</v>
      </c>
      <c r="DN132" s="310">
        <f t="shared" si="139"/>
        <v>1007</v>
      </c>
      <c r="DO132" s="310">
        <f t="shared" si="139"/>
        <v>2587</v>
      </c>
      <c r="DP132" s="310">
        <f t="shared" si="139"/>
        <v>0</v>
      </c>
      <c r="DQ132" s="310">
        <f t="shared" si="139"/>
        <v>0</v>
      </c>
      <c r="DR132" s="310">
        <f t="shared" si="139"/>
        <v>0</v>
      </c>
      <c r="DS132" s="310">
        <f t="shared" si="139"/>
        <v>0</v>
      </c>
      <c r="DT132" s="310">
        <f t="shared" si="139"/>
        <v>0</v>
      </c>
      <c r="DU132" s="310">
        <f t="shared" si="139"/>
        <v>0</v>
      </c>
      <c r="DV132" s="310">
        <f t="shared" si="139"/>
        <v>0</v>
      </c>
      <c r="DW132" s="310">
        <f t="shared" si="139"/>
        <v>0</v>
      </c>
      <c r="DX132" s="310">
        <f t="shared" si="139"/>
        <v>0</v>
      </c>
      <c r="DY132" s="310">
        <f t="shared" si="139"/>
        <v>0</v>
      </c>
      <c r="DZ132" s="310">
        <f t="shared" si="139"/>
        <v>0</v>
      </c>
      <c r="EA132" s="310">
        <f t="shared" si="139"/>
        <v>0</v>
      </c>
      <c r="EB132" s="310">
        <f t="shared" si="139"/>
        <v>0</v>
      </c>
      <c r="EC132" s="310">
        <f t="shared" ref="EC132:ED132" si="140">SUM(EC120:EC131)</f>
        <v>0</v>
      </c>
      <c r="ED132" s="310">
        <f t="shared" si="140"/>
        <v>0</v>
      </c>
      <c r="EE132" s="310">
        <f t="shared" si="139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>
        <f>DN132/DO132</f>
        <v>0.38925396211828373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45305</v>
      </c>
      <c r="O136" s="1320">
        <v>45306</v>
      </c>
      <c r="P136" s="1320">
        <v>45307</v>
      </c>
      <c r="Q136" s="1320">
        <v>45308</v>
      </c>
      <c r="R136" s="1320">
        <v>45309</v>
      </c>
      <c r="S136" s="1320">
        <v>45310</v>
      </c>
      <c r="T136" s="762">
        <v>45311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45305</v>
      </c>
      <c r="BR136" s="1320">
        <v>45306</v>
      </c>
      <c r="BS136" s="1320">
        <v>45307</v>
      </c>
      <c r="BT136" s="1320">
        <v>45308</v>
      </c>
      <c r="BU136" s="1320">
        <v>45309</v>
      </c>
      <c r="BV136" s="1320">
        <v>45310</v>
      </c>
      <c r="BW136" s="1320">
        <v>45311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4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4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4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4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45">CG137+CJ137+CN137+CR137+CV137+CZ137+DD137</f>
        <v>0</v>
      </c>
      <c r="DI137" s="857">
        <f t="shared" si="145"/>
        <v>0</v>
      </c>
      <c r="DJ137" s="290">
        <f t="shared" si="145"/>
        <v>0</v>
      </c>
      <c r="DK137" s="484">
        <f t="shared" ref="DK137:DK139" si="146">DH137-CF137</f>
        <v>0</v>
      </c>
      <c r="DL137" s="292">
        <f t="shared" ref="DL137:DL139" si="147">DI137-CF137</f>
        <v>0</v>
      </c>
      <c r="DM137" s="290">
        <f t="shared" ref="DM137:DM139" si="14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93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ref="U138" si="149">SUM(M138:T138)</f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ref="AD138" si="150">SUM(V138:AC138)</f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ref="AM138" si="151">SUM(AE138:AL138)</f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ref="AW138" si="152">SUM(AO138:AV138)</f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" si="153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ref="DH138" si="154">CG138+CJ138+CN138+CR138+CV138+CZ138+DD138</f>
        <v>0</v>
      </c>
      <c r="DI138" s="214">
        <f t="shared" ref="DI138" si="155">CH138+CK138+CO138+CS138+CW138+DA138+DE138</f>
        <v>0</v>
      </c>
      <c r="DJ138" s="208">
        <f t="shared" ref="DJ138" si="156">CI138+CL138+CP138+CT138+CX138+DB138+DF138</f>
        <v>0</v>
      </c>
      <c r="DK138" s="471">
        <f t="shared" ref="DK138" si="157">DH138-CF138</f>
        <v>0</v>
      </c>
      <c r="DL138" s="215">
        <f t="shared" ref="DL138" si="158">DI138-CF138</f>
        <v>0</v>
      </c>
      <c r="DM138" s="208">
        <f t="shared" ref="DM138" si="159">DJ138-DI138</f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4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4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4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4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ref="BX139" si="160">SUM(BP139:BW139)</f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45"/>
        <v>0</v>
      </c>
      <c r="DI139" s="259">
        <f t="shared" si="145"/>
        <v>0</v>
      </c>
      <c r="DJ139" s="253">
        <f t="shared" si="145"/>
        <v>0</v>
      </c>
      <c r="DK139" s="474">
        <f t="shared" si="146"/>
        <v>0</v>
      </c>
      <c r="DL139" s="260">
        <f t="shared" si="147"/>
        <v>0</v>
      </c>
      <c r="DM139" s="253">
        <f t="shared" si="14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61">SUM(M137:M139)</f>
        <v>0</v>
      </c>
      <c r="N140" s="310">
        <f t="shared" si="161"/>
        <v>0</v>
      </c>
      <c r="O140" s="310">
        <f t="shared" si="161"/>
        <v>0</v>
      </c>
      <c r="P140" s="310">
        <f t="shared" si="161"/>
        <v>0</v>
      </c>
      <c r="Q140" s="310">
        <f t="shared" si="161"/>
        <v>0</v>
      </c>
      <c r="R140" s="310">
        <f t="shared" si="161"/>
        <v>0</v>
      </c>
      <c r="S140" s="310">
        <f t="shared" si="161"/>
        <v>0</v>
      </c>
      <c r="T140" s="310">
        <f t="shared" si="161"/>
        <v>0</v>
      </c>
      <c r="U140" s="310">
        <f t="shared" si="161"/>
        <v>0</v>
      </c>
      <c r="V140" s="310">
        <f t="shared" si="161"/>
        <v>0</v>
      </c>
      <c r="W140" s="310">
        <f t="shared" si="161"/>
        <v>0</v>
      </c>
      <c r="X140" s="310">
        <f t="shared" si="161"/>
        <v>0</v>
      </c>
      <c r="Y140" s="310">
        <f t="shared" si="161"/>
        <v>0</v>
      </c>
      <c r="Z140" s="310">
        <f t="shared" si="161"/>
        <v>0</v>
      </c>
      <c r="AA140" s="310">
        <f t="shared" si="161"/>
        <v>0</v>
      </c>
      <c r="AB140" s="310">
        <f t="shared" si="161"/>
        <v>0</v>
      </c>
      <c r="AC140" s="310">
        <f t="shared" si="161"/>
        <v>0</v>
      </c>
      <c r="AD140" s="310">
        <f t="shared" si="161"/>
        <v>0</v>
      </c>
      <c r="AE140" s="310">
        <f t="shared" si="161"/>
        <v>0</v>
      </c>
      <c r="AF140" s="310">
        <f t="shared" si="161"/>
        <v>0</v>
      </c>
      <c r="AG140" s="310">
        <f t="shared" si="161"/>
        <v>0</v>
      </c>
      <c r="AH140" s="310">
        <f t="shared" si="161"/>
        <v>0</v>
      </c>
      <c r="AI140" s="310">
        <f t="shared" si="161"/>
        <v>0</v>
      </c>
      <c r="AJ140" s="310">
        <f t="shared" si="161"/>
        <v>0</v>
      </c>
      <c r="AK140" s="310">
        <f t="shared" si="161"/>
        <v>0</v>
      </c>
      <c r="AL140" s="310">
        <f t="shared" si="161"/>
        <v>0</v>
      </c>
      <c r="AM140" s="310">
        <f t="shared" si="161"/>
        <v>0</v>
      </c>
      <c r="AN140" s="310"/>
      <c r="AO140" s="310">
        <f t="shared" ref="AO140:CL140" si="162">SUM(AO137:AO139)</f>
        <v>0</v>
      </c>
      <c r="AP140" s="310">
        <f t="shared" si="162"/>
        <v>0</v>
      </c>
      <c r="AQ140" s="310">
        <f t="shared" si="162"/>
        <v>0</v>
      </c>
      <c r="AR140" s="310">
        <f t="shared" si="162"/>
        <v>0</v>
      </c>
      <c r="AS140" s="310">
        <f t="shared" si="162"/>
        <v>0</v>
      </c>
      <c r="AT140" s="310">
        <f t="shared" si="162"/>
        <v>0</v>
      </c>
      <c r="AU140" s="310">
        <f t="shared" si="162"/>
        <v>0</v>
      </c>
      <c r="AV140" s="310">
        <f t="shared" si="162"/>
        <v>0</v>
      </c>
      <c r="AW140" s="310">
        <f t="shared" si="162"/>
        <v>0</v>
      </c>
      <c r="AX140" s="310">
        <f t="shared" si="162"/>
        <v>0</v>
      </c>
      <c r="AY140" s="310">
        <f t="shared" si="162"/>
        <v>0</v>
      </c>
      <c r="AZ140" s="310">
        <f t="shared" si="162"/>
        <v>0</v>
      </c>
      <c r="BA140" s="310">
        <f t="shared" si="162"/>
        <v>0</v>
      </c>
      <c r="BB140" s="310">
        <f t="shared" si="162"/>
        <v>0</v>
      </c>
      <c r="BC140" s="310">
        <f t="shared" si="162"/>
        <v>0</v>
      </c>
      <c r="BD140" s="310">
        <f t="shared" si="162"/>
        <v>0</v>
      </c>
      <c r="BE140" s="310">
        <f t="shared" si="162"/>
        <v>0</v>
      </c>
      <c r="BF140" s="310">
        <f t="shared" si="162"/>
        <v>0</v>
      </c>
      <c r="BG140" s="310">
        <f t="shared" si="162"/>
        <v>0</v>
      </c>
      <c r="BH140" s="310">
        <f t="shared" si="162"/>
        <v>0</v>
      </c>
      <c r="BI140" s="310">
        <f t="shared" si="162"/>
        <v>0</v>
      </c>
      <c r="BJ140" s="310">
        <f t="shared" si="162"/>
        <v>0</v>
      </c>
      <c r="BK140" s="310">
        <f t="shared" si="162"/>
        <v>0</v>
      </c>
      <c r="BL140" s="310">
        <f t="shared" si="162"/>
        <v>0</v>
      </c>
      <c r="BM140" s="310">
        <f t="shared" si="162"/>
        <v>0</v>
      </c>
      <c r="BN140" s="310">
        <f t="shared" si="162"/>
        <v>0</v>
      </c>
      <c r="BO140" s="310">
        <f t="shared" si="162"/>
        <v>0</v>
      </c>
      <c r="BP140" s="310">
        <f t="shared" si="162"/>
        <v>0</v>
      </c>
      <c r="BQ140" s="310">
        <f t="shared" si="162"/>
        <v>0</v>
      </c>
      <c r="BR140" s="310">
        <f t="shared" si="162"/>
        <v>0</v>
      </c>
      <c r="BS140" s="310">
        <f t="shared" si="162"/>
        <v>0</v>
      </c>
      <c r="BT140" s="310">
        <f t="shared" si="162"/>
        <v>0</v>
      </c>
      <c r="BU140" s="310">
        <f t="shared" si="162"/>
        <v>0</v>
      </c>
      <c r="BV140" s="310">
        <f t="shared" si="162"/>
        <v>0</v>
      </c>
      <c r="BW140" s="310">
        <f t="shared" si="162"/>
        <v>0</v>
      </c>
      <c r="BX140" s="310">
        <f t="shared" si="162"/>
        <v>0</v>
      </c>
      <c r="BY140" s="310">
        <f t="shared" si="162"/>
        <v>0</v>
      </c>
      <c r="BZ140" s="310">
        <f t="shared" si="162"/>
        <v>0</v>
      </c>
      <c r="CA140" s="310">
        <f t="shared" si="162"/>
        <v>0</v>
      </c>
      <c r="CB140" s="310">
        <f t="shared" si="162"/>
        <v>0</v>
      </c>
      <c r="CC140" s="310">
        <f t="shared" si="162"/>
        <v>0</v>
      </c>
      <c r="CD140" s="310">
        <f t="shared" si="162"/>
        <v>0</v>
      </c>
      <c r="CE140" s="310">
        <f t="shared" si="162"/>
        <v>0</v>
      </c>
      <c r="CF140" s="310">
        <f t="shared" si="162"/>
        <v>0</v>
      </c>
      <c r="CG140" s="310">
        <f t="shared" si="162"/>
        <v>0</v>
      </c>
      <c r="CH140" s="310">
        <f t="shared" si="162"/>
        <v>0</v>
      </c>
      <c r="CI140" s="310">
        <f t="shared" si="162"/>
        <v>0</v>
      </c>
      <c r="CJ140" s="310">
        <f t="shared" si="162"/>
        <v>0</v>
      </c>
      <c r="CK140" s="310">
        <f t="shared" si="162"/>
        <v>0</v>
      </c>
      <c r="CL140" s="310">
        <f t="shared" si="162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63">SUM(DH137:DH139)</f>
        <v>0</v>
      </c>
      <c r="DI140" s="310">
        <f t="shared" si="163"/>
        <v>0</v>
      </c>
      <c r="DJ140" s="310">
        <f t="shared" si="163"/>
        <v>0</v>
      </c>
      <c r="DK140" s="310">
        <f t="shared" si="163"/>
        <v>0</v>
      </c>
      <c r="DL140" s="310">
        <f t="shared" si="163"/>
        <v>0</v>
      </c>
      <c r="DM140" s="310">
        <f t="shared" si="163"/>
        <v>0</v>
      </c>
      <c r="DN140" s="310">
        <f t="shared" si="163"/>
        <v>0</v>
      </c>
      <c r="DO140" s="310">
        <f t="shared" si="163"/>
        <v>0</v>
      </c>
      <c r="DP140" s="310">
        <f t="shared" si="163"/>
        <v>0</v>
      </c>
      <c r="DQ140" s="310">
        <f t="shared" si="163"/>
        <v>0</v>
      </c>
      <c r="DR140" s="310">
        <f t="shared" si="163"/>
        <v>0</v>
      </c>
      <c r="DS140" s="310">
        <f t="shared" si="163"/>
        <v>0</v>
      </c>
      <c r="DT140" s="310">
        <f t="shared" si="163"/>
        <v>0</v>
      </c>
      <c r="DU140" s="310">
        <f t="shared" si="163"/>
        <v>0</v>
      </c>
      <c r="DV140" s="310">
        <f t="shared" si="163"/>
        <v>0</v>
      </c>
      <c r="DW140" s="310">
        <f t="shared" si="163"/>
        <v>0</v>
      </c>
      <c r="DX140" s="310">
        <f t="shared" si="163"/>
        <v>0</v>
      </c>
      <c r="DY140" s="310">
        <f t="shared" si="163"/>
        <v>0</v>
      </c>
      <c r="DZ140" s="310">
        <f t="shared" si="163"/>
        <v>0</v>
      </c>
      <c r="EA140" s="310">
        <f t="shared" si="163"/>
        <v>0</v>
      </c>
      <c r="EB140" s="310">
        <f t="shared" si="163"/>
        <v>0</v>
      </c>
      <c r="EC140" s="310">
        <f t="shared" ref="EC140:ED140" si="164">SUM(EC137:EC139)</f>
        <v>0</v>
      </c>
      <c r="ED140" s="310">
        <f t="shared" si="164"/>
        <v>0</v>
      </c>
      <c r="EE140" s="310">
        <f t="shared" si="163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88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41" t="s">
        <v>260</v>
      </c>
      <c r="O145" s="1542"/>
      <c r="P145" s="1542"/>
      <c r="Q145" s="1542"/>
      <c r="R145" s="1542"/>
      <c r="S145" s="1542"/>
      <c r="T145" s="1543"/>
      <c r="U145" s="1327">
        <v>2100</v>
      </c>
      <c r="V145" s="1328">
        <f>N40</f>
        <v>1962</v>
      </c>
      <c r="W145" s="84">
        <f t="shared" ref="W145:W154" si="165">V145/U145</f>
        <v>0.93428571428571427</v>
      </c>
      <c r="X145" s="1333">
        <f>(H40/1000)*V145</f>
        <v>1010.4300000000001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88" ht="23.4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41" t="s">
        <v>360</v>
      </c>
      <c r="O146" s="1542"/>
      <c r="P146" s="1542"/>
      <c r="Q146" s="1542"/>
      <c r="R146" s="1542"/>
      <c r="S146" s="1542"/>
      <c r="T146" s="1543"/>
      <c r="U146" s="1329">
        <v>600</v>
      </c>
      <c r="V146" s="1330">
        <f>O79</f>
        <v>450</v>
      </c>
      <c r="W146" s="91">
        <f t="shared" ref="W146:W148" si="166">V146/U146</f>
        <v>0.75</v>
      </c>
      <c r="X146" s="1334">
        <f>(H79/1000)*V146</f>
        <v>292.5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88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41" t="s">
        <v>362</v>
      </c>
      <c r="O147" s="1542"/>
      <c r="P147" s="1542"/>
      <c r="Q147" s="1542"/>
      <c r="R147" s="1542"/>
      <c r="S147" s="1542"/>
      <c r="T147" s="1543"/>
      <c r="U147" s="1337">
        <v>600</v>
      </c>
      <c r="V147" s="1338">
        <f>O80+P80</f>
        <v>494</v>
      </c>
      <c r="W147" s="95">
        <f t="shared" si="166"/>
        <v>0.82333333333333336</v>
      </c>
      <c r="X147" s="1334">
        <f>(H80/1000)*V147</f>
        <v>271.70000000000005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88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41" t="s">
        <v>341</v>
      </c>
      <c r="O148" s="1542"/>
      <c r="P148" s="1542"/>
      <c r="Q148" s="1542"/>
      <c r="R148" s="1542"/>
      <c r="S148" s="1542"/>
      <c r="T148" s="1543"/>
      <c r="U148" s="1329">
        <v>800</v>
      </c>
      <c r="V148" s="1330">
        <f>P70</f>
        <v>606</v>
      </c>
      <c r="W148" s="91">
        <f t="shared" si="166"/>
        <v>0.75749999999999995</v>
      </c>
      <c r="X148" s="1334">
        <f>(H70/1000)*V148</f>
        <v>454.5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88" ht="23.4" customHeight="1">
      <c r="A149" s="34"/>
      <c r="B149" s="34"/>
      <c r="C149" s="34"/>
      <c r="D149" s="34"/>
      <c r="E149" s="34"/>
      <c r="F149" s="34"/>
      <c r="G149" s="34"/>
      <c r="H149" s="34"/>
      <c r="K149" s="30"/>
      <c r="M149" s="92">
        <v>5</v>
      </c>
      <c r="N149" s="1541" t="s">
        <v>42</v>
      </c>
      <c r="O149" s="1542"/>
      <c r="P149" s="1542"/>
      <c r="Q149" s="1542"/>
      <c r="R149" s="1542"/>
      <c r="S149" s="1542"/>
      <c r="T149" s="1543"/>
      <c r="U149" s="1329">
        <v>600</v>
      </c>
      <c r="V149" s="1330">
        <f>Q24</f>
        <v>433</v>
      </c>
      <c r="W149" s="91">
        <f t="shared" si="165"/>
        <v>0.72166666666666668</v>
      </c>
      <c r="X149" s="1334">
        <f>(H24/1000)*V149</f>
        <v>320.42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 t="s">
        <v>295</v>
      </c>
      <c r="CI149" s="87"/>
      <c r="CJ149" s="34"/>
    </row>
    <row r="150" spans="1:88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88">
        <v>6</v>
      </c>
      <c r="N150" s="1541" t="s">
        <v>357</v>
      </c>
      <c r="O150" s="1542"/>
      <c r="P150" s="1542"/>
      <c r="Q150" s="1542"/>
      <c r="R150" s="1542"/>
      <c r="S150" s="1542"/>
      <c r="T150" s="1543"/>
      <c r="U150" s="1337">
        <v>600</v>
      </c>
      <c r="V150" s="1338">
        <f>Q77</f>
        <v>600</v>
      </c>
      <c r="W150" s="95">
        <f t="shared" si="165"/>
        <v>1</v>
      </c>
      <c r="X150" s="1334">
        <f>(H77/1000)*V150</f>
        <v>491.99999999999994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85"/>
      <c r="CH150" s="86" t="s">
        <v>296</v>
      </c>
      <c r="CI150" s="96"/>
      <c r="CJ150" s="34"/>
    </row>
    <row r="151" spans="1:88" ht="25.2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M151" s="92">
        <v>7</v>
      </c>
      <c r="N151" s="1541" t="s">
        <v>358</v>
      </c>
      <c r="O151" s="1542"/>
      <c r="P151" s="1542"/>
      <c r="Q151" s="1542"/>
      <c r="R151" s="1542"/>
      <c r="S151" s="1542"/>
      <c r="T151" s="1543"/>
      <c r="U151" s="1329">
        <v>600</v>
      </c>
      <c r="V151" s="1330">
        <f>R78</f>
        <v>600</v>
      </c>
      <c r="W151" s="91">
        <f t="shared" si="165"/>
        <v>1</v>
      </c>
      <c r="X151" s="1334">
        <f>(H78/1000)*V151</f>
        <v>360</v>
      </c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  <c r="CG151" s="85"/>
      <c r="CH151" s="86" t="s">
        <v>297</v>
      </c>
      <c r="CI151" s="96"/>
      <c r="CJ151" s="34"/>
    </row>
    <row r="152" spans="1:88" ht="25.2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M152" s="88">
        <v>8</v>
      </c>
      <c r="N152" s="1541" t="s">
        <v>28</v>
      </c>
      <c r="O152" s="1542"/>
      <c r="P152" s="1542"/>
      <c r="Q152" s="1542"/>
      <c r="R152" s="1542"/>
      <c r="S152" s="1542"/>
      <c r="T152" s="1543"/>
      <c r="U152" s="1329">
        <v>1000</v>
      </c>
      <c r="V152" s="1330">
        <f>R16+S16</f>
        <v>900</v>
      </c>
      <c r="W152" s="91">
        <f t="shared" ref="W152" si="167">V152/U152</f>
        <v>0.9</v>
      </c>
      <c r="X152" s="1334">
        <f>(H16/1000)*V152</f>
        <v>495.00000000000006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  <c r="CG152" s="85"/>
      <c r="CH152" s="86" t="s">
        <v>297</v>
      </c>
      <c r="CI152" s="96"/>
      <c r="CJ152" s="34"/>
    </row>
    <row r="153" spans="1:88" ht="25.2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M153" s="92">
        <v>9</v>
      </c>
      <c r="N153" s="1737" t="s">
        <v>251</v>
      </c>
      <c r="O153" s="1738"/>
      <c r="P153" s="1738"/>
      <c r="Q153" s="1738"/>
      <c r="R153" s="1738"/>
      <c r="S153" s="1738"/>
      <c r="T153" s="1739"/>
      <c r="U153" s="1371">
        <v>2000</v>
      </c>
      <c r="V153" s="1372">
        <f>S26+T26</f>
        <v>1765</v>
      </c>
      <c r="W153" s="99">
        <f t="shared" si="165"/>
        <v>0.88249999999999995</v>
      </c>
      <c r="X153" s="1370">
        <f>(H26/1000)*V153</f>
        <v>1553.2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  <c r="CG153" s="85"/>
      <c r="CH153" s="86"/>
      <c r="CI153" s="96"/>
      <c r="CJ153" s="34"/>
    </row>
    <row r="154" spans="1:88" ht="25.2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M154" s="100"/>
      <c r="N154" s="100"/>
      <c r="O154" s="100"/>
      <c r="P154" s="100"/>
      <c r="Q154" s="100"/>
      <c r="R154" s="101"/>
      <c r="S154" s="1517" t="s">
        <v>278</v>
      </c>
      <c r="T154" s="1518"/>
      <c r="U154" s="102">
        <f>SUM(U145:U153)</f>
        <v>8900</v>
      </c>
      <c r="V154" s="103">
        <f>SUM(V145:V153)</f>
        <v>7810</v>
      </c>
      <c r="W154" s="270">
        <f t="shared" si="165"/>
        <v>0.87752808988764042</v>
      </c>
      <c r="X154" s="271">
        <f>SUM(X145:X153)</f>
        <v>5249.75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  <c r="CG154" s="104"/>
      <c r="CH154" s="105"/>
      <c r="CI154" s="104"/>
      <c r="CJ154" s="34"/>
    </row>
    <row r="155" spans="1:88" ht="25.2" customHeight="1">
      <c r="A155" s="34"/>
      <c r="B155" s="34"/>
      <c r="C155" s="34"/>
      <c r="D155" s="34"/>
      <c r="E155" s="34"/>
      <c r="F155" s="34"/>
      <c r="G155" s="34"/>
      <c r="H155" s="34"/>
      <c r="L155" s="48"/>
      <c r="M155" s="357" t="s">
        <v>347</v>
      </c>
      <c r="N155" s="358"/>
      <c r="O155" s="358"/>
      <c r="P155" s="34"/>
      <c r="Q155" s="34"/>
      <c r="R155" s="34"/>
      <c r="S155" s="34"/>
      <c r="T155" s="34"/>
      <c r="U155" s="34"/>
      <c r="V155" s="68"/>
      <c r="W155" s="68"/>
      <c r="X155" s="68"/>
      <c r="Y155" s="68"/>
      <c r="AE155" s="66"/>
      <c r="AG155" s="68"/>
      <c r="AH155" s="68"/>
      <c r="AO155" s="66"/>
      <c r="AQ155" s="68"/>
      <c r="AR155" s="68"/>
      <c r="AX155" s="66"/>
      <c r="AZ155" s="68"/>
      <c r="BA155" s="68"/>
    </row>
    <row r="156" spans="1:88" ht="25.2" customHeight="1">
      <c r="A156" s="34"/>
      <c r="B156" s="34"/>
      <c r="C156" s="34"/>
      <c r="D156" s="34"/>
      <c r="E156" s="34"/>
      <c r="F156" s="34"/>
      <c r="G156" s="34"/>
      <c r="H156" s="34"/>
      <c r="I156" s="72" t="s">
        <v>305</v>
      </c>
      <c r="J156" s="73">
        <f>950*24</f>
        <v>22800</v>
      </c>
      <c r="K156" s="74" t="s">
        <v>306</v>
      </c>
      <c r="M156" s="487" t="s">
        <v>299</v>
      </c>
      <c r="N156" s="1522" t="s">
        <v>300</v>
      </c>
      <c r="O156" s="1522"/>
      <c r="P156" s="1522"/>
      <c r="Q156" s="1522"/>
      <c r="R156" s="1522"/>
      <c r="S156" s="1522"/>
      <c r="T156" s="1522"/>
      <c r="U156" s="487" t="s">
        <v>301</v>
      </c>
      <c r="V156" s="75" t="s">
        <v>302</v>
      </c>
      <c r="W156" s="75" t="s">
        <v>303</v>
      </c>
      <c r="X156" s="266" t="s">
        <v>330</v>
      </c>
      <c r="Y156" s="68"/>
      <c r="AE156" s="66"/>
      <c r="AG156" s="68"/>
      <c r="AH156" s="68"/>
      <c r="AO156" s="66"/>
      <c r="AQ156" s="68"/>
      <c r="AR156" s="68"/>
      <c r="AX156" s="66"/>
      <c r="AZ156" s="68"/>
      <c r="BA156" s="68"/>
    </row>
    <row r="157" spans="1:88" ht="25.2" customHeight="1">
      <c r="A157" s="34"/>
      <c r="B157" s="34"/>
      <c r="C157" s="34"/>
      <c r="D157" s="34"/>
      <c r="E157" s="34"/>
      <c r="F157" s="34"/>
      <c r="G157" s="34"/>
      <c r="H157" s="34"/>
      <c r="I157" s="72" t="s">
        <v>305</v>
      </c>
      <c r="J157" s="73">
        <f>J156/4</f>
        <v>5700</v>
      </c>
      <c r="K157" s="74" t="s">
        <v>307</v>
      </c>
      <c r="M157" s="81">
        <v>1</v>
      </c>
      <c r="N157" s="1535"/>
      <c r="O157" s="1536"/>
      <c r="P157" s="1536"/>
      <c r="Q157" s="1536"/>
      <c r="R157" s="1536"/>
      <c r="S157" s="1536"/>
      <c r="T157" s="1537"/>
      <c r="U157" s="82">
        <v>0</v>
      </c>
      <c r="V157" s="83">
        <v>0</v>
      </c>
      <c r="W157" s="84" t="e">
        <f t="shared" ref="W157:W162" si="168">V157/U157</f>
        <v>#DIV/0!</v>
      </c>
      <c r="X157" s="267">
        <f>(H43/1000)*V157</f>
        <v>0</v>
      </c>
      <c r="Y157" s="68"/>
      <c r="AE157" s="66"/>
      <c r="AG157" s="68"/>
      <c r="AH157" s="68"/>
      <c r="AO157" s="66"/>
      <c r="AQ157" s="68"/>
      <c r="AR157" s="68"/>
      <c r="AX157" s="66"/>
      <c r="AZ157" s="68"/>
      <c r="BA157" s="68"/>
    </row>
    <row r="158" spans="1:88" ht="25.2" customHeight="1">
      <c r="A158" s="34"/>
      <c r="B158" s="34"/>
      <c r="C158" s="34"/>
      <c r="D158" s="34"/>
      <c r="E158" s="34"/>
      <c r="F158" s="34"/>
      <c r="G158" s="34"/>
      <c r="H158" s="34"/>
      <c r="K158" s="30"/>
      <c r="M158" s="88">
        <v>2</v>
      </c>
      <c r="N158" s="1535"/>
      <c r="O158" s="1536"/>
      <c r="P158" s="1536"/>
      <c r="Q158" s="1536"/>
      <c r="R158" s="1536"/>
      <c r="S158" s="1536"/>
      <c r="T158" s="1537"/>
      <c r="U158" s="89">
        <v>0</v>
      </c>
      <c r="V158" s="90">
        <v>0</v>
      </c>
      <c r="W158" s="91" t="e">
        <f t="shared" si="168"/>
        <v>#DIV/0!</v>
      </c>
      <c r="X158" s="269">
        <f>(H94/1000)*V158</f>
        <v>0</v>
      </c>
      <c r="Y158" s="68"/>
      <c r="AE158" s="66"/>
      <c r="AG158" s="68"/>
      <c r="AH158" s="68"/>
      <c r="AO158" s="66"/>
      <c r="AQ158" s="68"/>
      <c r="AR158" s="68"/>
      <c r="AX158" s="66"/>
      <c r="AZ158" s="68"/>
      <c r="BA158" s="68"/>
    </row>
    <row r="159" spans="1:88" ht="25.2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M159" s="92">
        <v>3</v>
      </c>
      <c r="N159" s="1535"/>
      <c r="O159" s="1536"/>
      <c r="P159" s="1536"/>
      <c r="Q159" s="1536"/>
      <c r="R159" s="1536"/>
      <c r="S159" s="1536"/>
      <c r="T159" s="1537"/>
      <c r="U159" s="93">
        <v>0</v>
      </c>
      <c r="V159" s="94">
        <v>0</v>
      </c>
      <c r="W159" s="95" t="e">
        <f t="shared" si="168"/>
        <v>#DIV/0!</v>
      </c>
      <c r="X159" s="269">
        <f>(H47/1000)*V159</f>
        <v>0</v>
      </c>
      <c r="Y159" s="68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88" ht="25.2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M160" s="88">
        <v>4</v>
      </c>
      <c r="N160" s="1535"/>
      <c r="O160" s="1536"/>
      <c r="P160" s="1536"/>
      <c r="Q160" s="1536"/>
      <c r="R160" s="1536"/>
      <c r="S160" s="1536"/>
      <c r="T160" s="1537"/>
      <c r="U160" s="89">
        <v>0</v>
      </c>
      <c r="V160" s="90">
        <v>0</v>
      </c>
      <c r="W160" s="91" t="e">
        <f t="shared" si="168"/>
        <v>#DIV/0!</v>
      </c>
      <c r="X160" s="269">
        <f>(H48/1000)*V160</f>
        <v>0</v>
      </c>
      <c r="Y160" s="68"/>
      <c r="AE160" s="66"/>
      <c r="AG160" s="68"/>
      <c r="AH160" s="34"/>
      <c r="AO160" s="66"/>
      <c r="AQ160" s="68"/>
      <c r="AR160" s="34"/>
      <c r="AX160" s="66"/>
      <c r="AZ160" s="68"/>
      <c r="BA160" s="34"/>
    </row>
    <row r="161" spans="1:119" ht="25.2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M161" s="92">
        <v>5</v>
      </c>
      <c r="N161" s="1538"/>
      <c r="O161" s="1539"/>
      <c r="P161" s="1539"/>
      <c r="Q161" s="1539"/>
      <c r="R161" s="1539"/>
      <c r="S161" s="1539"/>
      <c r="T161" s="1540"/>
      <c r="U161" s="97">
        <v>0</v>
      </c>
      <c r="V161" s="98">
        <v>0</v>
      </c>
      <c r="W161" s="99" t="e">
        <f t="shared" si="168"/>
        <v>#DIV/0!</v>
      </c>
      <c r="X161" s="268">
        <f>(H43/1000)*V161</f>
        <v>0</v>
      </c>
      <c r="Y161" s="68"/>
      <c r="AE161" s="66"/>
      <c r="AG161" s="68"/>
      <c r="AH161" s="34"/>
      <c r="AO161" s="66"/>
      <c r="AQ161" s="68"/>
      <c r="AR161" s="34"/>
      <c r="AX161" s="66"/>
      <c r="AZ161" s="68"/>
      <c r="BA161" s="34"/>
    </row>
    <row r="162" spans="1:119" ht="25.2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M162" s="100"/>
      <c r="N162" s="100"/>
      <c r="O162" s="100"/>
      <c r="P162" s="100"/>
      <c r="Q162" s="100"/>
      <c r="R162" s="101"/>
      <c r="S162" s="1517" t="s">
        <v>278</v>
      </c>
      <c r="T162" s="1518"/>
      <c r="U162" s="102">
        <f>SUM(U157:U161)</f>
        <v>0</v>
      </c>
      <c r="V162" s="103">
        <f>SUM(V157:V161)</f>
        <v>0</v>
      </c>
      <c r="W162" s="270" t="e">
        <f t="shared" si="168"/>
        <v>#DIV/0!</v>
      </c>
      <c r="X162" s="271">
        <f>SUM(X157:X161)</f>
        <v>0</v>
      </c>
      <c r="Y162" s="68"/>
      <c r="AE162" s="66"/>
      <c r="AG162" s="68"/>
      <c r="AH162" s="34"/>
      <c r="AO162" s="66"/>
      <c r="AQ162" s="68"/>
      <c r="AR162" s="34"/>
      <c r="AX162" s="66"/>
      <c r="AZ162" s="68"/>
      <c r="BA162" s="34"/>
    </row>
    <row r="163" spans="1:119" ht="25.2" customHeight="1">
      <c r="A163" s="34"/>
      <c r="B163" s="34"/>
      <c r="C163" s="34"/>
      <c r="D163" s="34"/>
      <c r="E163" s="34"/>
      <c r="F163" s="34"/>
      <c r="G163" s="34"/>
      <c r="H163" s="34"/>
      <c r="I163" s="359"/>
      <c r="J163" s="359"/>
      <c r="K163" s="359"/>
      <c r="L163" s="360"/>
      <c r="M163" s="361" t="s">
        <v>348</v>
      </c>
      <c r="N163" s="362"/>
      <c r="O163" s="362"/>
      <c r="P163" s="359"/>
      <c r="Q163" s="359"/>
      <c r="R163" s="359"/>
      <c r="S163" s="359"/>
      <c r="T163" s="359"/>
      <c r="U163" s="359"/>
      <c r="V163" s="363"/>
      <c r="W163" s="363"/>
      <c r="X163" s="363"/>
      <c r="Y163" s="363"/>
      <c r="AE163" s="66"/>
      <c r="AG163" s="68"/>
      <c r="AH163" s="34"/>
      <c r="AO163" s="66"/>
      <c r="AQ163" s="68"/>
      <c r="AR163" s="34"/>
      <c r="AX163" s="66"/>
      <c r="AZ163" s="68"/>
      <c r="BA163" s="34"/>
    </row>
    <row r="164" spans="1:119" ht="25.2" customHeight="1">
      <c r="A164" s="34"/>
      <c r="B164" s="34"/>
      <c r="C164" s="34"/>
      <c r="D164" s="34"/>
      <c r="E164" s="34"/>
      <c r="F164" s="34"/>
      <c r="G164" s="34"/>
      <c r="H164" s="34"/>
      <c r="I164" s="72" t="s">
        <v>305</v>
      </c>
      <c r="J164" s="73">
        <f>950*24</f>
        <v>22800</v>
      </c>
      <c r="K164" s="74" t="s">
        <v>306</v>
      </c>
      <c r="M164" s="487" t="s">
        <v>299</v>
      </c>
      <c r="N164" s="1522" t="s">
        <v>300</v>
      </c>
      <c r="O164" s="1522"/>
      <c r="P164" s="1522"/>
      <c r="Q164" s="1522"/>
      <c r="R164" s="1522"/>
      <c r="S164" s="1522"/>
      <c r="T164" s="1522"/>
      <c r="U164" s="487" t="s">
        <v>301</v>
      </c>
      <c r="V164" s="75" t="s">
        <v>302</v>
      </c>
      <c r="W164" s="75" t="s">
        <v>303</v>
      </c>
      <c r="X164" s="266" t="s">
        <v>330</v>
      </c>
      <c r="Y164" s="68"/>
      <c r="Z164" s="34"/>
      <c r="AA164" s="34"/>
      <c r="AB164" s="34"/>
      <c r="AC164" s="34"/>
      <c r="AD164" s="34"/>
      <c r="AE164" s="66"/>
      <c r="AG164" s="68"/>
      <c r="AH164" s="34"/>
      <c r="AI164" s="34"/>
      <c r="AJ164" s="34"/>
      <c r="AK164" s="34"/>
      <c r="AL164" s="34"/>
      <c r="AM164" s="34"/>
      <c r="AN164" s="34"/>
      <c r="AO164" s="66"/>
      <c r="AQ164" s="68"/>
      <c r="AR164" s="34"/>
      <c r="AS164" s="34"/>
      <c r="AT164" s="34"/>
      <c r="AU164" s="34"/>
      <c r="AV164" s="34"/>
      <c r="AW164" s="34"/>
      <c r="AX164" s="66"/>
      <c r="AZ164" s="68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</row>
    <row r="165" spans="1:119" ht="25.2" customHeight="1">
      <c r="A165" s="34"/>
      <c r="B165" s="34"/>
      <c r="C165" s="34"/>
      <c r="D165" s="34"/>
      <c r="E165" s="34"/>
      <c r="F165" s="34"/>
      <c r="G165" s="34"/>
      <c r="H165" s="34"/>
      <c r="I165" s="72" t="s">
        <v>305</v>
      </c>
      <c r="J165" s="73">
        <f>J164/4</f>
        <v>5700</v>
      </c>
      <c r="K165" s="74" t="s">
        <v>307</v>
      </c>
      <c r="M165" s="81">
        <v>1</v>
      </c>
      <c r="N165" s="1529" t="s">
        <v>267</v>
      </c>
      <c r="O165" s="1530"/>
      <c r="P165" s="1530"/>
      <c r="Q165" s="1530"/>
      <c r="R165" s="1530"/>
      <c r="S165" s="1530"/>
      <c r="T165" s="1531"/>
      <c r="U165" s="1327">
        <v>1400</v>
      </c>
      <c r="V165" s="1328">
        <f>N32</f>
        <v>1328</v>
      </c>
      <c r="W165" s="84">
        <f t="shared" ref="W165:W172" si="169">V165/U165</f>
        <v>0.94857142857142862</v>
      </c>
      <c r="X165" s="1334">
        <f>(H32/1000)*V165</f>
        <v>849.92000000000007</v>
      </c>
      <c r="Y165" s="68"/>
      <c r="Z165" s="34"/>
      <c r="AA165" s="34"/>
      <c r="AB165" s="34"/>
      <c r="AC165" s="34"/>
      <c r="AD165" s="34"/>
      <c r="AE165" s="66"/>
      <c r="AG165" s="68"/>
      <c r="AH165" s="34"/>
      <c r="AI165" s="34"/>
      <c r="AJ165" s="34"/>
      <c r="AK165" s="34"/>
      <c r="AL165" s="34"/>
      <c r="AM165" s="34"/>
      <c r="AN165" s="34"/>
      <c r="AO165" s="66"/>
      <c r="AQ165" s="68"/>
      <c r="AR165" s="34"/>
      <c r="AS165" s="34"/>
      <c r="AT165" s="34"/>
      <c r="AU165" s="34"/>
      <c r="AV165" s="34"/>
      <c r="AW165" s="34"/>
      <c r="AX165" s="66"/>
      <c r="AZ165" s="68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</row>
    <row r="166" spans="1:119" ht="25.2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M166" s="88">
        <v>2</v>
      </c>
      <c r="N166" s="1508" t="s">
        <v>261</v>
      </c>
      <c r="O166" s="1509"/>
      <c r="P166" s="1509"/>
      <c r="Q166" s="1509"/>
      <c r="R166" s="1509"/>
      <c r="S166" s="1509"/>
      <c r="T166" s="1510"/>
      <c r="U166" s="1329">
        <v>1600</v>
      </c>
      <c r="V166" s="1330">
        <f>O41+P41+Q41</f>
        <v>1521</v>
      </c>
      <c r="W166" s="91">
        <f t="shared" si="169"/>
        <v>0.95062500000000005</v>
      </c>
      <c r="X166" s="1334">
        <f>(H41/1000)*V166</f>
        <v>943.02</v>
      </c>
      <c r="Y166" s="34"/>
      <c r="Z166" s="34"/>
      <c r="AA166" s="34"/>
      <c r="AB166" s="34"/>
      <c r="AC166" s="34"/>
      <c r="AD166" s="34"/>
      <c r="AE166" s="66"/>
      <c r="AG166" s="68"/>
      <c r="AH166" s="34"/>
      <c r="AI166" s="34"/>
      <c r="AJ166" s="34"/>
      <c r="AK166" s="34"/>
      <c r="AL166" s="34"/>
      <c r="AM166" s="34"/>
      <c r="AN166" s="34"/>
      <c r="AO166" s="66"/>
      <c r="AQ166" s="68"/>
      <c r="AR166" s="34"/>
      <c r="AS166" s="34"/>
      <c r="AT166" s="34"/>
      <c r="AU166" s="34"/>
      <c r="AV166" s="34"/>
      <c r="AW166" s="34"/>
      <c r="AX166" s="66"/>
      <c r="AZ166" s="68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</row>
    <row r="167" spans="1:119" ht="25.2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M167" s="106">
        <v>3</v>
      </c>
      <c r="N167" s="1508" t="s">
        <v>454</v>
      </c>
      <c r="O167" s="1509"/>
      <c r="P167" s="1509"/>
      <c r="Q167" s="1509"/>
      <c r="R167" s="1509"/>
      <c r="S167" s="1509"/>
      <c r="T167" s="1510"/>
      <c r="U167" s="1331">
        <v>600</v>
      </c>
      <c r="V167" s="1332">
        <f>O89</f>
        <v>450</v>
      </c>
      <c r="W167" s="91">
        <f t="shared" si="169"/>
        <v>0.75</v>
      </c>
      <c r="X167" s="1334">
        <f>(H89/1000)*V167</f>
        <v>300.60000000000002</v>
      </c>
      <c r="Y167" s="34"/>
      <c r="Z167" s="34"/>
      <c r="AA167" s="34"/>
      <c r="AB167" s="34"/>
      <c r="AC167" s="34"/>
      <c r="AD167" s="34"/>
      <c r="AE167" s="66"/>
      <c r="AG167" s="68"/>
      <c r="AH167" s="34"/>
      <c r="AI167" s="34"/>
      <c r="AJ167" s="34"/>
      <c r="AK167" s="34"/>
      <c r="AL167" s="34"/>
      <c r="AM167" s="34"/>
      <c r="AN167" s="34"/>
      <c r="AO167" s="66"/>
      <c r="AQ167" s="68"/>
      <c r="AR167" s="34"/>
      <c r="AS167" s="34"/>
      <c r="AT167" s="34"/>
      <c r="AU167" s="34"/>
      <c r="AV167" s="34"/>
      <c r="AW167" s="34"/>
      <c r="AX167" s="66"/>
      <c r="AZ167" s="68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</row>
    <row r="168" spans="1:119" ht="25.2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M168" s="88">
        <v>4</v>
      </c>
      <c r="N168" s="1532" t="s">
        <v>453</v>
      </c>
      <c r="O168" s="1533"/>
      <c r="P168" s="1533"/>
      <c r="Q168" s="1533"/>
      <c r="R168" s="1533"/>
      <c r="S168" s="1533"/>
      <c r="T168" s="1534"/>
      <c r="U168" s="1331">
        <v>600</v>
      </c>
      <c r="V168" s="1332">
        <f>O88+P88</f>
        <v>497</v>
      </c>
      <c r="W168" s="91">
        <f t="shared" ref="W168" si="170">V168/U168</f>
        <v>0.82833333333333337</v>
      </c>
      <c r="X168" s="1334">
        <f>(H88/1000)*V168</f>
        <v>379.70800000000003</v>
      </c>
      <c r="Y168" s="34"/>
      <c r="Z168" s="34"/>
      <c r="AA168" s="34"/>
      <c r="AB168" s="34"/>
      <c r="AC168" s="34"/>
      <c r="AD168" s="34"/>
      <c r="AE168" s="66"/>
      <c r="AG168" s="68"/>
      <c r="AH168" s="34"/>
      <c r="AI168" s="34"/>
      <c r="AJ168" s="34"/>
      <c r="AK168" s="34"/>
      <c r="AL168" s="34"/>
      <c r="AM168" s="34"/>
      <c r="AN168" s="34"/>
      <c r="AO168" s="66"/>
      <c r="AQ168" s="68"/>
      <c r="AR168" s="34"/>
      <c r="AS168" s="34"/>
      <c r="AT168" s="34"/>
      <c r="AU168" s="34"/>
      <c r="AV168" s="34"/>
      <c r="AW168" s="34"/>
      <c r="AX168" s="66"/>
      <c r="AZ168" s="68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</row>
    <row r="169" spans="1:119" ht="25.2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M169" s="106">
        <v>5</v>
      </c>
      <c r="N169" s="1532" t="s">
        <v>532</v>
      </c>
      <c r="O169" s="1533"/>
      <c r="P169" s="1533"/>
      <c r="Q169" s="1533"/>
      <c r="R169" s="1533"/>
      <c r="S169" s="1533"/>
      <c r="T169" s="1534"/>
      <c r="U169" s="1331">
        <v>300</v>
      </c>
      <c r="V169" s="1332">
        <f>R35</f>
        <v>300</v>
      </c>
      <c r="W169" s="91">
        <f t="shared" si="169"/>
        <v>1</v>
      </c>
      <c r="X169" s="1334">
        <f>(H35/1000)*V169</f>
        <v>165</v>
      </c>
      <c r="Y169" s="34"/>
      <c r="Z169" s="34"/>
      <c r="AA169" s="34"/>
      <c r="AB169" s="34"/>
      <c r="AC169" s="34"/>
      <c r="AD169" s="34"/>
      <c r="AE169" s="66"/>
      <c r="AG169" s="68"/>
      <c r="AH169" s="34"/>
      <c r="AI169" s="34"/>
      <c r="AJ169" s="34"/>
      <c r="AK169" s="34"/>
      <c r="AL169" s="34"/>
      <c r="AM169" s="34"/>
      <c r="AN169" s="34"/>
      <c r="AO169" s="66"/>
      <c r="AQ169" s="68"/>
      <c r="AR169" s="34"/>
      <c r="AS169" s="34"/>
      <c r="AT169" s="34"/>
      <c r="AU169" s="34"/>
      <c r="AV169" s="34"/>
      <c r="AW169" s="34"/>
      <c r="AX169" s="66"/>
      <c r="AZ169" s="68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</row>
    <row r="170" spans="1:119" ht="25.2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M170" s="88">
        <v>6</v>
      </c>
      <c r="N170" s="1532" t="s">
        <v>252</v>
      </c>
      <c r="O170" s="1533"/>
      <c r="P170" s="1533"/>
      <c r="Q170" s="1533"/>
      <c r="R170" s="1533"/>
      <c r="S170" s="1533"/>
      <c r="T170" s="1534"/>
      <c r="U170" s="1331">
        <v>2500</v>
      </c>
      <c r="V170" s="1332">
        <f>R27+S27+T27</f>
        <v>2137</v>
      </c>
      <c r="W170" s="91">
        <f t="shared" ref="W170" si="171">V170/U170</f>
        <v>0.8548</v>
      </c>
      <c r="X170" s="1334">
        <f>(H27/1000)*V170</f>
        <v>1581.3799999999999</v>
      </c>
      <c r="Y170" s="34"/>
      <c r="Z170" s="34"/>
      <c r="AA170" s="34"/>
      <c r="AB170" s="34"/>
      <c r="AC170" s="34"/>
      <c r="AD170" s="34"/>
      <c r="AE170" s="66"/>
      <c r="AG170" s="68"/>
      <c r="AH170" s="34"/>
      <c r="AI170" s="34"/>
      <c r="AJ170" s="34"/>
      <c r="AK170" s="34"/>
      <c r="AL170" s="34"/>
      <c r="AM170" s="34"/>
      <c r="AN170" s="34"/>
      <c r="AO170" s="66"/>
      <c r="AQ170" s="68"/>
      <c r="AR170" s="34"/>
      <c r="AS170" s="34"/>
      <c r="AT170" s="34"/>
      <c r="AU170" s="34"/>
      <c r="AV170" s="34"/>
      <c r="AW170" s="34"/>
      <c r="AX170" s="66"/>
      <c r="AZ170" s="68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</row>
    <row r="171" spans="1:119" ht="25.2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M171" s="106">
        <v>7</v>
      </c>
      <c r="N171" s="1734" t="s">
        <v>269</v>
      </c>
      <c r="O171" s="1735"/>
      <c r="P171" s="1735"/>
      <c r="Q171" s="1735"/>
      <c r="R171" s="1735"/>
      <c r="S171" s="1735"/>
      <c r="T171" s="1736"/>
      <c r="U171" s="1368">
        <v>40</v>
      </c>
      <c r="V171" s="1369">
        <f>T68</f>
        <v>40</v>
      </c>
      <c r="W171" s="111">
        <f t="shared" si="169"/>
        <v>1</v>
      </c>
      <c r="X171" s="1334">
        <f>(H68/1000)*V171</f>
        <v>31.6</v>
      </c>
      <c r="Y171" s="34"/>
      <c r="Z171" s="34"/>
      <c r="AA171" s="34"/>
      <c r="AB171" s="34"/>
      <c r="AC171" s="34"/>
      <c r="AD171" s="34"/>
      <c r="AE171" s="66"/>
      <c r="AG171" s="68"/>
      <c r="AH171" s="34"/>
      <c r="AI171" s="34"/>
      <c r="AJ171" s="34"/>
      <c r="AK171" s="34"/>
      <c r="AL171" s="34"/>
      <c r="AM171" s="34"/>
      <c r="AN171" s="34"/>
      <c r="AO171" s="66"/>
      <c r="AQ171" s="68"/>
      <c r="AR171" s="34"/>
      <c r="AS171" s="34"/>
      <c r="AT171" s="34"/>
      <c r="AU171" s="34"/>
      <c r="AV171" s="34"/>
      <c r="AW171" s="34"/>
      <c r="AX171" s="66"/>
      <c r="AZ171" s="68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</row>
    <row r="172" spans="1:119" ht="25.2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M172" s="100"/>
      <c r="N172" s="100"/>
      <c r="O172" s="100"/>
      <c r="P172" s="100"/>
      <c r="Q172" s="100"/>
      <c r="R172" s="101"/>
      <c r="S172" s="1517" t="s">
        <v>278</v>
      </c>
      <c r="T172" s="1518"/>
      <c r="U172" s="102">
        <f>SUM(U165:U171)</f>
        <v>7040</v>
      </c>
      <c r="V172" s="103">
        <f>SUM(V165:V171)</f>
        <v>6273</v>
      </c>
      <c r="W172" s="270">
        <f t="shared" si="169"/>
        <v>0.89105113636363631</v>
      </c>
      <c r="X172" s="271">
        <f>SUM(X165:X171)</f>
        <v>4251.2280000000001</v>
      </c>
      <c r="Y172" s="34"/>
      <c r="Z172" s="34"/>
      <c r="AA172" s="34"/>
      <c r="AB172" s="34"/>
      <c r="AC172" s="34"/>
      <c r="AD172" s="34"/>
      <c r="AE172" s="66"/>
      <c r="AG172" s="68"/>
      <c r="AH172" s="34"/>
      <c r="AI172" s="34"/>
      <c r="AJ172" s="34"/>
      <c r="AK172" s="34"/>
      <c r="AL172" s="34"/>
      <c r="AM172" s="34"/>
      <c r="AN172" s="34"/>
      <c r="AO172" s="66"/>
      <c r="AQ172" s="68"/>
      <c r="AR172" s="34"/>
      <c r="AS172" s="34"/>
      <c r="AT172" s="34"/>
      <c r="AU172" s="34"/>
      <c r="AV172" s="34"/>
      <c r="AW172" s="34"/>
      <c r="AX172" s="66"/>
      <c r="AZ172" s="68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</row>
    <row r="173" spans="1:119" ht="25.2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M173" s="112" t="s">
        <v>409</v>
      </c>
      <c r="N173" s="113"/>
      <c r="O173" s="113"/>
      <c r="P173" s="34"/>
      <c r="Q173" s="34"/>
      <c r="R173" s="34"/>
      <c r="S173" s="34"/>
      <c r="T173" s="34"/>
      <c r="U173" s="34"/>
      <c r="V173" s="68"/>
      <c r="W173" s="68"/>
      <c r="X173" s="68"/>
      <c r="Y173" s="68"/>
      <c r="Z173" s="34"/>
      <c r="AA173" s="34"/>
      <c r="AB173" s="34"/>
      <c r="AC173" s="34"/>
      <c r="AD173" s="34"/>
      <c r="AE173" s="66"/>
      <c r="AG173" s="68"/>
      <c r="AH173" s="34"/>
      <c r="AI173" s="34"/>
      <c r="AJ173" s="34"/>
      <c r="AK173" s="34"/>
      <c r="AL173" s="34"/>
      <c r="AM173" s="34"/>
      <c r="AN173" s="34"/>
      <c r="AO173" s="66"/>
      <c r="AQ173" s="68"/>
      <c r="AR173" s="34"/>
      <c r="AS173" s="34"/>
      <c r="AT173" s="34"/>
      <c r="AU173" s="34"/>
      <c r="AV173" s="34"/>
      <c r="AW173" s="34"/>
      <c r="AX173" s="66"/>
      <c r="AZ173" s="68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</row>
    <row r="174" spans="1:119" ht="25.2" customHeight="1">
      <c r="A174" s="34"/>
      <c r="B174" s="34"/>
      <c r="C174" s="34"/>
      <c r="D174" s="34"/>
      <c r="E174" s="34"/>
      <c r="F174" s="34"/>
      <c r="G174" s="34"/>
      <c r="H174" s="34"/>
      <c r="I174" s="72" t="s">
        <v>305</v>
      </c>
      <c r="J174" s="73">
        <f>950*24</f>
        <v>22800</v>
      </c>
      <c r="K174" s="74" t="s">
        <v>306</v>
      </c>
      <c r="M174" s="487" t="s">
        <v>299</v>
      </c>
      <c r="N174" s="1522" t="s">
        <v>300</v>
      </c>
      <c r="O174" s="1522"/>
      <c r="P174" s="1522"/>
      <c r="Q174" s="1522"/>
      <c r="R174" s="1522"/>
      <c r="S174" s="1522"/>
      <c r="T174" s="1522"/>
      <c r="U174" s="487" t="s">
        <v>301</v>
      </c>
      <c r="V174" s="75" t="s">
        <v>302</v>
      </c>
      <c r="W174" s="75" t="s">
        <v>303</v>
      </c>
      <c r="X174" s="266" t="s">
        <v>330</v>
      </c>
      <c r="Y174" s="68"/>
      <c r="Z174" s="34"/>
      <c r="AA174" s="34"/>
      <c r="AB174" s="34"/>
      <c r="AC174" s="34"/>
      <c r="AD174" s="34"/>
      <c r="AE174" s="66"/>
      <c r="AG174" s="68"/>
      <c r="AH174" s="34"/>
      <c r="AI174" s="34"/>
      <c r="AJ174" s="34"/>
      <c r="AK174" s="34"/>
      <c r="AL174" s="34"/>
      <c r="AM174" s="34"/>
      <c r="AN174" s="34"/>
      <c r="AO174" s="66"/>
      <c r="AQ174" s="68"/>
      <c r="AR174" s="34"/>
      <c r="AS174" s="34"/>
      <c r="AT174" s="34"/>
      <c r="AU174" s="34"/>
      <c r="AV174" s="34"/>
      <c r="AW174" s="34"/>
      <c r="AX174" s="66"/>
      <c r="AZ174" s="68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</row>
    <row r="175" spans="1:119" ht="25.2" customHeight="1">
      <c r="A175" s="34"/>
      <c r="B175" s="34"/>
      <c r="C175" s="34"/>
      <c r="D175" s="34"/>
      <c r="E175" s="34"/>
      <c r="F175" s="34"/>
      <c r="G175" s="34"/>
      <c r="H175" s="34"/>
      <c r="I175" s="72" t="s">
        <v>305</v>
      </c>
      <c r="J175" s="73">
        <f>J174/4</f>
        <v>5700</v>
      </c>
      <c r="K175" s="74" t="s">
        <v>307</v>
      </c>
      <c r="M175" s="81">
        <v>1</v>
      </c>
      <c r="N175" s="1523"/>
      <c r="O175" s="1524"/>
      <c r="P175" s="1524"/>
      <c r="Q175" s="1524"/>
      <c r="R175" s="1524"/>
      <c r="S175" s="1524"/>
      <c r="T175" s="1525"/>
      <c r="U175" s="82">
        <v>0</v>
      </c>
      <c r="V175" s="83">
        <v>0</v>
      </c>
      <c r="W175" s="84" t="e">
        <f t="shared" ref="W175:W180" si="172">V175/U175</f>
        <v>#DIV/0!</v>
      </c>
      <c r="X175" s="269">
        <f>(H45/1000)*V175</f>
        <v>0</v>
      </c>
      <c r="Y175" s="68"/>
      <c r="Z175" s="34"/>
      <c r="AA175" s="34"/>
      <c r="AB175" s="34"/>
      <c r="AC175" s="34"/>
      <c r="AD175" s="34"/>
      <c r="AE175" s="66"/>
      <c r="AG175" s="68"/>
      <c r="AH175" s="34"/>
      <c r="AI175" s="34"/>
      <c r="AJ175" s="34"/>
      <c r="AK175" s="34"/>
      <c r="AL175" s="34"/>
      <c r="AM175" s="34"/>
      <c r="AN175" s="34"/>
      <c r="AO175" s="66"/>
      <c r="AQ175" s="68"/>
      <c r="AR175" s="34"/>
      <c r="AS175" s="34"/>
      <c r="AT175" s="34"/>
      <c r="AU175" s="34"/>
      <c r="AV175" s="34"/>
      <c r="AW175" s="34"/>
      <c r="AX175" s="66"/>
      <c r="AZ175" s="68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</row>
    <row r="176" spans="1:119" ht="25.2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M176" s="88">
        <v>2</v>
      </c>
      <c r="N176" s="1511"/>
      <c r="O176" s="1512"/>
      <c r="P176" s="1512"/>
      <c r="Q176" s="1512"/>
      <c r="R176" s="1512"/>
      <c r="S176" s="1512"/>
      <c r="T176" s="1513"/>
      <c r="U176" s="89">
        <v>0</v>
      </c>
      <c r="V176" s="90">
        <v>0</v>
      </c>
      <c r="W176" s="91" t="e">
        <f t="shared" si="172"/>
        <v>#DIV/0!</v>
      </c>
      <c r="X176" s="269">
        <f>(H39/1000)*V176</f>
        <v>0</v>
      </c>
      <c r="Y176" s="34"/>
      <c r="Z176" s="34"/>
      <c r="AA176" s="34"/>
      <c r="AB176" s="34"/>
      <c r="AC176" s="34"/>
      <c r="AD176" s="34"/>
      <c r="AE176" s="66"/>
      <c r="AG176" s="68"/>
      <c r="AH176" s="34"/>
      <c r="AI176" s="34"/>
      <c r="AJ176" s="34"/>
      <c r="AK176" s="34"/>
      <c r="AL176" s="34"/>
      <c r="AM176" s="34"/>
      <c r="AN176" s="34"/>
      <c r="AO176" s="66"/>
      <c r="AQ176" s="68"/>
      <c r="AR176" s="34"/>
      <c r="AS176" s="34"/>
      <c r="AT176" s="34"/>
      <c r="AU176" s="34"/>
      <c r="AV176" s="34"/>
      <c r="AW176" s="34"/>
      <c r="AX176" s="66"/>
      <c r="AZ176" s="68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M177" s="106">
        <v>3</v>
      </c>
      <c r="N177" s="1511"/>
      <c r="O177" s="1512"/>
      <c r="P177" s="1512"/>
      <c r="Q177" s="1512"/>
      <c r="R177" s="1512"/>
      <c r="S177" s="1512"/>
      <c r="T177" s="1513"/>
      <c r="U177" s="107">
        <v>0</v>
      </c>
      <c r="V177" s="108">
        <v>0</v>
      </c>
      <c r="W177" s="91" t="e">
        <f t="shared" si="172"/>
        <v>#DIV/0!</v>
      </c>
      <c r="X177" s="269">
        <f>(H42/1000)*V177</f>
        <v>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M178" s="88">
        <v>4</v>
      </c>
      <c r="N178" s="1526"/>
      <c r="O178" s="1527"/>
      <c r="P178" s="1527"/>
      <c r="Q178" s="1527"/>
      <c r="R178" s="1527"/>
      <c r="S178" s="1527"/>
      <c r="T178" s="1528"/>
      <c r="U178" s="107">
        <v>0</v>
      </c>
      <c r="V178" s="108">
        <v>0</v>
      </c>
      <c r="W178" s="91" t="e">
        <f t="shared" si="172"/>
        <v>#DIV/0!</v>
      </c>
      <c r="X178" s="269">
        <f>(H43/1000)*V178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106">
        <v>5</v>
      </c>
      <c r="N179" s="1519"/>
      <c r="O179" s="1520"/>
      <c r="P179" s="1520"/>
      <c r="Q179" s="1520"/>
      <c r="R179" s="1520"/>
      <c r="S179" s="1520"/>
      <c r="T179" s="1521"/>
      <c r="U179" s="109">
        <v>0</v>
      </c>
      <c r="V179" s="110">
        <v>0</v>
      </c>
      <c r="W179" s="111" t="e">
        <f t="shared" si="172"/>
        <v>#DIV/0!</v>
      </c>
      <c r="X179" s="269">
        <f>(H44/1000)*V179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 thickBo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0"/>
      <c r="N180" s="100"/>
      <c r="O180" s="100"/>
      <c r="P180" s="100"/>
      <c r="Q180" s="100"/>
      <c r="R180" s="101"/>
      <c r="S180" s="1517" t="s">
        <v>278</v>
      </c>
      <c r="T180" s="1518"/>
      <c r="U180" s="102">
        <f>SUM(U175:U179)</f>
        <v>0</v>
      </c>
      <c r="V180" s="103">
        <f>SUM(V175:V179)</f>
        <v>0</v>
      </c>
      <c r="W180" s="270" t="e">
        <f t="shared" si="172"/>
        <v>#DIV/0!</v>
      </c>
      <c r="X180" s="271">
        <f>SUM(X175:X179)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 thickTop="1" thickBo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M181" s="68"/>
      <c r="N181" s="68"/>
      <c r="O181" s="68"/>
      <c r="P181" s="68"/>
      <c r="Q181" s="68"/>
      <c r="R181" s="68"/>
      <c r="S181" s="1505" t="s">
        <v>331</v>
      </c>
      <c r="T181" s="1505"/>
      <c r="U181" s="1505"/>
      <c r="V181" s="1504">
        <f>V154+V162+V172+V180</f>
        <v>14083</v>
      </c>
      <c r="W181" s="1505"/>
      <c r="X181" s="486">
        <f>X154+X162+X172+X180</f>
        <v>9500.9779999999992</v>
      </c>
      <c r="Y181" s="34"/>
      <c r="Z181" s="34"/>
      <c r="AA181" s="34"/>
      <c r="AB181" s="34"/>
      <c r="AC181" s="34"/>
      <c r="AD181" s="34"/>
      <c r="AE181" s="66"/>
      <c r="AG181" s="68"/>
      <c r="AH181" s="34"/>
      <c r="AI181" s="34"/>
      <c r="AJ181" s="34"/>
      <c r="AK181" s="34"/>
      <c r="AL181" s="34"/>
      <c r="AM181" s="34"/>
      <c r="AN181" s="34"/>
      <c r="AO181" s="66"/>
      <c r="AQ181" s="68"/>
      <c r="AR181" s="34"/>
      <c r="AS181" s="34"/>
      <c r="AT181" s="34"/>
      <c r="AU181" s="34"/>
      <c r="AV181" s="34"/>
      <c r="AW181" s="34"/>
      <c r="AX181" s="66"/>
      <c r="AZ181" s="68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</row>
    <row r="182" spans="1:119" ht="25.2" customHeight="1" thickTop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M182" s="364" t="s">
        <v>390</v>
      </c>
      <c r="N182" s="365"/>
      <c r="O182" s="365"/>
      <c r="P182" s="34"/>
      <c r="Q182" s="34"/>
      <c r="R182" s="34"/>
      <c r="S182" s="34"/>
      <c r="T182" s="34"/>
      <c r="U182" s="34"/>
      <c r="V182" s="68"/>
      <c r="W182" s="68"/>
      <c r="X182" s="68"/>
      <c r="Y182" s="34"/>
      <c r="Z182" s="34"/>
      <c r="AA182" s="34"/>
      <c r="AB182" s="34"/>
      <c r="AC182" s="34"/>
      <c r="AD182" s="34"/>
      <c r="AE182" s="66"/>
      <c r="AG182" s="68"/>
      <c r="AH182" s="34"/>
      <c r="AI182" s="34"/>
      <c r="AJ182" s="34"/>
      <c r="AK182" s="34"/>
      <c r="AL182" s="34"/>
      <c r="AM182" s="34"/>
      <c r="AN182" s="34"/>
      <c r="AO182" s="66"/>
      <c r="AQ182" s="68"/>
      <c r="AR182" s="34"/>
      <c r="AS182" s="34"/>
      <c r="AT182" s="34"/>
      <c r="AU182" s="34"/>
      <c r="AV182" s="34"/>
      <c r="AW182" s="34"/>
      <c r="AX182" s="66"/>
      <c r="AZ182" s="68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</row>
    <row r="183" spans="1:119" ht="25.2" customHeight="1">
      <c r="A183" s="34"/>
      <c r="B183" s="34"/>
      <c r="C183" s="34"/>
      <c r="D183" s="34"/>
      <c r="E183" s="34"/>
      <c r="F183" s="34"/>
      <c r="G183" s="34"/>
      <c r="H183" s="34"/>
      <c r="I183" s="72" t="s">
        <v>305</v>
      </c>
      <c r="J183" s="73">
        <f>800*24</f>
        <v>19200</v>
      </c>
      <c r="K183" s="74" t="s">
        <v>306</v>
      </c>
      <c r="M183" s="487" t="s">
        <v>299</v>
      </c>
      <c r="N183" s="1522" t="s">
        <v>300</v>
      </c>
      <c r="O183" s="1522"/>
      <c r="P183" s="1522"/>
      <c r="Q183" s="1522"/>
      <c r="R183" s="1522"/>
      <c r="S183" s="1522"/>
      <c r="T183" s="1522"/>
      <c r="U183" s="487" t="s">
        <v>301</v>
      </c>
      <c r="V183" s="75" t="s">
        <v>302</v>
      </c>
      <c r="W183" s="75" t="s">
        <v>303</v>
      </c>
      <c r="X183" s="266" t="s">
        <v>330</v>
      </c>
      <c r="Y183" s="34"/>
      <c r="Z183" s="34"/>
      <c r="AA183" s="34"/>
      <c r="AB183" s="34"/>
      <c r="AC183" s="34"/>
      <c r="AD183" s="34"/>
      <c r="AE183" s="66"/>
      <c r="AG183" s="68"/>
      <c r="AH183" s="34"/>
      <c r="AI183" s="34"/>
      <c r="AJ183" s="34"/>
      <c r="AK183" s="34"/>
      <c r="AL183" s="34"/>
      <c r="AM183" s="34"/>
      <c r="AN183" s="34"/>
      <c r="AO183" s="66"/>
      <c r="AQ183" s="68"/>
      <c r="AR183" s="34"/>
      <c r="AS183" s="34"/>
      <c r="AT183" s="34"/>
      <c r="AU183" s="34"/>
      <c r="AV183" s="34"/>
      <c r="AW183" s="34"/>
      <c r="AX183" s="66"/>
      <c r="AZ183" s="68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</row>
    <row r="184" spans="1:119" ht="25.2" customHeight="1">
      <c r="A184" s="34"/>
      <c r="B184" s="34"/>
      <c r="C184" s="34"/>
      <c r="D184" s="34"/>
      <c r="E184" s="34"/>
      <c r="F184" s="34"/>
      <c r="G184" s="34"/>
      <c r="H184" s="34"/>
      <c r="I184" s="72" t="s">
        <v>305</v>
      </c>
      <c r="J184" s="73">
        <f>J183/4</f>
        <v>4800</v>
      </c>
      <c r="K184" s="74" t="s">
        <v>307</v>
      </c>
      <c r="M184" s="81">
        <v>1</v>
      </c>
      <c r="N184" s="1508" t="s">
        <v>71</v>
      </c>
      <c r="O184" s="1509"/>
      <c r="P184" s="1509"/>
      <c r="Q184" s="1509"/>
      <c r="R184" s="1509"/>
      <c r="S184" s="1509"/>
      <c r="T184" s="1510"/>
      <c r="U184" s="1327">
        <v>800</v>
      </c>
      <c r="V184" s="1328">
        <f>P56</f>
        <v>773</v>
      </c>
      <c r="W184" s="84">
        <f t="shared" ref="W184:W189" si="173">V184/U184</f>
        <v>0.96625000000000005</v>
      </c>
      <c r="X184" s="1334">
        <f>(H56/1000)*V184</f>
        <v>718.89</v>
      </c>
      <c r="Y184" s="34"/>
      <c r="Z184" s="34"/>
      <c r="AA184" s="34"/>
      <c r="AB184" s="34"/>
      <c r="AC184" s="34"/>
      <c r="AD184" s="34"/>
      <c r="AE184" s="66"/>
      <c r="AG184" s="68"/>
      <c r="AH184" s="34"/>
      <c r="AI184" s="34"/>
      <c r="AJ184" s="34"/>
      <c r="AK184" s="34"/>
      <c r="AL184" s="34"/>
      <c r="AM184" s="34"/>
      <c r="AN184" s="34"/>
      <c r="AO184" s="66"/>
      <c r="AQ184" s="68"/>
      <c r="AR184" s="34"/>
      <c r="AS184" s="34"/>
      <c r="AT184" s="34"/>
      <c r="AU184" s="34"/>
      <c r="AV184" s="34"/>
      <c r="AW184" s="34"/>
      <c r="AX184" s="66"/>
      <c r="AZ184" s="68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</row>
    <row r="185" spans="1:119" ht="25.2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M185" s="88">
        <v>2</v>
      </c>
      <c r="N185" s="1508" t="s">
        <v>72</v>
      </c>
      <c r="O185" s="1509"/>
      <c r="P185" s="1509"/>
      <c r="Q185" s="1509"/>
      <c r="R185" s="1509"/>
      <c r="S185" s="1509"/>
      <c r="T185" s="1510"/>
      <c r="U185" s="1329">
        <v>950</v>
      </c>
      <c r="V185" s="1330">
        <f>Q55</f>
        <v>870</v>
      </c>
      <c r="W185" s="91">
        <f t="shared" si="173"/>
        <v>0.91578947368421049</v>
      </c>
      <c r="X185" s="1334">
        <f>(H55/1000)*V185</f>
        <v>791.7</v>
      </c>
      <c r="Y185" s="34"/>
      <c r="Z185" s="34"/>
      <c r="AA185" s="34"/>
      <c r="AB185" s="34"/>
      <c r="AC185" s="34"/>
      <c r="AD185" s="34"/>
      <c r="AE185" s="66"/>
      <c r="AG185" s="68"/>
      <c r="AH185" s="34"/>
      <c r="AI185" s="34"/>
      <c r="AJ185" s="34"/>
      <c r="AK185" s="34"/>
      <c r="AL185" s="34"/>
      <c r="AM185" s="34"/>
      <c r="AN185" s="34"/>
      <c r="AO185" s="66"/>
      <c r="AQ185" s="68"/>
      <c r="AR185" s="34"/>
      <c r="AS185" s="34"/>
      <c r="AT185" s="34"/>
      <c r="AU185" s="34"/>
      <c r="AV185" s="34"/>
      <c r="AW185" s="34"/>
      <c r="AX185" s="66"/>
      <c r="AZ185" s="68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</row>
    <row r="186" spans="1:119" ht="25.2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M186" s="106">
        <v>3</v>
      </c>
      <c r="N186" s="1508" t="s">
        <v>406</v>
      </c>
      <c r="O186" s="1509"/>
      <c r="P186" s="1509"/>
      <c r="Q186" s="1509"/>
      <c r="R186" s="1509"/>
      <c r="S186" s="1509"/>
      <c r="T186" s="1510"/>
      <c r="U186" s="1331">
        <v>1000</v>
      </c>
      <c r="V186" s="1332">
        <f>R83+S83+T83</f>
        <v>981</v>
      </c>
      <c r="W186" s="91">
        <f t="shared" si="173"/>
        <v>0.98099999999999998</v>
      </c>
      <c r="X186" s="1334">
        <f>(H83/1000)*V186</f>
        <v>941.76</v>
      </c>
      <c r="Y186" s="34"/>
      <c r="Z186" s="34"/>
      <c r="AA186" s="34"/>
      <c r="AB186" s="34"/>
      <c r="AC186" s="34"/>
      <c r="AD186" s="34"/>
      <c r="AE186" s="66"/>
      <c r="AG186" s="68"/>
      <c r="AH186" s="34"/>
      <c r="AI186" s="34"/>
      <c r="AJ186" s="34"/>
      <c r="AK186" s="34"/>
      <c r="AL186" s="34"/>
      <c r="AM186" s="34"/>
      <c r="AN186" s="34"/>
      <c r="AO186" s="66"/>
      <c r="AQ186" s="68"/>
      <c r="AR186" s="34"/>
      <c r="AS186" s="34"/>
      <c r="AT186" s="34"/>
      <c r="AU186" s="34"/>
      <c r="AV186" s="34"/>
      <c r="AW186" s="34"/>
      <c r="AX186" s="66"/>
      <c r="AZ186" s="68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</row>
    <row r="187" spans="1:119" ht="25.2" customHeight="1">
      <c r="I187" s="34"/>
      <c r="J187" s="34"/>
      <c r="K187" s="34"/>
      <c r="M187" s="88">
        <v>4</v>
      </c>
      <c r="N187" s="1511"/>
      <c r="O187" s="1512"/>
      <c r="P187" s="1512"/>
      <c r="Q187" s="1512"/>
      <c r="R187" s="1512"/>
      <c r="S187" s="1512"/>
      <c r="T187" s="1513"/>
      <c r="U187" s="107">
        <v>0</v>
      </c>
      <c r="V187" s="108">
        <v>0</v>
      </c>
      <c r="W187" s="91" t="e">
        <f t="shared" si="173"/>
        <v>#DIV/0!</v>
      </c>
      <c r="X187" s="269">
        <f>(H64/1000)*V187</f>
        <v>0</v>
      </c>
      <c r="Y187" s="34"/>
    </row>
    <row r="188" spans="1:119" ht="25.2" customHeight="1">
      <c r="I188" s="34"/>
      <c r="J188" s="34"/>
      <c r="K188" s="34"/>
      <c r="M188" s="106">
        <v>5</v>
      </c>
      <c r="N188" s="1514"/>
      <c r="O188" s="1515"/>
      <c r="P188" s="1515"/>
      <c r="Q188" s="1515"/>
      <c r="R188" s="1515"/>
      <c r="S188" s="1515"/>
      <c r="T188" s="1516"/>
      <c r="U188" s="109">
        <v>0</v>
      </c>
      <c r="V188" s="110">
        <v>0</v>
      </c>
      <c r="W188" s="111" t="e">
        <f t="shared" si="173"/>
        <v>#DIV/0!</v>
      </c>
      <c r="X188" s="269">
        <f>(H65/1000)*V188</f>
        <v>0</v>
      </c>
      <c r="Y188" s="34"/>
    </row>
    <row r="189" spans="1:119" ht="25.2" customHeight="1" thickBot="1">
      <c r="I189" s="34"/>
      <c r="J189" s="34"/>
      <c r="K189" s="34"/>
      <c r="M189" s="100"/>
      <c r="N189" s="100"/>
      <c r="O189" s="100"/>
      <c r="P189" s="100"/>
      <c r="Q189" s="100"/>
      <c r="R189" s="101"/>
      <c r="S189" s="1517" t="s">
        <v>278</v>
      </c>
      <c r="T189" s="1518"/>
      <c r="U189" s="102">
        <f>SUM(U184:U188)</f>
        <v>2750</v>
      </c>
      <c r="V189" s="103">
        <f>SUM(V184:V188)</f>
        <v>2624</v>
      </c>
      <c r="W189" s="270">
        <f t="shared" si="173"/>
        <v>0.95418181818181813</v>
      </c>
      <c r="X189" s="271">
        <f>SUM(X184:X188)</f>
        <v>2452.3500000000004</v>
      </c>
      <c r="Y189" s="34"/>
    </row>
    <row r="190" spans="1:119" ht="25.2" customHeight="1" thickTop="1" thickBot="1">
      <c r="I190" s="34"/>
      <c r="J190" s="34"/>
      <c r="K190" s="34"/>
      <c r="M190" s="68"/>
      <c r="N190" s="68"/>
      <c r="O190" s="68"/>
      <c r="P190" s="68"/>
      <c r="Q190" s="68"/>
      <c r="R190" s="68"/>
      <c r="S190" s="1505" t="s">
        <v>332</v>
      </c>
      <c r="T190" s="1505"/>
      <c r="U190" s="1505"/>
      <c r="V190" s="1504">
        <f>V189</f>
        <v>2624</v>
      </c>
      <c r="W190" s="1505"/>
      <c r="X190" s="486">
        <f>X189</f>
        <v>2452.3500000000004</v>
      </c>
      <c r="Y190" s="34"/>
    </row>
    <row r="191" spans="1:119" ht="25.2" customHeight="1" thickTop="1" thickBot="1">
      <c r="I191" s="34"/>
      <c r="J191" s="34"/>
      <c r="K191" s="34"/>
      <c r="L191" s="34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34"/>
    </row>
    <row r="192" spans="1:119" ht="25.2" customHeight="1" thickTop="1" thickBot="1">
      <c r="I192" s="34"/>
      <c r="J192" s="34"/>
      <c r="K192" s="34"/>
      <c r="L192" s="34"/>
      <c r="M192" s="68"/>
      <c r="N192" s="68"/>
      <c r="O192" s="68"/>
      <c r="P192" s="68"/>
      <c r="Q192" s="68"/>
      <c r="R192" s="68"/>
      <c r="S192" s="1506" t="s">
        <v>304</v>
      </c>
      <c r="T192" s="1507"/>
      <c r="U192" s="315">
        <f>U154+U162+U172+U180+U189</f>
        <v>18690</v>
      </c>
      <c r="V192" s="315">
        <f>V154+V162+V172+V180+V189</f>
        <v>16707</v>
      </c>
      <c r="W192" s="313">
        <f>V192/U192</f>
        <v>0.89390048154093094</v>
      </c>
      <c r="X192" s="314">
        <f>X154+X162+X172+X180+X189</f>
        <v>11953.328</v>
      </c>
      <c r="Y192" s="34"/>
    </row>
    <row r="193" spans="9:25" ht="14.4" thickTop="1">
      <c r="I193" s="34"/>
      <c r="J193" s="34"/>
      <c r="K193" s="34"/>
      <c r="L193" s="34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34"/>
    </row>
  </sheetData>
  <mergeCells count="255">
    <mergeCell ref="N168:T168"/>
    <mergeCell ref="N170:T170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AN135:AN136"/>
    <mergeCell ref="AO135:AV135"/>
    <mergeCell ref="N144:T144"/>
    <mergeCell ref="N145:T145"/>
    <mergeCell ref="N149:T149"/>
    <mergeCell ref="N150:T150"/>
    <mergeCell ref="N151:T151"/>
    <mergeCell ref="N153:T153"/>
    <mergeCell ref="CV135:CY135"/>
    <mergeCell ref="N146:T146"/>
    <mergeCell ref="N147:T147"/>
    <mergeCell ref="N148:T148"/>
    <mergeCell ref="N152:T152"/>
    <mergeCell ref="CZ135:DC135"/>
    <mergeCell ref="DD135:DG135"/>
    <mergeCell ref="AW135:AW136"/>
    <mergeCell ref="AX137:BE137"/>
    <mergeCell ref="BF137:BF139"/>
    <mergeCell ref="BG137:BN137"/>
    <mergeCell ref="BO137:BO139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N161:T161"/>
    <mergeCell ref="S162:T162"/>
    <mergeCell ref="N164:T164"/>
    <mergeCell ref="N165:T165"/>
    <mergeCell ref="N166:T166"/>
    <mergeCell ref="N167:T167"/>
    <mergeCell ref="S154:T154"/>
    <mergeCell ref="N156:T156"/>
    <mergeCell ref="N157:T157"/>
    <mergeCell ref="N158:T158"/>
    <mergeCell ref="N159:T159"/>
    <mergeCell ref="N160:T160"/>
    <mergeCell ref="AO117:AW117"/>
    <mergeCell ref="AW118:AW119"/>
    <mergeCell ref="S189:T189"/>
    <mergeCell ref="S190:U190"/>
    <mergeCell ref="V190:W190"/>
    <mergeCell ref="S192:T192"/>
    <mergeCell ref="N183:T183"/>
    <mergeCell ref="N184:T184"/>
    <mergeCell ref="N185:T185"/>
    <mergeCell ref="N186:T186"/>
    <mergeCell ref="N187:T187"/>
    <mergeCell ref="N188:T188"/>
    <mergeCell ref="N177:T177"/>
    <mergeCell ref="N178:T178"/>
    <mergeCell ref="N179:T179"/>
    <mergeCell ref="S180:T180"/>
    <mergeCell ref="S181:U181"/>
    <mergeCell ref="V181:W181"/>
    <mergeCell ref="N169:T169"/>
    <mergeCell ref="N171:T171"/>
    <mergeCell ref="S172:T172"/>
    <mergeCell ref="N174:T174"/>
    <mergeCell ref="N175:T175"/>
    <mergeCell ref="N176:T176"/>
  </mergeCells>
  <phoneticPr fontId="11" type="noConversion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3BDBA-0329-4AB3-AC99-F283DEECB3B8}">
  <dimension ref="A1:EF187"/>
  <sheetViews>
    <sheetView tabSelected="1" zoomScale="60" zoomScaleNormal="60" workbookViewId="0">
      <pane xSplit="6" ySplit="8" topLeftCell="CD20" activePane="bottomRight" state="frozen"/>
      <selection pane="topRight" activeCell="G1" sqref="G1"/>
      <selection pane="bottomLeft" activeCell="A9" sqref="A9"/>
      <selection pane="bottomRight" activeCell="A83" sqref="A83:XFD83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0.664062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608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4" t="s">
        <v>380</v>
      </c>
      <c r="DQ6" s="495"/>
      <c r="DR6" s="495"/>
      <c r="DS6" s="495" t="s">
        <v>381</v>
      </c>
      <c r="DT6" s="495"/>
      <c r="DU6" s="503"/>
      <c r="DV6" s="503"/>
      <c r="DW6" s="503" t="s">
        <v>385</v>
      </c>
      <c r="DX6" s="503"/>
      <c r="DY6" s="873"/>
      <c r="DZ6" s="873"/>
      <c r="EA6" s="873" t="s">
        <v>396</v>
      </c>
      <c r="EB6" s="873"/>
      <c r="EC6" s="873"/>
      <c r="ED6" s="1241"/>
      <c r="EE6" s="1241" t="s">
        <v>611</v>
      </c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45312</v>
      </c>
      <c r="CH7" s="1686"/>
      <c r="CI7" s="1687"/>
      <c r="CJ7" s="1688">
        <v>45313</v>
      </c>
      <c r="CK7" s="1689"/>
      <c r="CL7" s="1689"/>
      <c r="CM7" s="1690"/>
      <c r="CN7" s="1742">
        <v>45314</v>
      </c>
      <c r="CO7" s="1743"/>
      <c r="CP7" s="1743"/>
      <c r="CQ7" s="1744"/>
      <c r="CR7" s="1742">
        <v>45315</v>
      </c>
      <c r="CS7" s="1743"/>
      <c r="CT7" s="1743"/>
      <c r="CU7" s="1744"/>
      <c r="CV7" s="1742">
        <v>45316</v>
      </c>
      <c r="CW7" s="1743"/>
      <c r="CX7" s="1743"/>
      <c r="CY7" s="1744"/>
      <c r="CZ7" s="1742">
        <v>45317</v>
      </c>
      <c r="DA7" s="1743"/>
      <c r="DB7" s="1743"/>
      <c r="DC7" s="1744"/>
      <c r="DD7" s="1742">
        <v>45318</v>
      </c>
      <c r="DE7" s="1743"/>
      <c r="DF7" s="1743"/>
      <c r="DG7" s="1744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45320</v>
      </c>
      <c r="DQ7" s="875">
        <v>45327</v>
      </c>
      <c r="DR7" s="875">
        <v>45334</v>
      </c>
      <c r="DS7" s="875">
        <v>45341</v>
      </c>
      <c r="DT7" s="875">
        <v>45348</v>
      </c>
      <c r="DU7" s="875">
        <v>45355</v>
      </c>
      <c r="DV7" s="875">
        <v>45362</v>
      </c>
      <c r="DW7" s="875">
        <v>45369</v>
      </c>
      <c r="DX7" s="875">
        <v>45376</v>
      </c>
      <c r="DY7" s="875">
        <v>45383</v>
      </c>
      <c r="DZ7" s="875">
        <v>45390</v>
      </c>
      <c r="EA7" s="875">
        <v>45397</v>
      </c>
      <c r="EB7" s="875">
        <v>45404</v>
      </c>
      <c r="EC7" s="875">
        <v>45411</v>
      </c>
      <c r="ED7" s="875">
        <v>45418</v>
      </c>
      <c r="EE7" s="875">
        <v>45425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45312</v>
      </c>
      <c r="O8" s="401">
        <v>45313</v>
      </c>
      <c r="P8" s="401">
        <v>45314</v>
      </c>
      <c r="Q8" s="401">
        <v>45315</v>
      </c>
      <c r="R8" s="401">
        <v>45316</v>
      </c>
      <c r="S8" s="401">
        <v>45317</v>
      </c>
      <c r="T8" s="401">
        <v>45318</v>
      </c>
      <c r="U8" s="402" t="s">
        <v>3</v>
      </c>
      <c r="V8" s="403" t="s">
        <v>259</v>
      </c>
      <c r="W8" s="400">
        <v>45312</v>
      </c>
      <c r="X8" s="404">
        <v>45313</v>
      </c>
      <c r="Y8" s="404">
        <v>45314</v>
      </c>
      <c r="Z8" s="404">
        <v>45315</v>
      </c>
      <c r="AA8" s="404">
        <v>45316</v>
      </c>
      <c r="AB8" s="404">
        <v>45317</v>
      </c>
      <c r="AC8" s="404">
        <v>45318</v>
      </c>
      <c r="AD8" s="405" t="s">
        <v>462</v>
      </c>
      <c r="AE8" s="720" t="s">
        <v>259</v>
      </c>
      <c r="AF8" s="400">
        <v>45312</v>
      </c>
      <c r="AG8" s="672">
        <v>45313</v>
      </c>
      <c r="AH8" s="672">
        <v>45314</v>
      </c>
      <c r="AI8" s="672">
        <v>45315</v>
      </c>
      <c r="AJ8" s="672">
        <v>45316</v>
      </c>
      <c r="AK8" s="672">
        <v>45317</v>
      </c>
      <c r="AL8" s="672">
        <v>45318</v>
      </c>
      <c r="AM8" s="729" t="s">
        <v>463</v>
      </c>
      <c r="AN8" s="1637"/>
      <c r="AO8" s="599" t="s">
        <v>259</v>
      </c>
      <c r="AP8" s="400">
        <v>45312</v>
      </c>
      <c r="AQ8" s="591">
        <v>45313</v>
      </c>
      <c r="AR8" s="591">
        <v>45314</v>
      </c>
      <c r="AS8" s="591">
        <v>45315</v>
      </c>
      <c r="AT8" s="591">
        <v>45316</v>
      </c>
      <c r="AU8" s="591">
        <v>45317</v>
      </c>
      <c r="AV8" s="591">
        <v>45318</v>
      </c>
      <c r="AW8" s="592" t="s">
        <v>3</v>
      </c>
      <c r="AX8" s="924" t="s">
        <v>259</v>
      </c>
      <c r="AY8" s="400">
        <v>45312</v>
      </c>
      <c r="AZ8" s="925">
        <v>45313</v>
      </c>
      <c r="BA8" s="925">
        <v>45314</v>
      </c>
      <c r="BB8" s="925">
        <v>45315</v>
      </c>
      <c r="BC8" s="925">
        <v>45316</v>
      </c>
      <c r="BD8" s="925">
        <v>45317</v>
      </c>
      <c r="BE8" s="925">
        <v>45318</v>
      </c>
      <c r="BF8" s="926" t="s">
        <v>3</v>
      </c>
      <c r="BG8" s="406" t="s">
        <v>259</v>
      </c>
      <c r="BH8" s="400">
        <v>45312</v>
      </c>
      <c r="BI8" s="407">
        <v>45313</v>
      </c>
      <c r="BJ8" s="407">
        <v>45314</v>
      </c>
      <c r="BK8" s="407">
        <v>45315</v>
      </c>
      <c r="BL8" s="407">
        <v>45316</v>
      </c>
      <c r="BM8" s="407">
        <v>45317</v>
      </c>
      <c r="BN8" s="407">
        <v>45318</v>
      </c>
      <c r="BO8" s="408" t="s">
        <v>3</v>
      </c>
      <c r="BP8" s="409" t="s">
        <v>259</v>
      </c>
      <c r="BQ8" s="400">
        <v>45312</v>
      </c>
      <c r="BR8" s="410">
        <v>45313</v>
      </c>
      <c r="BS8" s="410">
        <v>45314</v>
      </c>
      <c r="BT8" s="410">
        <v>45315</v>
      </c>
      <c r="BU8" s="410">
        <v>45316</v>
      </c>
      <c r="BV8" s="410">
        <v>45317</v>
      </c>
      <c r="BW8" s="410">
        <v>45318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609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5" t="s">
        <v>421</v>
      </c>
      <c r="DQ8" s="516" t="s">
        <v>422</v>
      </c>
      <c r="DR8" s="515" t="s">
        <v>423</v>
      </c>
      <c r="DS8" s="516" t="s">
        <v>424</v>
      </c>
      <c r="DT8" s="515" t="s">
        <v>531</v>
      </c>
      <c r="DU8" s="516" t="s">
        <v>382</v>
      </c>
      <c r="DV8" s="515" t="s">
        <v>383</v>
      </c>
      <c r="DW8" s="516" t="s">
        <v>384</v>
      </c>
      <c r="DX8" s="515" t="s">
        <v>386</v>
      </c>
      <c r="DY8" s="516" t="s">
        <v>387</v>
      </c>
      <c r="DZ8" s="515" t="s">
        <v>391</v>
      </c>
      <c r="EA8" s="516" t="s">
        <v>398</v>
      </c>
      <c r="EB8" s="515" t="s">
        <v>399</v>
      </c>
      <c r="EC8" s="516" t="s">
        <v>400</v>
      </c>
      <c r="ED8" s="515" t="s">
        <v>610</v>
      </c>
      <c r="EE8" s="515" t="s">
        <v>618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196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196</v>
      </c>
      <c r="BY9" s="341">
        <f>U9-(W9+X9+Y9+Z9+AA9+AB9+AC9+AF9+AG9+AH9+AI9+AJ9+AK9+AL9)</f>
        <v>0</v>
      </c>
      <c r="BZ9" s="1173">
        <f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>BX9</f>
        <v>196</v>
      </c>
      <c r="CE9" s="1167">
        <f>SUM(BY9:CD9)</f>
        <v>196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196</v>
      </c>
      <c r="DO9" s="206">
        <f>CE9-DJ9</f>
        <v>196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0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1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2">SUM(AE10:AL10)</f>
        <v>0</v>
      </c>
      <c r="AN10" s="1005">
        <f t="shared" ref="AN10:AN78" si="3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4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5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6">SUM(BG10:BN10)</f>
        <v>0</v>
      </c>
      <c r="BP10" s="145">
        <v>56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56</v>
      </c>
      <c r="BY10" s="1010">
        <f t="shared" ref="BY10" si="7">U10-(W10+X10+Y10+Z10+AA10+AB10+AC10+AF10+AG10+AH10+AI10+AJ10+AK10+AL10)</f>
        <v>0</v>
      </c>
      <c r="BZ10" s="1176">
        <f t="shared" ref="BZ10" si="8">AN10-(AP10+AQ10+AR10+AS10+AT10+AU10+AV10)</f>
        <v>0</v>
      </c>
      <c r="CA10" s="1177">
        <f t="shared" ref="CA10" si="9">AW10-(BH10+BI10+BJ10+BK10+BL10+BM10+BN10)</f>
        <v>0</v>
      </c>
      <c r="CB10" s="1178">
        <v>0</v>
      </c>
      <c r="CC10" s="646">
        <f t="shared" ref="CC10:CC17" si="10">BO10-(BQ10+BR10+BS10+BT10+BU10+BV10+BW10)</f>
        <v>0</v>
      </c>
      <c r="CD10" s="1179">
        <f>BX10</f>
        <v>56</v>
      </c>
      <c r="CE10" s="1168">
        <f>SUM(BY10:CD10)</f>
        <v>56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1">CG10+CJ10+CN10+CR10+CV10+CZ10+DD10</f>
        <v>0</v>
      </c>
      <c r="DI10" s="1023">
        <f t="shared" si="11"/>
        <v>0</v>
      </c>
      <c r="DJ10" s="1014">
        <f t="shared" si="11"/>
        <v>0</v>
      </c>
      <c r="DK10" s="1024">
        <f t="shared" ref="DK10:DK78" si="12">DH10-CF10</f>
        <v>0</v>
      </c>
      <c r="DL10" s="1025">
        <f t="shared" ref="DL10:DL78" si="13">DI10-CF10</f>
        <v>0</v>
      </c>
      <c r="DM10" s="1014">
        <f t="shared" ref="DM10:DM78" si="14">DJ10-DI10</f>
        <v>0</v>
      </c>
      <c r="DN10" s="1026">
        <f>CD10-(CI10+CL10+CP10+CT10+CX10+DB10+DF10)</f>
        <v>56</v>
      </c>
      <c r="DO10" s="1027">
        <f>CE10-DJ10</f>
        <v>56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0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1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2"/>
        <v>0</v>
      </c>
      <c r="AN11" s="717">
        <f t="shared" si="3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4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5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6"/>
        <v>0</v>
      </c>
      <c r="BP11" s="129">
        <v>300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5">SUM(BP11:BW11)</f>
        <v>300</v>
      </c>
      <c r="BY11" s="393">
        <f>U11-(W11+X11+Y11+Z11+AA11+AB11+AC11+AF11+AG11+AH11+AI11+AJ11+AK11+AL11)</f>
        <v>0</v>
      </c>
      <c r="BZ11" s="1180">
        <f>AN11-(AP11+AQ11+AR11+AS11+AT11+AU11+AV11)</f>
        <v>0</v>
      </c>
      <c r="CA11" s="1181">
        <f>AW11-(BH11+BI11+BJ11+BK11+BL11+BM11+BN11)</f>
        <v>0</v>
      </c>
      <c r="CB11" s="130">
        <v>0</v>
      </c>
      <c r="CC11" s="646">
        <f t="shared" si="10"/>
        <v>0</v>
      </c>
      <c r="CD11" s="1182">
        <f t="shared" ref="CD11:CD79" si="16">BX11</f>
        <v>300</v>
      </c>
      <c r="CE11" s="1169">
        <f>SUM(BY11:CD11)</f>
        <v>300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1"/>
        <v>0</v>
      </c>
      <c r="DI11" s="479">
        <f t="shared" si="11"/>
        <v>0</v>
      </c>
      <c r="DJ11" s="230">
        <f t="shared" si="11"/>
        <v>0</v>
      </c>
      <c r="DK11" s="994">
        <f t="shared" si="12"/>
        <v>0</v>
      </c>
      <c r="DL11" s="995">
        <f t="shared" si="13"/>
        <v>0</v>
      </c>
      <c r="DM11" s="237">
        <f t="shared" si="14"/>
        <v>0</v>
      </c>
      <c r="DN11" s="338">
        <f>CD11-(CI11+CL11+CP11+CT11+CX11+DB11+DF11)</f>
        <v>300</v>
      </c>
      <c r="DO11" s="246">
        <f t="shared" ref="DO11:DO79" si="17">CE11-DJ11</f>
        <v>300</v>
      </c>
      <c r="DP11" s="1030">
        <v>0</v>
      </c>
      <c r="DQ11" s="1030">
        <v>56</v>
      </c>
      <c r="DR11" s="1030">
        <v>0</v>
      </c>
      <c r="DS11" s="1030">
        <v>84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0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1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2"/>
        <v>0</v>
      </c>
      <c r="AN12" s="714">
        <f t="shared" si="3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4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5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6"/>
        <v>0</v>
      </c>
      <c r="BP12" s="129">
        <v>444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5"/>
        <v>444</v>
      </c>
      <c r="BY12" s="393">
        <f>U12-(W12+X12+Y12+Z12+AA12+AB12+AC12+AF12+AG12+AH12+AI12+AJ12+AK12+AL12)</f>
        <v>0</v>
      </c>
      <c r="BZ12" s="1180">
        <f>AN12-(AP12+AQ12+AR12+AS12+AT12+AU12+AV12)</f>
        <v>0</v>
      </c>
      <c r="CA12" s="1181">
        <f>AW12-(BH12+BI12+BJ12+BK12+BL12+BM12+BN12)</f>
        <v>0</v>
      </c>
      <c r="CB12" s="130">
        <v>0</v>
      </c>
      <c r="CC12" s="646">
        <f t="shared" si="10"/>
        <v>0</v>
      </c>
      <c r="CD12" s="1182">
        <f t="shared" si="16"/>
        <v>444</v>
      </c>
      <c r="CE12" s="1169">
        <f t="shared" ref="CE12:CE75" si="18">SUM(BY12:CD12)</f>
        <v>444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1"/>
        <v>0</v>
      </c>
      <c r="DI12" s="218">
        <f t="shared" si="11"/>
        <v>0</v>
      </c>
      <c r="DJ12" s="219">
        <f t="shared" si="11"/>
        <v>0</v>
      </c>
      <c r="DK12" s="471">
        <f t="shared" si="12"/>
        <v>0</v>
      </c>
      <c r="DL12" s="215">
        <f t="shared" si="13"/>
        <v>0</v>
      </c>
      <c r="DM12" s="208">
        <f t="shared" si="14"/>
        <v>0</v>
      </c>
      <c r="DN12" s="251">
        <f t="shared" ref="DN12:DN80" si="19">CD12-(CI12+CL12+CP12+CT12+CX12+DB12+DF12)</f>
        <v>444</v>
      </c>
      <c r="DO12" s="220">
        <f t="shared" si="17"/>
        <v>444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0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1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2"/>
        <v>0</v>
      </c>
      <c r="AN13" s="714">
        <f t="shared" si="3"/>
        <v>0</v>
      </c>
      <c r="AO13" s="600">
        <v>60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4"/>
        <v>60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5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6"/>
        <v>0</v>
      </c>
      <c r="BP13" s="129">
        <v>385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5"/>
        <v>385</v>
      </c>
      <c r="BY13" s="393">
        <f t="shared" ref="BY13:BY25" si="20">U13-(W13+X13+Y13+Z13+AA13+AB13+AC13+AF13+AG13+AH13+AI13+AJ13+AK13+AL13)</f>
        <v>0</v>
      </c>
      <c r="BZ13" s="1180">
        <f t="shared" ref="BZ13:BZ25" si="21">AN13-(AP13+AQ13+AR13+AS13+AT13+AU13+AV13)</f>
        <v>0</v>
      </c>
      <c r="CA13" s="1181">
        <f t="shared" ref="CA13:CA22" si="22">AW13-(BH13+BI13+BJ13+BK13+BL13+BM13+BN13)</f>
        <v>60</v>
      </c>
      <c r="CB13" s="130">
        <v>0</v>
      </c>
      <c r="CC13" s="646">
        <f t="shared" si="10"/>
        <v>0</v>
      </c>
      <c r="CD13" s="1182">
        <f t="shared" si="16"/>
        <v>385</v>
      </c>
      <c r="CE13" s="1169">
        <f t="shared" si="18"/>
        <v>445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1"/>
        <v>0</v>
      </c>
      <c r="DI13" s="218">
        <f t="shared" si="11"/>
        <v>0</v>
      </c>
      <c r="DJ13" s="219">
        <f t="shared" si="11"/>
        <v>0</v>
      </c>
      <c r="DK13" s="471">
        <f t="shared" si="12"/>
        <v>0</v>
      </c>
      <c r="DL13" s="215">
        <f t="shared" si="13"/>
        <v>0</v>
      </c>
      <c r="DM13" s="208">
        <f t="shared" si="14"/>
        <v>0</v>
      </c>
      <c r="DN13" s="251">
        <f t="shared" si="19"/>
        <v>385</v>
      </c>
      <c r="DO13" s="220">
        <f t="shared" si="17"/>
        <v>445</v>
      </c>
      <c r="DP13" s="1030">
        <v>56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56</v>
      </c>
      <c r="EA13" s="1030">
        <v>0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0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1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2"/>
        <v>0</v>
      </c>
      <c r="AN14" s="714">
        <f t="shared" si="3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4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5"/>
        <v>0</v>
      </c>
      <c r="BG14" s="142">
        <v>954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6"/>
        <v>954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5"/>
        <v>0</v>
      </c>
      <c r="BY14" s="393">
        <f t="shared" si="20"/>
        <v>0</v>
      </c>
      <c r="BZ14" s="1180">
        <f t="shared" si="21"/>
        <v>0</v>
      </c>
      <c r="CA14" s="1181">
        <f t="shared" si="22"/>
        <v>0</v>
      </c>
      <c r="CB14" s="130">
        <v>0</v>
      </c>
      <c r="CC14" s="646">
        <f t="shared" si="10"/>
        <v>954</v>
      </c>
      <c r="CD14" s="1182">
        <f t="shared" si="16"/>
        <v>0</v>
      </c>
      <c r="CE14" s="1169">
        <f t="shared" si="18"/>
        <v>954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1"/>
        <v>0</v>
      </c>
      <c r="DI14" s="218">
        <f t="shared" si="11"/>
        <v>0</v>
      </c>
      <c r="DJ14" s="219">
        <f t="shared" si="11"/>
        <v>0</v>
      </c>
      <c r="DK14" s="471">
        <f t="shared" si="12"/>
        <v>0</v>
      </c>
      <c r="DL14" s="215">
        <f t="shared" si="13"/>
        <v>0</v>
      </c>
      <c r="DM14" s="208">
        <f t="shared" si="14"/>
        <v>0</v>
      </c>
      <c r="DN14" s="251">
        <f t="shared" si="19"/>
        <v>0</v>
      </c>
      <c r="DO14" s="220">
        <f t="shared" si="17"/>
        <v>954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6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0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1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2"/>
        <v>0</v>
      </c>
      <c r="AN15" s="714">
        <f t="shared" si="3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4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5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6"/>
        <v>0</v>
      </c>
      <c r="BP15" s="129">
        <v>290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5"/>
        <v>290</v>
      </c>
      <c r="BY15" s="393">
        <f t="shared" si="20"/>
        <v>0</v>
      </c>
      <c r="BZ15" s="1180">
        <f t="shared" si="21"/>
        <v>0</v>
      </c>
      <c r="CA15" s="1181">
        <f t="shared" si="22"/>
        <v>0</v>
      </c>
      <c r="CB15" s="130">
        <v>0</v>
      </c>
      <c r="CC15" s="646">
        <f t="shared" si="10"/>
        <v>0</v>
      </c>
      <c r="CD15" s="1182">
        <f t="shared" si="16"/>
        <v>290</v>
      </c>
      <c r="CE15" s="1169">
        <f t="shared" si="18"/>
        <v>290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1"/>
        <v>0</v>
      </c>
      <c r="DI15" s="218">
        <f t="shared" si="11"/>
        <v>0</v>
      </c>
      <c r="DJ15" s="219">
        <f t="shared" si="11"/>
        <v>0</v>
      </c>
      <c r="DK15" s="471">
        <f t="shared" si="12"/>
        <v>0</v>
      </c>
      <c r="DL15" s="215">
        <f t="shared" si="13"/>
        <v>0</v>
      </c>
      <c r="DM15" s="208">
        <f t="shared" si="14"/>
        <v>0</v>
      </c>
      <c r="DN15" s="251">
        <f t="shared" si="19"/>
        <v>290</v>
      </c>
      <c r="DO15" s="220">
        <f t="shared" si="17"/>
        <v>290</v>
      </c>
      <c r="DP15" s="1030">
        <v>56</v>
      </c>
      <c r="DQ15" s="1030">
        <v>0</v>
      </c>
      <c r="DR15" s="1030">
        <v>0</v>
      </c>
      <c r="DS15" s="1030">
        <v>56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84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0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1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2"/>
        <v>0</v>
      </c>
      <c r="AN16" s="714">
        <f t="shared" si="3"/>
        <v>0</v>
      </c>
      <c r="AO16" s="1363">
        <f>368+56</f>
        <v>424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4"/>
        <v>424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5"/>
        <v>0</v>
      </c>
      <c r="BG16" s="142">
        <v>200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6"/>
        <v>200</v>
      </c>
      <c r="BP16" s="129">
        <v>23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5"/>
        <v>23</v>
      </c>
      <c r="BY16" s="393">
        <f t="shared" si="20"/>
        <v>0</v>
      </c>
      <c r="BZ16" s="1180">
        <f t="shared" si="21"/>
        <v>0</v>
      </c>
      <c r="CA16" s="1181">
        <f t="shared" si="22"/>
        <v>424</v>
      </c>
      <c r="CB16" s="130">
        <v>0</v>
      </c>
      <c r="CC16" s="646">
        <f t="shared" si="10"/>
        <v>200</v>
      </c>
      <c r="CD16" s="1182">
        <f t="shared" si="16"/>
        <v>23</v>
      </c>
      <c r="CE16" s="1169">
        <f t="shared" si="18"/>
        <v>647</v>
      </c>
      <c r="CF16" s="263">
        <v>120</v>
      </c>
      <c r="CG16" s="462">
        <v>0</v>
      </c>
      <c r="CH16" s="240"/>
      <c r="CI16" s="219"/>
      <c r="CJ16" s="383">
        <v>0</v>
      </c>
      <c r="CK16" s="240">
        <v>120</v>
      </c>
      <c r="CL16" s="247">
        <v>0</v>
      </c>
      <c r="CM16" s="442"/>
      <c r="CN16" s="383">
        <v>120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1"/>
        <v>120</v>
      </c>
      <c r="DI16" s="218">
        <f t="shared" si="11"/>
        <v>120</v>
      </c>
      <c r="DJ16" s="219">
        <f t="shared" si="11"/>
        <v>0</v>
      </c>
      <c r="DK16" s="471">
        <f t="shared" si="12"/>
        <v>0</v>
      </c>
      <c r="DL16" s="215">
        <f t="shared" si="13"/>
        <v>0</v>
      </c>
      <c r="DM16" s="208">
        <f t="shared" si="14"/>
        <v>-120</v>
      </c>
      <c r="DN16" s="1467">
        <f t="shared" si="19"/>
        <v>23</v>
      </c>
      <c r="DO16" s="220">
        <f t="shared" si="17"/>
        <v>647</v>
      </c>
      <c r="DP16" s="1030">
        <v>264</v>
      </c>
      <c r="DQ16" s="1030">
        <v>96</v>
      </c>
      <c r="DR16" s="1030">
        <v>48</v>
      </c>
      <c r="DS16" s="1030">
        <v>0</v>
      </c>
      <c r="DT16" s="1030">
        <v>0</v>
      </c>
      <c r="DU16" s="1030">
        <v>0</v>
      </c>
      <c r="DV16" s="1030">
        <v>96</v>
      </c>
      <c r="DW16" s="1030">
        <v>0</v>
      </c>
      <c r="DX16" s="1030">
        <v>0</v>
      </c>
      <c r="DY16" s="1030">
        <v>96</v>
      </c>
      <c r="DZ16" s="1030">
        <v>0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0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1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2"/>
        <v>0</v>
      </c>
      <c r="AN17" s="714">
        <f t="shared" si="3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4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5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6"/>
        <v>0</v>
      </c>
      <c r="BP17" s="129">
        <v>545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5"/>
        <v>545</v>
      </c>
      <c r="BY17" s="393">
        <f t="shared" si="20"/>
        <v>0</v>
      </c>
      <c r="BZ17" s="1180">
        <f t="shared" si="21"/>
        <v>0</v>
      </c>
      <c r="CA17" s="1181">
        <f t="shared" si="22"/>
        <v>0</v>
      </c>
      <c r="CB17" s="130">
        <v>0</v>
      </c>
      <c r="CC17" s="646">
        <f t="shared" si="10"/>
        <v>0</v>
      </c>
      <c r="CD17" s="1182">
        <f t="shared" si="16"/>
        <v>545</v>
      </c>
      <c r="CE17" s="1169">
        <f t="shared" si="18"/>
        <v>545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1"/>
        <v>0</v>
      </c>
      <c r="DI17" s="218">
        <f t="shared" si="11"/>
        <v>0</v>
      </c>
      <c r="DJ17" s="219">
        <f t="shared" si="11"/>
        <v>0</v>
      </c>
      <c r="DK17" s="471">
        <f t="shared" si="12"/>
        <v>0</v>
      </c>
      <c r="DL17" s="215">
        <f t="shared" si="13"/>
        <v>0</v>
      </c>
      <c r="DM17" s="208">
        <f t="shared" si="14"/>
        <v>0</v>
      </c>
      <c r="DN17" s="251">
        <f t="shared" si="19"/>
        <v>545</v>
      </c>
      <c r="DO17" s="220">
        <f t="shared" si="17"/>
        <v>545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0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1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2"/>
        <v>0</v>
      </c>
      <c r="AN18" s="714">
        <f t="shared" si="3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4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5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6"/>
        <v>0</v>
      </c>
      <c r="BP18" s="129">
        <v>1030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5"/>
        <v>1030</v>
      </c>
      <c r="BY18" s="393">
        <f t="shared" si="20"/>
        <v>0</v>
      </c>
      <c r="BZ18" s="1180">
        <f t="shared" si="21"/>
        <v>0</v>
      </c>
      <c r="CA18" s="1181">
        <f t="shared" si="22"/>
        <v>0</v>
      </c>
      <c r="CB18" s="130">
        <v>0</v>
      </c>
      <c r="CC18" s="646">
        <f>BO18-(BQ18+BR18+BS18+BT18+BU18+BV18+BW18)</f>
        <v>0</v>
      </c>
      <c r="CD18" s="1182">
        <f t="shared" si="16"/>
        <v>1030</v>
      </c>
      <c r="CE18" s="1169">
        <f t="shared" si="18"/>
        <v>1030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1"/>
        <v>0</v>
      </c>
      <c r="DI18" s="218">
        <f t="shared" si="11"/>
        <v>0</v>
      </c>
      <c r="DJ18" s="219">
        <f t="shared" si="11"/>
        <v>0</v>
      </c>
      <c r="DK18" s="471">
        <f t="shared" si="12"/>
        <v>0</v>
      </c>
      <c r="DL18" s="215">
        <f t="shared" si="13"/>
        <v>0</v>
      </c>
      <c r="DM18" s="208">
        <f t="shared" si="14"/>
        <v>0</v>
      </c>
      <c r="DN18" s="251">
        <f t="shared" si="19"/>
        <v>1030</v>
      </c>
      <c r="DO18" s="220">
        <f t="shared" si="17"/>
        <v>1030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0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1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2"/>
        <v>0</v>
      </c>
      <c r="AN19" s="714">
        <f t="shared" si="3"/>
        <v>0</v>
      </c>
      <c r="AO19" s="600">
        <v>215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4"/>
        <v>215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5"/>
        <v>0</v>
      </c>
      <c r="BG19" s="142">
        <v>1091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6"/>
        <v>1091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5"/>
        <v>0</v>
      </c>
      <c r="BY19" s="393">
        <f t="shared" si="20"/>
        <v>0</v>
      </c>
      <c r="BZ19" s="1180">
        <f t="shared" si="21"/>
        <v>0</v>
      </c>
      <c r="CA19" s="1181">
        <f t="shared" si="22"/>
        <v>215</v>
      </c>
      <c r="CB19" s="130">
        <v>0</v>
      </c>
      <c r="CC19" s="646">
        <f t="shared" ref="CC19:CC25" si="23">BO19-(BQ19+BR19+BS19+BT19+BU19+BV19+BW19)</f>
        <v>1091</v>
      </c>
      <c r="CD19" s="1182">
        <f t="shared" si="16"/>
        <v>0</v>
      </c>
      <c r="CE19" s="1169">
        <f t="shared" si="18"/>
        <v>1306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1"/>
        <v>0</v>
      </c>
      <c r="DI19" s="218">
        <f t="shared" si="11"/>
        <v>0</v>
      </c>
      <c r="DJ19" s="219">
        <f t="shared" si="11"/>
        <v>0</v>
      </c>
      <c r="DK19" s="471">
        <f t="shared" si="12"/>
        <v>0</v>
      </c>
      <c r="DL19" s="215">
        <f t="shared" si="13"/>
        <v>0</v>
      </c>
      <c r="DM19" s="208">
        <f t="shared" si="14"/>
        <v>0</v>
      </c>
      <c r="DN19" s="251">
        <f t="shared" si="19"/>
        <v>0</v>
      </c>
      <c r="DO19" s="220">
        <f t="shared" si="17"/>
        <v>1306</v>
      </c>
      <c r="DP19" s="1030">
        <v>540</v>
      </c>
      <c r="DQ19" s="1030">
        <v>0</v>
      </c>
      <c r="DR19" s="1030">
        <v>0</v>
      </c>
      <c r="DS19" s="1030">
        <v>0</v>
      </c>
      <c r="DT19" s="1030">
        <v>0</v>
      </c>
      <c r="DU19" s="1030">
        <v>400</v>
      </c>
      <c r="DV19" s="1030">
        <v>0</v>
      </c>
      <c r="DW19" s="1030">
        <v>0</v>
      </c>
      <c r="DX19" s="1030">
        <v>480</v>
      </c>
      <c r="DY19" s="1030">
        <v>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0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1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2"/>
        <v>0</v>
      </c>
      <c r="AN20" s="714">
        <f t="shared" si="3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4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5"/>
        <v>0</v>
      </c>
      <c r="BG20" s="142">
        <v>881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6"/>
        <v>881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5"/>
        <v>0</v>
      </c>
      <c r="BY20" s="393">
        <f t="shared" si="20"/>
        <v>0</v>
      </c>
      <c r="BZ20" s="1180">
        <f t="shared" si="21"/>
        <v>0</v>
      </c>
      <c r="CA20" s="1181">
        <f t="shared" si="22"/>
        <v>0</v>
      </c>
      <c r="CB20" s="130">
        <v>0</v>
      </c>
      <c r="CC20" s="646">
        <f t="shared" si="23"/>
        <v>881</v>
      </c>
      <c r="CD20" s="1182">
        <f t="shared" si="16"/>
        <v>0</v>
      </c>
      <c r="CE20" s="1169">
        <f t="shared" si="18"/>
        <v>881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1"/>
        <v>0</v>
      </c>
      <c r="DI20" s="218">
        <f t="shared" si="11"/>
        <v>0</v>
      </c>
      <c r="DJ20" s="219">
        <f t="shared" si="11"/>
        <v>0</v>
      </c>
      <c r="DK20" s="471">
        <f t="shared" si="12"/>
        <v>0</v>
      </c>
      <c r="DL20" s="215">
        <f t="shared" si="13"/>
        <v>0</v>
      </c>
      <c r="DM20" s="208">
        <f t="shared" si="14"/>
        <v>0</v>
      </c>
      <c r="DN20" s="251">
        <f t="shared" si="19"/>
        <v>0</v>
      </c>
      <c r="DO20" s="220">
        <f t="shared" si="17"/>
        <v>881</v>
      </c>
      <c r="DP20" s="1030">
        <v>560</v>
      </c>
      <c r="DQ20" s="1030">
        <v>0</v>
      </c>
      <c r="DR20" s="1030">
        <v>0</v>
      </c>
      <c r="DS20" s="1030">
        <v>0</v>
      </c>
      <c r="DT20" s="1030">
        <v>0</v>
      </c>
      <c r="DU20" s="1030">
        <v>420</v>
      </c>
      <c r="DV20" s="1030">
        <v>0</v>
      </c>
      <c r="DW20" s="1030">
        <v>0</v>
      </c>
      <c r="DX20" s="1030">
        <v>476</v>
      </c>
      <c r="DY20" s="1030">
        <v>0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0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1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2"/>
        <v>0</v>
      </c>
      <c r="AN21" s="714">
        <f t="shared" si="3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4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5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6"/>
        <v>0</v>
      </c>
      <c r="BP21" s="129">
        <v>874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5"/>
        <v>874</v>
      </c>
      <c r="BY21" s="393">
        <f t="shared" si="20"/>
        <v>0</v>
      </c>
      <c r="BZ21" s="1180">
        <f t="shared" si="21"/>
        <v>0</v>
      </c>
      <c r="CA21" s="1181">
        <f t="shared" si="22"/>
        <v>0</v>
      </c>
      <c r="CB21" s="130">
        <v>0</v>
      </c>
      <c r="CC21" s="646">
        <f t="shared" si="23"/>
        <v>0</v>
      </c>
      <c r="CD21" s="1182">
        <f t="shared" si="16"/>
        <v>874</v>
      </c>
      <c r="CE21" s="1169">
        <f t="shared" si="18"/>
        <v>874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1"/>
        <v>0</v>
      </c>
      <c r="DI21" s="218">
        <f t="shared" si="11"/>
        <v>0</v>
      </c>
      <c r="DJ21" s="219">
        <f t="shared" si="11"/>
        <v>0</v>
      </c>
      <c r="DK21" s="471">
        <f t="shared" si="12"/>
        <v>0</v>
      </c>
      <c r="DL21" s="215">
        <f t="shared" si="13"/>
        <v>0</v>
      </c>
      <c r="DM21" s="208">
        <f t="shared" si="14"/>
        <v>0</v>
      </c>
      <c r="DN21" s="251">
        <f t="shared" si="19"/>
        <v>874</v>
      </c>
      <c r="DO21" s="220">
        <f t="shared" si="17"/>
        <v>874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0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1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2"/>
        <v>0</v>
      </c>
      <c r="AN22" s="714">
        <f t="shared" si="3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4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5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6"/>
        <v>0</v>
      </c>
      <c r="BP22" s="129">
        <v>549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5"/>
        <v>549</v>
      </c>
      <c r="BY22" s="393">
        <f t="shared" si="20"/>
        <v>0</v>
      </c>
      <c r="BZ22" s="1180">
        <f t="shared" si="21"/>
        <v>0</v>
      </c>
      <c r="CA22" s="1181">
        <f t="shared" si="22"/>
        <v>0</v>
      </c>
      <c r="CB22" s="130">
        <v>0</v>
      </c>
      <c r="CC22" s="646">
        <f t="shared" si="23"/>
        <v>0</v>
      </c>
      <c r="CD22" s="1182">
        <f t="shared" si="16"/>
        <v>549</v>
      </c>
      <c r="CE22" s="1169">
        <f t="shared" si="18"/>
        <v>549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1"/>
        <v>0</v>
      </c>
      <c r="DI22" s="218">
        <f t="shared" si="11"/>
        <v>0</v>
      </c>
      <c r="DJ22" s="219">
        <f t="shared" si="11"/>
        <v>0</v>
      </c>
      <c r="DK22" s="471">
        <f t="shared" si="12"/>
        <v>0</v>
      </c>
      <c r="DL22" s="215">
        <f t="shared" si="13"/>
        <v>0</v>
      </c>
      <c r="DM22" s="208">
        <f t="shared" si="14"/>
        <v>0</v>
      </c>
      <c r="DN22" s="251">
        <f t="shared" si="19"/>
        <v>549</v>
      </c>
      <c r="DO22" s="220">
        <f t="shared" si="17"/>
        <v>549</v>
      </c>
      <c r="DP22" s="1030">
        <v>100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0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1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2"/>
        <v>0</v>
      </c>
      <c r="AN23" s="714">
        <f t="shared" si="3"/>
        <v>0</v>
      </c>
      <c r="AO23" s="600">
        <v>1243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4"/>
        <v>1243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5"/>
        <v>0</v>
      </c>
      <c r="BG23" s="142">
        <v>1293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6"/>
        <v>1293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5"/>
        <v>0</v>
      </c>
      <c r="BY23" s="393">
        <f t="shared" si="20"/>
        <v>0</v>
      </c>
      <c r="BZ23" s="1180">
        <f t="shared" si="21"/>
        <v>0</v>
      </c>
      <c r="CA23" s="1181">
        <f>AW23-(AY23+AZ23+BA23+BB23+BC23+BD23+BE23)</f>
        <v>1243</v>
      </c>
      <c r="CB23" s="646">
        <f>BF23-(BH23+BI23+BJ23+BK23+BL23+BM23+BN23)</f>
        <v>0</v>
      </c>
      <c r="CC23" s="646">
        <f>BO23-(BQ23+BR23+BS23+BT23+BU23+BV23+BW23)</f>
        <v>1293</v>
      </c>
      <c r="CD23" s="1182">
        <f t="shared" si="16"/>
        <v>0</v>
      </c>
      <c r="CE23" s="1169">
        <f t="shared" si="18"/>
        <v>2536</v>
      </c>
      <c r="CF23" s="263">
        <v>432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432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1"/>
        <v>432</v>
      </c>
      <c r="DI23" s="218">
        <f t="shared" si="11"/>
        <v>0</v>
      </c>
      <c r="DJ23" s="219">
        <f t="shared" si="11"/>
        <v>0</v>
      </c>
      <c r="DK23" s="471">
        <f t="shared" si="12"/>
        <v>0</v>
      </c>
      <c r="DL23" s="215">
        <f t="shared" si="13"/>
        <v>-432</v>
      </c>
      <c r="DM23" s="208">
        <f t="shared" si="14"/>
        <v>0</v>
      </c>
      <c r="DN23" s="251">
        <f t="shared" si="19"/>
        <v>0</v>
      </c>
      <c r="DO23" s="220">
        <f t="shared" si="17"/>
        <v>2536</v>
      </c>
      <c r="DP23" s="1030">
        <v>432</v>
      </c>
      <c r="DQ23" s="1030">
        <v>780</v>
      </c>
      <c r="DR23" s="1030">
        <v>1068</v>
      </c>
      <c r="DS23" s="1030">
        <v>948</v>
      </c>
      <c r="DT23" s="1030">
        <v>432</v>
      </c>
      <c r="DU23" s="1030">
        <v>408</v>
      </c>
      <c r="DV23" s="1030">
        <v>408</v>
      </c>
      <c r="DW23" s="1030">
        <v>408</v>
      </c>
      <c r="DX23" s="1030">
        <v>408</v>
      </c>
      <c r="DY23" s="1030">
        <v>588</v>
      </c>
      <c r="DZ23" s="1030">
        <v>420</v>
      </c>
      <c r="EA23" s="1030">
        <v>0</v>
      </c>
      <c r="EB23" s="1030">
        <v>252</v>
      </c>
      <c r="EC23" s="1030">
        <v>588</v>
      </c>
      <c r="ED23" s="1030">
        <v>588</v>
      </c>
      <c r="EE23" s="1030">
        <v>804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0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1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2"/>
        <v>0</v>
      </c>
      <c r="AN24" s="711">
        <f t="shared" si="3"/>
        <v>0</v>
      </c>
      <c r="AO24" s="600">
        <v>435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4"/>
        <v>435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5"/>
        <v>0</v>
      </c>
      <c r="BG24" s="142">
        <v>250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6"/>
        <v>250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5"/>
        <v>0</v>
      </c>
      <c r="BY24" s="393">
        <f t="shared" si="20"/>
        <v>0</v>
      </c>
      <c r="BZ24" s="1180">
        <f>AN24-(AP24+AQ24+AR24+AS24+AT24+AU24+AV24)</f>
        <v>0</v>
      </c>
      <c r="CA24" s="1181">
        <f>AW24-(AY24+AZ24+BA24+BB24+BC24+BD24+BE24)</f>
        <v>435</v>
      </c>
      <c r="CB24" s="646">
        <f>BF24-(BH24+BI24+BJ24+BK24+BL24+BM24+BN24)</f>
        <v>0</v>
      </c>
      <c r="CC24" s="646">
        <f>BO24-(BQ24+BR24+BS24+BT24+BU24+BV24+BW24)</f>
        <v>250</v>
      </c>
      <c r="CD24" s="1182">
        <f t="shared" si="16"/>
        <v>0</v>
      </c>
      <c r="CE24" s="1169">
        <f t="shared" si="18"/>
        <v>685</v>
      </c>
      <c r="CF24" s="263">
        <v>144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144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1"/>
        <v>144</v>
      </c>
      <c r="DI24" s="218">
        <f t="shared" si="11"/>
        <v>0</v>
      </c>
      <c r="DJ24" s="219">
        <f t="shared" si="11"/>
        <v>0</v>
      </c>
      <c r="DK24" s="500">
        <f t="shared" si="12"/>
        <v>0</v>
      </c>
      <c r="DL24" s="501">
        <f t="shared" si="13"/>
        <v>-144</v>
      </c>
      <c r="DM24" s="219">
        <f t="shared" si="14"/>
        <v>0</v>
      </c>
      <c r="DN24" s="251">
        <f t="shared" si="19"/>
        <v>0</v>
      </c>
      <c r="DO24" s="220">
        <f t="shared" si="17"/>
        <v>685</v>
      </c>
      <c r="DP24" s="1030">
        <v>216</v>
      </c>
      <c r="DQ24" s="1030">
        <v>144</v>
      </c>
      <c r="DR24" s="1030">
        <v>132</v>
      </c>
      <c r="DS24" s="1030">
        <v>0</v>
      </c>
      <c r="DT24" s="1030">
        <v>132</v>
      </c>
      <c r="DU24" s="1030">
        <v>0</v>
      </c>
      <c r="DV24" s="1030">
        <v>204</v>
      </c>
      <c r="DW24" s="1030">
        <v>72</v>
      </c>
      <c r="DX24" s="1030">
        <v>0</v>
      </c>
      <c r="DY24" s="1030">
        <v>48</v>
      </c>
      <c r="DZ24" s="1030">
        <v>228</v>
      </c>
      <c r="EA24" s="1030">
        <v>0</v>
      </c>
      <c r="EB24" s="1030">
        <v>0</v>
      </c>
      <c r="EC24" s="1030">
        <v>0</v>
      </c>
      <c r="ED24" s="1030">
        <v>72</v>
      </c>
      <c r="EE24" s="1030">
        <v>204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0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1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2"/>
        <v>0</v>
      </c>
      <c r="AN25" s="717">
        <f t="shared" si="3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4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5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6"/>
        <v>0</v>
      </c>
      <c r="BP25" s="179">
        <v>167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5"/>
        <v>167</v>
      </c>
      <c r="BY25" s="393">
        <f t="shared" si="20"/>
        <v>0</v>
      </c>
      <c r="BZ25" s="1180">
        <f t="shared" si="21"/>
        <v>0</v>
      </c>
      <c r="CA25" s="1181">
        <f>AW25-(BH25+BI25+BJ25+BK25+BL25+BM25+BN25)</f>
        <v>0</v>
      </c>
      <c r="CB25" s="1183">
        <v>0</v>
      </c>
      <c r="CC25" s="646">
        <f t="shared" si="23"/>
        <v>0</v>
      </c>
      <c r="CD25" s="1182">
        <f t="shared" si="16"/>
        <v>167</v>
      </c>
      <c r="CE25" s="1167">
        <f t="shared" si="18"/>
        <v>167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1"/>
        <v>0</v>
      </c>
      <c r="DI25" s="479">
        <f t="shared" si="11"/>
        <v>0</v>
      </c>
      <c r="DJ25" s="230">
        <f t="shared" si="11"/>
        <v>0</v>
      </c>
      <c r="DK25" s="608">
        <f t="shared" si="12"/>
        <v>0</v>
      </c>
      <c r="DL25" s="609">
        <f t="shared" si="13"/>
        <v>0</v>
      </c>
      <c r="DM25" s="230">
        <f t="shared" si="14"/>
        <v>0</v>
      </c>
      <c r="DN25" s="338">
        <f t="shared" si="19"/>
        <v>167</v>
      </c>
      <c r="DO25" s="246">
        <f t="shared" si="17"/>
        <v>167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9" customHeight="1">
      <c r="A26" s="1312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935</v>
      </c>
      <c r="N26" s="1313">
        <f>367</f>
        <v>367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430">
        <f t="shared" si="0"/>
        <v>1302</v>
      </c>
      <c r="V26" s="156">
        <v>0</v>
      </c>
      <c r="W26" s="367">
        <f>700+600</f>
        <v>1300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v>0</v>
      </c>
      <c r="AD26" s="432">
        <f t="shared" si="1"/>
        <v>1300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2"/>
        <v>0</v>
      </c>
      <c r="AN26" s="716">
        <f t="shared" si="3"/>
        <v>1300</v>
      </c>
      <c r="AO26" s="602">
        <v>460</v>
      </c>
      <c r="AP26" s="155">
        <f>700+600</f>
        <v>1300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v>0</v>
      </c>
      <c r="AW26" s="594">
        <f t="shared" si="4"/>
        <v>1760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5"/>
        <v>0</v>
      </c>
      <c r="BG26" s="1466">
        <v>117</v>
      </c>
      <c r="BH26" s="155">
        <f>282</f>
        <v>282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974">
        <f t="shared" si="6"/>
        <v>399</v>
      </c>
      <c r="BP26" s="1472">
        <v>1599</v>
      </c>
      <c r="BQ26" s="155">
        <v>252</v>
      </c>
      <c r="BR26" s="434">
        <v>0</v>
      </c>
      <c r="BS26" s="157">
        <v>0</v>
      </c>
      <c r="BT26" s="155">
        <v>0</v>
      </c>
      <c r="BU26" s="155">
        <v>0</v>
      </c>
      <c r="BV26" s="155">
        <v>0</v>
      </c>
      <c r="BW26" s="155">
        <v>0</v>
      </c>
      <c r="BX26" s="435">
        <f t="shared" si="15"/>
        <v>1851</v>
      </c>
      <c r="BY26" s="312">
        <f>U26-(W26+X26+Y26+Z26+AA26+AB26+AC26+AF26+AG26+AH26+AI26+AJ26+AK26+AL26)</f>
        <v>2</v>
      </c>
      <c r="BZ26" s="1184">
        <f>AN26-(AP26+AQ26+AR26+AS26+AT26+AU26+AV26)</f>
        <v>0</v>
      </c>
      <c r="CA26" s="1177">
        <f>AW26-(BH26+BI26+BJ26+BK26+BL26+BM26+BN26)</f>
        <v>1478</v>
      </c>
      <c r="CB26" s="180">
        <v>0</v>
      </c>
      <c r="CC26" s="1185">
        <f t="shared" ref="CC26:CC37" si="24">BO26-(BQ26+BR26+BS26+BT26+BU26+BV26+BW26)</f>
        <v>147</v>
      </c>
      <c r="CD26" s="1186">
        <f t="shared" si="16"/>
        <v>1851</v>
      </c>
      <c r="CE26" s="1170">
        <f t="shared" si="18"/>
        <v>3478</v>
      </c>
      <c r="CF26" s="377">
        <v>1368</v>
      </c>
      <c r="CG26" s="464">
        <v>0</v>
      </c>
      <c r="CH26" s="243"/>
      <c r="CI26" s="238"/>
      <c r="CJ26" s="385">
        <v>800</v>
      </c>
      <c r="CK26" s="243">
        <v>800</v>
      </c>
      <c r="CL26" s="244">
        <v>800</v>
      </c>
      <c r="CM26" s="444"/>
      <c r="CN26" s="385">
        <v>312</v>
      </c>
      <c r="CO26" s="325">
        <v>0</v>
      </c>
      <c r="CP26" s="326">
        <v>0</v>
      </c>
      <c r="CQ26" s="444"/>
      <c r="CR26" s="327">
        <v>256</v>
      </c>
      <c r="CS26" s="243">
        <v>0</v>
      </c>
      <c r="CT26" s="244">
        <v>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1"/>
        <v>1368</v>
      </c>
      <c r="DI26" s="477">
        <f t="shared" si="11"/>
        <v>800</v>
      </c>
      <c r="DJ26" s="238">
        <f t="shared" si="11"/>
        <v>800</v>
      </c>
      <c r="DK26" s="472">
        <f t="shared" si="12"/>
        <v>0</v>
      </c>
      <c r="DL26" s="205">
        <f t="shared" si="13"/>
        <v>-568</v>
      </c>
      <c r="DM26" s="204">
        <f t="shared" si="14"/>
        <v>0</v>
      </c>
      <c r="DN26" s="456">
        <f t="shared" si="19"/>
        <v>1051</v>
      </c>
      <c r="DO26" s="239">
        <f t="shared" si="17"/>
        <v>2678</v>
      </c>
      <c r="DP26" s="1031">
        <v>1696</v>
      </c>
      <c r="DQ26" s="1031">
        <v>2296</v>
      </c>
      <c r="DR26" s="1031">
        <v>1696</v>
      </c>
      <c r="DS26" s="1031">
        <v>1576</v>
      </c>
      <c r="DT26" s="1031">
        <v>1576</v>
      </c>
      <c r="DU26" s="1031">
        <v>1872</v>
      </c>
      <c r="DV26" s="1031">
        <v>2976</v>
      </c>
      <c r="DW26" s="1031">
        <v>3056</v>
      </c>
      <c r="DX26" s="1031">
        <v>2496</v>
      </c>
      <c r="DY26" s="1031">
        <v>2824</v>
      </c>
      <c r="DZ26" s="1031">
        <v>2344</v>
      </c>
      <c r="EA26" s="1031">
        <v>0</v>
      </c>
      <c r="EB26" s="1031">
        <v>1256</v>
      </c>
      <c r="EC26" s="1031">
        <v>1272</v>
      </c>
      <c r="ED26" s="1031">
        <v>1304</v>
      </c>
      <c r="EE26" s="1031">
        <v>1600</v>
      </c>
    </row>
    <row r="27" spans="1:135" ht="21.9" customHeight="1">
      <c r="A27" s="1314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830</v>
      </c>
      <c r="N27" s="1315">
        <f>368+505</f>
        <v>873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5">
        <f t="shared" si="0"/>
        <v>1703</v>
      </c>
      <c r="V27" s="176">
        <v>0</v>
      </c>
      <c r="W27" s="124">
        <f>380+446</f>
        <v>826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7">
        <v>0</v>
      </c>
      <c r="AD27" s="128">
        <f t="shared" si="1"/>
        <v>826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2"/>
        <v>0</v>
      </c>
      <c r="AN27" s="714">
        <f t="shared" si="3"/>
        <v>826</v>
      </c>
      <c r="AO27" s="1363">
        <v>814</v>
      </c>
      <c r="AP27" s="134">
        <f>380+446</f>
        <v>826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9">
        <v>0</v>
      </c>
      <c r="AW27" s="593">
        <f t="shared" si="4"/>
        <v>1640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5"/>
        <v>0</v>
      </c>
      <c r="BG27" s="1345">
        <v>40</v>
      </c>
      <c r="BH27" s="134">
        <f>326</f>
        <v>326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975">
        <f t="shared" si="6"/>
        <v>366</v>
      </c>
      <c r="BP27" s="1473">
        <v>286</v>
      </c>
      <c r="BQ27" s="174">
        <v>259</v>
      </c>
      <c r="BR27" s="376">
        <v>0</v>
      </c>
      <c r="BS27" s="375">
        <v>0</v>
      </c>
      <c r="BT27" s="174">
        <v>0</v>
      </c>
      <c r="BU27" s="174">
        <v>0</v>
      </c>
      <c r="BV27" s="174">
        <v>0</v>
      </c>
      <c r="BW27" s="174">
        <v>0</v>
      </c>
      <c r="BX27" s="136">
        <f t="shared" si="15"/>
        <v>545</v>
      </c>
      <c r="BY27" s="137">
        <f t="shared" ref="BY27:BY37" si="25">U27-(W27+X27+Y27+Z27+AA27+AB27+AC27+AF27+AG27+AH27+AI27+AJ27+AK27+AL27)</f>
        <v>877</v>
      </c>
      <c r="BZ27" s="1187">
        <f t="shared" ref="BZ27:BZ37" si="26">AN27-(AP27+AQ27+AR27+AS27+AT27+AU27+AV27)</f>
        <v>0</v>
      </c>
      <c r="CA27" s="1188">
        <f t="shared" ref="CA27:CA37" si="27">AW27-(BH27+BI27+BJ27+BK27+BL27+BM27+BN27)</f>
        <v>1314</v>
      </c>
      <c r="CB27" s="130">
        <v>0</v>
      </c>
      <c r="CC27" s="646">
        <f t="shared" si="24"/>
        <v>107</v>
      </c>
      <c r="CD27" s="1182">
        <f t="shared" si="16"/>
        <v>545</v>
      </c>
      <c r="CE27" s="1169">
        <f t="shared" si="18"/>
        <v>2843</v>
      </c>
      <c r="CF27" s="263">
        <v>1368</v>
      </c>
      <c r="CG27" s="462">
        <v>0</v>
      </c>
      <c r="CH27" s="240"/>
      <c r="CI27" s="219"/>
      <c r="CJ27" s="383">
        <v>804</v>
      </c>
      <c r="CK27" s="240">
        <v>804</v>
      </c>
      <c r="CL27" s="247">
        <v>804</v>
      </c>
      <c r="CM27" s="442"/>
      <c r="CN27" s="383">
        <v>300</v>
      </c>
      <c r="CO27" s="248">
        <v>0</v>
      </c>
      <c r="CP27" s="249">
        <v>0</v>
      </c>
      <c r="CQ27" s="442"/>
      <c r="CR27" s="265">
        <v>264</v>
      </c>
      <c r="CS27" s="240">
        <v>0</v>
      </c>
      <c r="CT27" s="247">
        <v>0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1"/>
        <v>1368</v>
      </c>
      <c r="DI27" s="218">
        <f t="shared" si="11"/>
        <v>804</v>
      </c>
      <c r="DJ27" s="219">
        <f t="shared" si="11"/>
        <v>804</v>
      </c>
      <c r="DK27" s="471">
        <f t="shared" si="12"/>
        <v>0</v>
      </c>
      <c r="DL27" s="215">
        <f t="shared" si="13"/>
        <v>-564</v>
      </c>
      <c r="DM27" s="208">
        <f t="shared" si="14"/>
        <v>0</v>
      </c>
      <c r="DN27" s="1467">
        <f t="shared" si="19"/>
        <v>-259</v>
      </c>
      <c r="DO27" s="220">
        <f t="shared" si="17"/>
        <v>2039</v>
      </c>
      <c r="DP27" s="1032">
        <v>1704</v>
      </c>
      <c r="DQ27" s="1032">
        <v>2304</v>
      </c>
      <c r="DR27" s="1032">
        <v>1704</v>
      </c>
      <c r="DS27" s="1032">
        <v>1584</v>
      </c>
      <c r="DT27" s="1032">
        <v>1584</v>
      </c>
      <c r="DU27" s="1032">
        <v>1872</v>
      </c>
      <c r="DV27" s="1032">
        <v>2976</v>
      </c>
      <c r="DW27" s="1032">
        <v>3060</v>
      </c>
      <c r="DX27" s="1032">
        <v>2496</v>
      </c>
      <c r="DY27" s="1032">
        <v>2832</v>
      </c>
      <c r="DZ27" s="1032">
        <v>2352</v>
      </c>
      <c r="EA27" s="1032">
        <v>0</v>
      </c>
      <c r="EB27" s="1032">
        <v>1260</v>
      </c>
      <c r="EC27" s="1032">
        <v>1272</v>
      </c>
      <c r="ED27" s="1032">
        <v>1308</v>
      </c>
      <c r="EE27" s="1032">
        <v>1608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0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1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2"/>
        <v>0</v>
      </c>
      <c r="AN28" s="714">
        <f t="shared" si="3"/>
        <v>0</v>
      </c>
      <c r="AO28" s="600">
        <v>310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4"/>
        <v>310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5"/>
        <v>0</v>
      </c>
      <c r="BG28" s="1345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6"/>
        <v>0</v>
      </c>
      <c r="BP28" s="173">
        <v>101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5"/>
        <v>101</v>
      </c>
      <c r="BY28" s="137">
        <f t="shared" si="25"/>
        <v>0</v>
      </c>
      <c r="BZ28" s="1187">
        <f t="shared" si="26"/>
        <v>0</v>
      </c>
      <c r="CA28" s="1188">
        <f t="shared" si="27"/>
        <v>310</v>
      </c>
      <c r="CB28" s="130">
        <v>0</v>
      </c>
      <c r="CC28" s="646">
        <f t="shared" si="24"/>
        <v>0</v>
      </c>
      <c r="CD28" s="1182">
        <f t="shared" si="16"/>
        <v>101</v>
      </c>
      <c r="CE28" s="1169">
        <f t="shared" si="18"/>
        <v>411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1"/>
        <v>0</v>
      </c>
      <c r="DI28" s="218">
        <f t="shared" si="11"/>
        <v>0</v>
      </c>
      <c r="DJ28" s="219">
        <f t="shared" si="11"/>
        <v>0</v>
      </c>
      <c r="DK28" s="471">
        <f t="shared" si="12"/>
        <v>0</v>
      </c>
      <c r="DL28" s="215">
        <f t="shared" si="13"/>
        <v>0</v>
      </c>
      <c r="DM28" s="208">
        <f t="shared" si="14"/>
        <v>0</v>
      </c>
      <c r="DN28" s="251">
        <f t="shared" si="19"/>
        <v>101</v>
      </c>
      <c r="DO28" s="220">
        <f t="shared" si="17"/>
        <v>411</v>
      </c>
      <c r="DP28" s="1032">
        <v>0</v>
      </c>
      <c r="DQ28" s="1032">
        <v>0</v>
      </c>
      <c r="DR28" s="1032">
        <v>0</v>
      </c>
      <c r="DS28" s="1032">
        <v>0</v>
      </c>
      <c r="DT28" s="1032">
        <v>0</v>
      </c>
      <c r="DU28" s="1032">
        <v>112</v>
      </c>
      <c r="DV28" s="1032">
        <v>0</v>
      </c>
      <c r="DW28" s="1032">
        <v>0</v>
      </c>
      <c r="DX28" s="1032">
        <v>0</v>
      </c>
      <c r="DY28" s="1032">
        <v>0</v>
      </c>
      <c r="DZ28" s="1032">
        <v>112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0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1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2"/>
        <v>0</v>
      </c>
      <c r="AN29" s="714">
        <f t="shared" si="3"/>
        <v>0</v>
      </c>
      <c r="AO29" s="600">
        <v>798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4"/>
        <v>798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5"/>
        <v>0</v>
      </c>
      <c r="BG29" s="1345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6"/>
        <v>0</v>
      </c>
      <c r="BP29" s="173">
        <v>0</v>
      </c>
      <c r="BQ29" s="153">
        <v>0</v>
      </c>
      <c r="BR29" s="153">
        <v>0</v>
      </c>
      <c r="BS29" s="153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5"/>
        <v>0</v>
      </c>
      <c r="BY29" s="137">
        <f t="shared" si="25"/>
        <v>0</v>
      </c>
      <c r="BZ29" s="1187">
        <f t="shared" si="26"/>
        <v>0</v>
      </c>
      <c r="CA29" s="1188">
        <f t="shared" si="27"/>
        <v>798</v>
      </c>
      <c r="CB29" s="130">
        <v>0</v>
      </c>
      <c r="CC29" s="646">
        <f t="shared" si="24"/>
        <v>0</v>
      </c>
      <c r="CD29" s="1182">
        <f t="shared" si="16"/>
        <v>0</v>
      </c>
      <c r="CE29" s="1169">
        <f t="shared" si="18"/>
        <v>798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1"/>
        <v>0</v>
      </c>
      <c r="DI29" s="218">
        <f t="shared" si="11"/>
        <v>0</v>
      </c>
      <c r="DJ29" s="219">
        <f t="shared" si="11"/>
        <v>0</v>
      </c>
      <c r="DK29" s="471">
        <f t="shared" si="12"/>
        <v>0</v>
      </c>
      <c r="DL29" s="215">
        <f t="shared" si="13"/>
        <v>0</v>
      </c>
      <c r="DM29" s="208">
        <f t="shared" si="14"/>
        <v>0</v>
      </c>
      <c r="DN29" s="251">
        <f t="shared" si="19"/>
        <v>0</v>
      </c>
      <c r="DO29" s="220">
        <f t="shared" si="17"/>
        <v>798</v>
      </c>
      <c r="DP29" s="1032">
        <v>0</v>
      </c>
      <c r="DQ29" s="1032">
        <v>0</v>
      </c>
      <c r="DR29" s="1032">
        <v>0</v>
      </c>
      <c r="DS29" s="1032">
        <v>0</v>
      </c>
      <c r="DT29" s="1032">
        <v>0</v>
      </c>
      <c r="DU29" s="1032">
        <v>100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100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0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1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2"/>
        <v>0</v>
      </c>
      <c r="AN30" s="714">
        <f t="shared" si="3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4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5"/>
        <v>0</v>
      </c>
      <c r="BG30" s="1346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6"/>
        <v>0</v>
      </c>
      <c r="BP30" s="624">
        <v>1018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5"/>
        <v>1018</v>
      </c>
      <c r="BY30" s="341">
        <f t="shared" si="25"/>
        <v>0</v>
      </c>
      <c r="BZ30" s="1189">
        <f t="shared" si="26"/>
        <v>0</v>
      </c>
      <c r="CA30" s="1190">
        <f t="shared" si="27"/>
        <v>0</v>
      </c>
      <c r="CB30" s="130">
        <v>0</v>
      </c>
      <c r="CC30" s="645">
        <f t="shared" si="24"/>
        <v>0</v>
      </c>
      <c r="CD30" s="1191">
        <f t="shared" si="16"/>
        <v>1018</v>
      </c>
      <c r="CE30" s="1169">
        <f t="shared" si="18"/>
        <v>1018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1"/>
        <v>0</v>
      </c>
      <c r="DI30" s="214">
        <f t="shared" si="11"/>
        <v>0</v>
      </c>
      <c r="DJ30" s="208">
        <f t="shared" si="11"/>
        <v>0</v>
      </c>
      <c r="DK30" s="471">
        <f t="shared" si="12"/>
        <v>0</v>
      </c>
      <c r="DL30" s="215">
        <f t="shared" si="13"/>
        <v>0</v>
      </c>
      <c r="DM30" s="208">
        <f t="shared" si="14"/>
        <v>0</v>
      </c>
      <c r="DN30" s="216">
        <f t="shared" si="19"/>
        <v>1018</v>
      </c>
      <c r="DO30" s="217">
        <f t="shared" si="17"/>
        <v>1018</v>
      </c>
      <c r="DP30" s="1033">
        <v>96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0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1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2"/>
        <v>0</v>
      </c>
      <c r="AN31" s="714">
        <f t="shared" si="3"/>
        <v>0</v>
      </c>
      <c r="AO31" s="600">
        <v>1100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4"/>
        <v>1100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5"/>
        <v>0</v>
      </c>
      <c r="BG31" s="1345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830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830</v>
      </c>
      <c r="BY31" s="137">
        <f t="shared" si="25"/>
        <v>0</v>
      </c>
      <c r="BZ31" s="1187">
        <f t="shared" si="26"/>
        <v>0</v>
      </c>
      <c r="CA31" s="1188">
        <f t="shared" si="27"/>
        <v>1100</v>
      </c>
      <c r="CB31" s="130">
        <v>0</v>
      </c>
      <c r="CC31" s="646">
        <f t="shared" si="24"/>
        <v>0</v>
      </c>
      <c r="CD31" s="1182">
        <f t="shared" si="16"/>
        <v>830</v>
      </c>
      <c r="CE31" s="1169">
        <f t="shared" si="18"/>
        <v>1930</v>
      </c>
      <c r="CF31" s="262">
        <v>140</v>
      </c>
      <c r="CG31" s="462">
        <v>0</v>
      </c>
      <c r="CH31" s="240"/>
      <c r="CI31" s="219"/>
      <c r="CJ31" s="383">
        <v>120</v>
      </c>
      <c r="CK31" s="240">
        <v>120</v>
      </c>
      <c r="CL31" s="247">
        <v>120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1"/>
        <v>120</v>
      </c>
      <c r="DI31" s="218">
        <f t="shared" si="11"/>
        <v>120</v>
      </c>
      <c r="DJ31" s="219">
        <f t="shared" si="11"/>
        <v>120</v>
      </c>
      <c r="DK31" s="471">
        <f t="shared" si="12"/>
        <v>-20</v>
      </c>
      <c r="DL31" s="215">
        <f t="shared" si="13"/>
        <v>-20</v>
      </c>
      <c r="DM31" s="208">
        <f t="shared" si="14"/>
        <v>0</v>
      </c>
      <c r="DN31" s="251">
        <f t="shared" si="19"/>
        <v>710</v>
      </c>
      <c r="DO31" s="220">
        <f t="shared" si="17"/>
        <v>1810</v>
      </c>
      <c r="DP31" s="1032">
        <v>200</v>
      </c>
      <c r="DQ31" s="1032">
        <v>200</v>
      </c>
      <c r="DR31" s="1032">
        <v>280</v>
      </c>
      <c r="DS31" s="1032">
        <v>280</v>
      </c>
      <c r="DT31" s="1032">
        <v>340</v>
      </c>
      <c r="DU31" s="1032">
        <v>340</v>
      </c>
      <c r="DV31" s="1032">
        <v>340</v>
      </c>
      <c r="DW31" s="1032">
        <v>340</v>
      </c>
      <c r="DX31" s="1032">
        <v>140</v>
      </c>
      <c r="DY31" s="1032">
        <v>140</v>
      </c>
      <c r="DZ31" s="1032">
        <v>140</v>
      </c>
      <c r="EA31" s="1032">
        <v>0</v>
      </c>
      <c r="EB31" s="1032">
        <v>0</v>
      </c>
      <c r="EC31" s="1032">
        <v>0</v>
      </c>
      <c r="ED31" s="1032">
        <v>340</v>
      </c>
      <c r="EE31" s="1032">
        <v>340</v>
      </c>
    </row>
    <row r="32" spans="1:135" ht="2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0"/>
        <v>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1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2"/>
        <v>0</v>
      </c>
      <c r="AN32" s="714">
        <f t="shared" si="3"/>
        <v>0</v>
      </c>
      <c r="AO32" s="600">
        <v>981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4"/>
        <v>981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5"/>
        <v>0</v>
      </c>
      <c r="BG32" s="1345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8">SUM(BG32:BN32)</f>
        <v>0</v>
      </c>
      <c r="BP32" s="133">
        <v>483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9">SUM(BP32:BW32)</f>
        <v>483</v>
      </c>
      <c r="BY32" s="137">
        <f t="shared" si="25"/>
        <v>0</v>
      </c>
      <c r="BZ32" s="1187">
        <f t="shared" si="26"/>
        <v>0</v>
      </c>
      <c r="CA32" s="1188">
        <f t="shared" si="27"/>
        <v>981</v>
      </c>
      <c r="CB32" s="130">
        <v>0</v>
      </c>
      <c r="CC32" s="646">
        <f t="shared" si="24"/>
        <v>0</v>
      </c>
      <c r="CD32" s="1182">
        <f t="shared" si="16"/>
        <v>483</v>
      </c>
      <c r="CE32" s="1169">
        <f t="shared" si="18"/>
        <v>1464</v>
      </c>
      <c r="CF32" s="262">
        <v>600</v>
      </c>
      <c r="CG32" s="462">
        <v>0</v>
      </c>
      <c r="CH32" s="240"/>
      <c r="CI32" s="219"/>
      <c r="CJ32" s="383">
        <v>500</v>
      </c>
      <c r="CK32" s="240">
        <v>500</v>
      </c>
      <c r="CL32" s="247">
        <v>500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1"/>
        <v>500</v>
      </c>
      <c r="DI32" s="218">
        <f t="shared" si="11"/>
        <v>500</v>
      </c>
      <c r="DJ32" s="219">
        <f t="shared" si="11"/>
        <v>500</v>
      </c>
      <c r="DK32" s="471">
        <f t="shared" si="12"/>
        <v>-100</v>
      </c>
      <c r="DL32" s="215">
        <f t="shared" si="13"/>
        <v>-100</v>
      </c>
      <c r="DM32" s="208">
        <f t="shared" si="14"/>
        <v>0</v>
      </c>
      <c r="DN32" s="1467">
        <f t="shared" si="19"/>
        <v>-17</v>
      </c>
      <c r="DO32" s="220">
        <f t="shared" si="17"/>
        <v>964</v>
      </c>
      <c r="DP32" s="1032">
        <v>600</v>
      </c>
      <c r="DQ32" s="1032">
        <v>340</v>
      </c>
      <c r="DR32" s="1032">
        <v>340</v>
      </c>
      <c r="DS32" s="1032">
        <v>340</v>
      </c>
      <c r="DT32" s="1032">
        <v>340</v>
      </c>
      <c r="DU32" s="1032">
        <v>340</v>
      </c>
      <c r="DV32" s="1032">
        <v>340</v>
      </c>
      <c r="DW32" s="1032">
        <v>340</v>
      </c>
      <c r="DX32" s="1032">
        <v>340</v>
      </c>
      <c r="DY32" s="1032">
        <v>140</v>
      </c>
      <c r="DZ32" s="1032">
        <v>0</v>
      </c>
      <c r="EA32" s="1032">
        <v>0</v>
      </c>
      <c r="EB32" s="1032">
        <v>0</v>
      </c>
      <c r="EC32" s="1032">
        <v>0</v>
      </c>
      <c r="ED32" s="1032">
        <v>340</v>
      </c>
      <c r="EE32" s="1032">
        <v>340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0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1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2"/>
        <v>0</v>
      </c>
      <c r="AN33" s="711">
        <f t="shared" si="3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62">
        <v>0</v>
      </c>
      <c r="AU33" s="134">
        <v>0</v>
      </c>
      <c r="AV33" s="139">
        <v>0</v>
      </c>
      <c r="AW33" s="625">
        <f t="shared" si="4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5"/>
        <v>0</v>
      </c>
      <c r="BG33" s="1345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6"/>
        <v>0</v>
      </c>
      <c r="BP33" s="184">
        <v>30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5"/>
        <v>30</v>
      </c>
      <c r="BY33" s="137">
        <f t="shared" si="25"/>
        <v>0</v>
      </c>
      <c r="BZ33" s="1187">
        <f t="shared" si="26"/>
        <v>0</v>
      </c>
      <c r="CA33" s="1188">
        <f t="shared" si="27"/>
        <v>0</v>
      </c>
      <c r="CB33" s="130">
        <v>0</v>
      </c>
      <c r="CC33" s="646">
        <f t="shared" si="24"/>
        <v>0</v>
      </c>
      <c r="CD33" s="1192">
        <f t="shared" si="16"/>
        <v>30</v>
      </c>
      <c r="CE33" s="1169">
        <f t="shared" si="18"/>
        <v>30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1"/>
        <v>0</v>
      </c>
      <c r="DI33" s="218">
        <f t="shared" si="11"/>
        <v>0</v>
      </c>
      <c r="DJ33" s="219">
        <f t="shared" si="11"/>
        <v>0</v>
      </c>
      <c r="DK33" s="500">
        <f t="shared" si="12"/>
        <v>0</v>
      </c>
      <c r="DL33" s="501">
        <f t="shared" si="13"/>
        <v>0</v>
      </c>
      <c r="DM33" s="219">
        <f t="shared" si="14"/>
        <v>0</v>
      </c>
      <c r="DN33" s="251">
        <f t="shared" si="19"/>
        <v>30</v>
      </c>
      <c r="DO33" s="220">
        <f t="shared" si="17"/>
        <v>30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0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1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2"/>
        <v>0</v>
      </c>
      <c r="AN34" s="711">
        <f t="shared" si="3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4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5"/>
        <v>0</v>
      </c>
      <c r="BG34" s="1345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6"/>
        <v>0</v>
      </c>
      <c r="BP34" s="184">
        <v>127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5"/>
        <v>127</v>
      </c>
      <c r="BY34" s="137">
        <f t="shared" si="25"/>
        <v>0</v>
      </c>
      <c r="BZ34" s="1187">
        <f t="shared" si="26"/>
        <v>0</v>
      </c>
      <c r="CA34" s="1188">
        <f>AW34-(BH34+BI34+BJ34+BK34+BL34+BM34+BN34)</f>
        <v>0</v>
      </c>
      <c r="CB34" s="130">
        <v>0</v>
      </c>
      <c r="CC34" s="646">
        <f t="shared" si="24"/>
        <v>0</v>
      </c>
      <c r="CD34" s="1192">
        <f t="shared" si="16"/>
        <v>127</v>
      </c>
      <c r="CE34" s="1169">
        <f t="shared" si="18"/>
        <v>127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1"/>
        <v>0</v>
      </c>
      <c r="DI34" s="218">
        <f t="shared" si="11"/>
        <v>0</v>
      </c>
      <c r="DJ34" s="219">
        <f t="shared" si="11"/>
        <v>0</v>
      </c>
      <c r="DK34" s="500">
        <f t="shared" si="12"/>
        <v>0</v>
      </c>
      <c r="DL34" s="501">
        <f t="shared" si="13"/>
        <v>0</v>
      </c>
      <c r="DM34" s="219">
        <f t="shared" si="14"/>
        <v>0</v>
      </c>
      <c r="DN34" s="251">
        <f t="shared" si="19"/>
        <v>127</v>
      </c>
      <c r="DO34" s="220">
        <f t="shared" si="17"/>
        <v>127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100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300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0"/>
        <v>300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1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2"/>
        <v>0</v>
      </c>
      <c r="AN35" s="714">
        <f t="shared" si="3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4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5"/>
        <v>0</v>
      </c>
      <c r="BG35" s="1346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6"/>
        <v>0</v>
      </c>
      <c r="BP35" s="133">
        <v>223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5"/>
        <v>223</v>
      </c>
      <c r="BY35" s="341">
        <f t="shared" si="25"/>
        <v>300</v>
      </c>
      <c r="BZ35" s="1189">
        <f t="shared" si="26"/>
        <v>0</v>
      </c>
      <c r="CA35" s="1190">
        <f t="shared" si="27"/>
        <v>0</v>
      </c>
      <c r="CB35" s="130">
        <v>0</v>
      </c>
      <c r="CC35" s="645">
        <f t="shared" si="24"/>
        <v>0</v>
      </c>
      <c r="CD35" s="1193">
        <f t="shared" si="16"/>
        <v>223</v>
      </c>
      <c r="CE35" s="1169">
        <f t="shared" si="18"/>
        <v>523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1"/>
        <v>0</v>
      </c>
      <c r="DI35" s="214">
        <f t="shared" si="11"/>
        <v>0</v>
      </c>
      <c r="DJ35" s="208">
        <f t="shared" si="11"/>
        <v>0</v>
      </c>
      <c r="DK35" s="471">
        <f t="shared" si="12"/>
        <v>0</v>
      </c>
      <c r="DL35" s="215">
        <f t="shared" si="13"/>
        <v>0</v>
      </c>
      <c r="DM35" s="208">
        <f t="shared" si="14"/>
        <v>0</v>
      </c>
      <c r="DN35" s="216">
        <f t="shared" si="19"/>
        <v>223</v>
      </c>
      <c r="DO35" s="217">
        <f t="shared" si="17"/>
        <v>523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0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1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2"/>
        <v>0</v>
      </c>
      <c r="AN36" s="711">
        <f t="shared" si="3"/>
        <v>0</v>
      </c>
      <c r="AO36" s="600">
        <v>9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4"/>
        <v>9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5"/>
        <v>0</v>
      </c>
      <c r="BG36" s="1345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6"/>
        <v>0</v>
      </c>
      <c r="BP36" s="458">
        <v>212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5"/>
        <v>212</v>
      </c>
      <c r="BY36" s="137">
        <f t="shared" si="25"/>
        <v>0</v>
      </c>
      <c r="BZ36" s="1187">
        <f t="shared" si="26"/>
        <v>0</v>
      </c>
      <c r="CA36" s="1188">
        <f t="shared" si="27"/>
        <v>9</v>
      </c>
      <c r="CB36" s="130">
        <v>0</v>
      </c>
      <c r="CC36" s="646">
        <f t="shared" si="24"/>
        <v>0</v>
      </c>
      <c r="CD36" s="1192">
        <f t="shared" si="16"/>
        <v>212</v>
      </c>
      <c r="CE36" s="1169">
        <f t="shared" si="18"/>
        <v>221</v>
      </c>
      <c r="CF36" s="263">
        <v>120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120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1"/>
        <v>120</v>
      </c>
      <c r="DI36" s="218">
        <f t="shared" si="11"/>
        <v>0</v>
      </c>
      <c r="DJ36" s="219">
        <f t="shared" si="11"/>
        <v>0</v>
      </c>
      <c r="DK36" s="500">
        <f t="shared" si="12"/>
        <v>0</v>
      </c>
      <c r="DL36" s="501">
        <f t="shared" si="13"/>
        <v>-120</v>
      </c>
      <c r="DM36" s="219">
        <f t="shared" si="14"/>
        <v>0</v>
      </c>
      <c r="DN36" s="251">
        <f t="shared" si="19"/>
        <v>212</v>
      </c>
      <c r="DO36" s="220">
        <f t="shared" si="17"/>
        <v>221</v>
      </c>
      <c r="DP36" s="1034">
        <v>120</v>
      </c>
      <c r="DQ36" s="1034">
        <v>192</v>
      </c>
      <c r="DR36" s="1034">
        <v>0</v>
      </c>
      <c r="DS36" s="1034">
        <v>0</v>
      </c>
      <c r="DT36" s="1034">
        <v>0</v>
      </c>
      <c r="DU36" s="1034">
        <v>80</v>
      </c>
      <c r="DV36" s="1034">
        <v>80</v>
      </c>
      <c r="DW36" s="1034">
        <v>392</v>
      </c>
      <c r="DX36" s="1034">
        <v>80</v>
      </c>
      <c r="DY36" s="1034">
        <v>80</v>
      </c>
      <c r="DZ36" s="1034">
        <v>0</v>
      </c>
      <c r="EA36" s="1034">
        <v>0</v>
      </c>
      <c r="EB36" s="1034">
        <v>0</v>
      </c>
      <c r="EC36" s="1034">
        <v>80</v>
      </c>
      <c r="ED36" s="1034">
        <v>80</v>
      </c>
      <c r="EE36" s="1034">
        <v>0</v>
      </c>
    </row>
    <row r="37" spans="1:135" ht="21.6" customHeight="1">
      <c r="A37" s="1470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469">
        <v>0</v>
      </c>
      <c r="U37" s="167">
        <f t="shared" si="0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1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2"/>
        <v>0</v>
      </c>
      <c r="AN37" s="715">
        <f t="shared" si="3"/>
        <v>0</v>
      </c>
      <c r="AO37" s="603">
        <v>175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4"/>
        <v>175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5"/>
        <v>0</v>
      </c>
      <c r="BG37" s="1347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6"/>
        <v>0</v>
      </c>
      <c r="BP37" s="334">
        <v>11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5"/>
        <v>11</v>
      </c>
      <c r="BY37" s="336">
        <f t="shared" si="25"/>
        <v>0</v>
      </c>
      <c r="BZ37" s="1194">
        <f t="shared" si="26"/>
        <v>0</v>
      </c>
      <c r="CA37" s="1195">
        <f t="shared" si="27"/>
        <v>175</v>
      </c>
      <c r="CB37" s="130">
        <v>0</v>
      </c>
      <c r="CC37" s="1196">
        <f t="shared" si="24"/>
        <v>0</v>
      </c>
      <c r="CD37" s="1197">
        <f t="shared" si="16"/>
        <v>11</v>
      </c>
      <c r="CE37" s="1171">
        <f t="shared" si="18"/>
        <v>186</v>
      </c>
      <c r="CF37" s="379">
        <v>120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120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1"/>
        <v>120</v>
      </c>
      <c r="DI37" s="228">
        <f t="shared" si="11"/>
        <v>0</v>
      </c>
      <c r="DJ37" s="222">
        <f t="shared" si="11"/>
        <v>0</v>
      </c>
      <c r="DK37" s="473">
        <f t="shared" si="12"/>
        <v>0</v>
      </c>
      <c r="DL37" s="339">
        <f t="shared" si="13"/>
        <v>-120</v>
      </c>
      <c r="DM37" s="222">
        <f t="shared" si="14"/>
        <v>0</v>
      </c>
      <c r="DN37" s="241">
        <f t="shared" si="19"/>
        <v>11</v>
      </c>
      <c r="DO37" s="242">
        <f t="shared" si="17"/>
        <v>186</v>
      </c>
      <c r="DP37" s="1036">
        <v>120</v>
      </c>
      <c r="DQ37" s="1036">
        <v>192</v>
      </c>
      <c r="DR37" s="1036">
        <v>0</v>
      </c>
      <c r="DS37" s="1036">
        <v>0</v>
      </c>
      <c r="DT37" s="1036">
        <v>0</v>
      </c>
      <c r="DU37" s="1036">
        <v>84</v>
      </c>
      <c r="DV37" s="1036">
        <v>84</v>
      </c>
      <c r="DW37" s="1036">
        <v>396</v>
      </c>
      <c r="DX37" s="1036">
        <v>84</v>
      </c>
      <c r="DY37" s="1036">
        <v>84</v>
      </c>
      <c r="DZ37" s="1036">
        <v>0</v>
      </c>
      <c r="EA37" s="1036">
        <v>0</v>
      </c>
      <c r="EB37" s="1036">
        <v>0</v>
      </c>
      <c r="EC37" s="1036">
        <v>84</v>
      </c>
      <c r="ED37" s="1036">
        <v>84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0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1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2"/>
        <v>0</v>
      </c>
      <c r="AN38" s="717">
        <f t="shared" si="3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4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6"/>
        <v>0</v>
      </c>
      <c r="BP38" s="173">
        <v>325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5"/>
        <v>325</v>
      </c>
      <c r="BY38" s="393">
        <f>U38-(W38+X38+Y38+Z38+AA38+AB38+AC38+AF38+AG38+AH38+AI38+AJ38+AK38+AL38)</f>
        <v>0</v>
      </c>
      <c r="BZ38" s="1180">
        <f>AN38-(AP38+AQ38+AR38+AS38+AT38+AU38+AV38)</f>
        <v>0</v>
      </c>
      <c r="CA38" s="1181">
        <f>AW38-(BQ38+BR38+BS38+BT38+BU38+BV38+BW38)</f>
        <v>0</v>
      </c>
      <c r="CB38" s="130">
        <v>0</v>
      </c>
      <c r="CC38" s="130">
        <v>0</v>
      </c>
      <c r="CD38" s="1182">
        <f t="shared" si="16"/>
        <v>325</v>
      </c>
      <c r="CE38" s="1169">
        <f t="shared" si="18"/>
        <v>325</v>
      </c>
      <c r="CF38" s="264">
        <v>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1"/>
        <v>0</v>
      </c>
      <c r="DI38" s="479">
        <f t="shared" si="11"/>
        <v>0</v>
      </c>
      <c r="DJ38" s="230">
        <f t="shared" si="11"/>
        <v>0</v>
      </c>
      <c r="DK38" s="608">
        <f t="shared" si="12"/>
        <v>0</v>
      </c>
      <c r="DL38" s="609">
        <f t="shared" si="13"/>
        <v>0</v>
      </c>
      <c r="DM38" s="230">
        <f t="shared" si="14"/>
        <v>0</v>
      </c>
      <c r="DN38" s="338">
        <f t="shared" si="19"/>
        <v>325</v>
      </c>
      <c r="DO38" s="246">
        <f t="shared" si="17"/>
        <v>325</v>
      </c>
      <c r="DP38" s="449">
        <v>0</v>
      </c>
      <c r="DQ38" s="449">
        <v>0</v>
      </c>
      <c r="DR38" s="449">
        <v>0</v>
      </c>
      <c r="DS38" s="449">
        <v>0</v>
      </c>
      <c r="DT38" s="449">
        <v>0</v>
      </c>
      <c r="DU38" s="449">
        <v>120</v>
      </c>
      <c r="DV38" s="449">
        <v>0</v>
      </c>
      <c r="DW38" s="449">
        <v>0</v>
      </c>
      <c r="DX38" s="449">
        <v>0</v>
      </c>
      <c r="DY38" s="449">
        <v>0</v>
      </c>
      <c r="DZ38" s="449">
        <v>120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0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1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2"/>
        <v>0</v>
      </c>
      <c r="AN39" s="714">
        <f t="shared" si="3"/>
        <v>0</v>
      </c>
      <c r="AO39" s="600">
        <v>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4"/>
        <v>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6"/>
        <v>0</v>
      </c>
      <c r="BP39" s="173">
        <v>287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5"/>
        <v>287</v>
      </c>
      <c r="BY39" s="393">
        <f t="shared" ref="BY39:BY82" si="30">U39-(W39+X39+Y39+Z39+AA39+AB39+AC39+AF39+AG39+AH39+AI39+AJ39+AK39+AL39)</f>
        <v>0</v>
      </c>
      <c r="BZ39" s="1180">
        <f t="shared" ref="BZ39:BZ82" si="31">AN39-(AP39+AQ39+AR39+AS39+AT39+AU39+AV39)</f>
        <v>0</v>
      </c>
      <c r="CA39" s="1181">
        <f t="shared" ref="CA39:CA82" si="32">AW39-(BQ39+BR39+BS39+BT39+BU39+BV39+BW39)</f>
        <v>0</v>
      </c>
      <c r="CB39" s="130">
        <v>0</v>
      </c>
      <c r="CC39" s="130">
        <v>0</v>
      </c>
      <c r="CD39" s="1182">
        <f t="shared" si="16"/>
        <v>287</v>
      </c>
      <c r="CE39" s="1169">
        <f t="shared" si="18"/>
        <v>287</v>
      </c>
      <c r="CF39" s="263">
        <v>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1"/>
        <v>0</v>
      </c>
      <c r="DI39" s="218">
        <f t="shared" si="11"/>
        <v>0</v>
      </c>
      <c r="DJ39" s="219">
        <f t="shared" si="11"/>
        <v>0</v>
      </c>
      <c r="DK39" s="471">
        <f t="shared" si="12"/>
        <v>0</v>
      </c>
      <c r="DL39" s="215">
        <f t="shared" si="13"/>
        <v>0</v>
      </c>
      <c r="DM39" s="208">
        <f t="shared" si="14"/>
        <v>0</v>
      </c>
      <c r="DN39" s="251">
        <f t="shared" si="19"/>
        <v>287</v>
      </c>
      <c r="DO39" s="220">
        <f t="shared" si="17"/>
        <v>287</v>
      </c>
      <c r="DP39" s="449">
        <v>0</v>
      </c>
      <c r="DQ39" s="449">
        <v>0</v>
      </c>
      <c r="DR39" s="449">
        <v>0</v>
      </c>
      <c r="DS39" s="449">
        <v>0</v>
      </c>
      <c r="DT39" s="449">
        <v>0</v>
      </c>
      <c r="DU39" s="449">
        <v>120</v>
      </c>
      <c r="DV39" s="449">
        <v>0</v>
      </c>
      <c r="DW39" s="449">
        <v>0</v>
      </c>
      <c r="DX39" s="449">
        <v>0</v>
      </c>
      <c r="DY39" s="449">
        <v>0</v>
      </c>
      <c r="DZ39" s="449">
        <v>120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0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1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2"/>
        <v>0</v>
      </c>
      <c r="AN40" s="714">
        <f t="shared" si="3"/>
        <v>0</v>
      </c>
      <c r="AO40" s="600">
        <v>761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4"/>
        <v>761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6"/>
        <v>0</v>
      </c>
      <c r="BP40" s="173">
        <v>2563</v>
      </c>
      <c r="BQ40" s="134">
        <v>264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5"/>
        <v>2827</v>
      </c>
      <c r="BY40" s="393">
        <f t="shared" si="30"/>
        <v>0</v>
      </c>
      <c r="BZ40" s="1180">
        <f t="shared" si="31"/>
        <v>0</v>
      </c>
      <c r="CA40" s="1181">
        <f t="shared" si="32"/>
        <v>497</v>
      </c>
      <c r="CB40" s="130">
        <v>0</v>
      </c>
      <c r="CC40" s="130">
        <v>0</v>
      </c>
      <c r="CD40" s="1182">
        <f t="shared" si="16"/>
        <v>2827</v>
      </c>
      <c r="CE40" s="1169">
        <f t="shared" si="18"/>
        <v>3324</v>
      </c>
      <c r="CF40" s="263">
        <v>1296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504</v>
      </c>
      <c r="CO40" s="248">
        <v>0</v>
      </c>
      <c r="CP40" s="249">
        <v>0</v>
      </c>
      <c r="CQ40" s="442"/>
      <c r="CR40" s="265">
        <v>504</v>
      </c>
      <c r="CS40" s="240">
        <v>0</v>
      </c>
      <c r="CT40" s="247">
        <v>0</v>
      </c>
      <c r="CU40" s="442"/>
      <c r="CV40" s="383">
        <v>288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1"/>
        <v>1296</v>
      </c>
      <c r="DI40" s="218">
        <f t="shared" si="11"/>
        <v>0</v>
      </c>
      <c r="DJ40" s="219">
        <f t="shared" si="11"/>
        <v>0</v>
      </c>
      <c r="DK40" s="471">
        <f t="shared" si="12"/>
        <v>0</v>
      </c>
      <c r="DL40" s="215">
        <f t="shared" si="13"/>
        <v>-1296</v>
      </c>
      <c r="DM40" s="208">
        <f t="shared" si="14"/>
        <v>0</v>
      </c>
      <c r="DN40" s="251">
        <f t="shared" si="19"/>
        <v>2827</v>
      </c>
      <c r="DO40" s="220">
        <f t="shared" si="17"/>
        <v>3324</v>
      </c>
      <c r="DP40" s="449">
        <v>1344</v>
      </c>
      <c r="DQ40" s="449">
        <v>1416</v>
      </c>
      <c r="DR40" s="449">
        <v>1464</v>
      </c>
      <c r="DS40" s="449">
        <v>1272</v>
      </c>
      <c r="DT40" s="449">
        <v>1248</v>
      </c>
      <c r="DU40" s="449">
        <v>1344</v>
      </c>
      <c r="DV40" s="449">
        <v>1392</v>
      </c>
      <c r="DW40" s="449">
        <v>1368</v>
      </c>
      <c r="DX40" s="449">
        <v>1368</v>
      </c>
      <c r="DY40" s="449">
        <v>1248</v>
      </c>
      <c r="DZ40" s="449">
        <v>672</v>
      </c>
      <c r="EA40" s="449">
        <v>0</v>
      </c>
      <c r="EB40" s="449">
        <v>1416</v>
      </c>
      <c r="EC40" s="449">
        <v>1224</v>
      </c>
      <c r="ED40" s="449">
        <v>1272</v>
      </c>
      <c r="EE40" s="449">
        <v>1272</v>
      </c>
    </row>
    <row r="41" spans="1:135" ht="21.6" customHeight="1">
      <c r="A41" s="1314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315">
        <v>0</v>
      </c>
      <c r="P41" s="1315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0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1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2"/>
        <v>0</v>
      </c>
      <c r="AN41" s="714">
        <f t="shared" si="3"/>
        <v>0</v>
      </c>
      <c r="AO41" s="600">
        <v>196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4"/>
        <v>196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6"/>
        <v>0</v>
      </c>
      <c r="BP41" s="173">
        <v>956</v>
      </c>
      <c r="BQ41" s="134">
        <v>600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5"/>
        <v>1556</v>
      </c>
      <c r="BY41" s="393">
        <f t="shared" si="30"/>
        <v>0</v>
      </c>
      <c r="BZ41" s="1180">
        <f t="shared" si="31"/>
        <v>0</v>
      </c>
      <c r="CA41" s="1181">
        <f t="shared" si="32"/>
        <v>-404</v>
      </c>
      <c r="CB41" s="130">
        <v>0</v>
      </c>
      <c r="CC41" s="130">
        <v>0</v>
      </c>
      <c r="CD41" s="1182">
        <f t="shared" si="16"/>
        <v>1556</v>
      </c>
      <c r="CE41" s="1169">
        <f t="shared" si="18"/>
        <v>1152</v>
      </c>
      <c r="CF41" s="263">
        <v>1300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500</v>
      </c>
      <c r="CO41" s="248">
        <v>0</v>
      </c>
      <c r="CP41" s="249">
        <v>0</v>
      </c>
      <c r="CQ41" s="442"/>
      <c r="CR41" s="265">
        <v>500</v>
      </c>
      <c r="CS41" s="240">
        <v>0</v>
      </c>
      <c r="CT41" s="247">
        <v>0</v>
      </c>
      <c r="CU41" s="442"/>
      <c r="CV41" s="383">
        <v>300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1"/>
        <v>1300</v>
      </c>
      <c r="DI41" s="218">
        <f t="shared" si="11"/>
        <v>0</v>
      </c>
      <c r="DJ41" s="219">
        <f t="shared" si="11"/>
        <v>0</v>
      </c>
      <c r="DK41" s="471">
        <f t="shared" si="12"/>
        <v>0</v>
      </c>
      <c r="DL41" s="215">
        <f t="shared" si="13"/>
        <v>-1300</v>
      </c>
      <c r="DM41" s="208">
        <f t="shared" si="14"/>
        <v>0</v>
      </c>
      <c r="DN41" s="251">
        <f t="shared" si="19"/>
        <v>1556</v>
      </c>
      <c r="DO41" s="220">
        <f t="shared" si="17"/>
        <v>1152</v>
      </c>
      <c r="DP41" s="449">
        <v>1340</v>
      </c>
      <c r="DQ41" s="449">
        <v>1400</v>
      </c>
      <c r="DR41" s="449">
        <v>1460</v>
      </c>
      <c r="DS41" s="449">
        <v>1260</v>
      </c>
      <c r="DT41" s="449">
        <v>1240</v>
      </c>
      <c r="DU41" s="449">
        <v>1340</v>
      </c>
      <c r="DV41" s="449">
        <v>1400</v>
      </c>
      <c r="DW41" s="449">
        <v>1360</v>
      </c>
      <c r="DX41" s="449">
        <v>1360</v>
      </c>
      <c r="DY41" s="449">
        <v>1260</v>
      </c>
      <c r="DZ41" s="449">
        <v>680</v>
      </c>
      <c r="EA41" s="449">
        <v>0</v>
      </c>
      <c r="EB41" s="449">
        <v>1420</v>
      </c>
      <c r="EC41" s="449">
        <v>1220</v>
      </c>
      <c r="ED41" s="449">
        <v>1280</v>
      </c>
      <c r="EE41" s="449">
        <v>1280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0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1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2"/>
        <v>0</v>
      </c>
      <c r="AN42" s="714">
        <f t="shared" si="3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4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6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5"/>
        <v>0</v>
      </c>
      <c r="BY42" s="393">
        <f t="shared" si="30"/>
        <v>0</v>
      </c>
      <c r="BZ42" s="1180">
        <f t="shared" si="31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16"/>
        <v>0</v>
      </c>
      <c r="CE42" s="1169">
        <f t="shared" si="18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1"/>
        <v>0</v>
      </c>
      <c r="DI42" s="218">
        <f t="shared" si="11"/>
        <v>0</v>
      </c>
      <c r="DJ42" s="219">
        <f t="shared" si="11"/>
        <v>0</v>
      </c>
      <c r="DK42" s="471">
        <f t="shared" si="12"/>
        <v>0</v>
      </c>
      <c r="DL42" s="215">
        <f t="shared" si="13"/>
        <v>0</v>
      </c>
      <c r="DM42" s="208">
        <f t="shared" si="14"/>
        <v>0</v>
      </c>
      <c r="DN42" s="251">
        <f t="shared" si="19"/>
        <v>0</v>
      </c>
      <c r="DO42" s="220">
        <f t="shared" si="17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310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0"/>
        <v>310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1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2"/>
        <v>0</v>
      </c>
      <c r="AN43" s="714">
        <f t="shared" si="3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4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6"/>
        <v>0</v>
      </c>
      <c r="BP43" s="173">
        <v>11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5"/>
        <v>11</v>
      </c>
      <c r="BY43" s="393">
        <f t="shared" si="30"/>
        <v>310</v>
      </c>
      <c r="BZ43" s="1180">
        <f t="shared" si="31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16"/>
        <v>11</v>
      </c>
      <c r="CE43" s="1169">
        <f t="shared" si="18"/>
        <v>321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1"/>
        <v>0</v>
      </c>
      <c r="DI43" s="218">
        <f t="shared" si="11"/>
        <v>0</v>
      </c>
      <c r="DJ43" s="219">
        <f t="shared" si="11"/>
        <v>0</v>
      </c>
      <c r="DK43" s="471">
        <f t="shared" si="12"/>
        <v>0</v>
      </c>
      <c r="DL43" s="215">
        <f t="shared" si="13"/>
        <v>0</v>
      </c>
      <c r="DM43" s="208">
        <f t="shared" si="14"/>
        <v>0</v>
      </c>
      <c r="DN43" s="251">
        <f t="shared" si="19"/>
        <v>11</v>
      </c>
      <c r="DO43" s="220">
        <f t="shared" si="17"/>
        <v>321</v>
      </c>
      <c r="DP43" s="449">
        <v>0</v>
      </c>
      <c r="DQ43" s="449">
        <v>160</v>
      </c>
      <c r="DR43" s="449">
        <v>100</v>
      </c>
      <c r="DS43" s="449">
        <v>0</v>
      </c>
      <c r="DT43" s="449">
        <v>0</v>
      </c>
      <c r="DU43" s="449">
        <v>160</v>
      </c>
      <c r="DV43" s="449">
        <v>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520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0"/>
        <v>520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1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2"/>
        <v>0</v>
      </c>
      <c r="AN44" s="714">
        <f t="shared" si="3"/>
        <v>0</v>
      </c>
      <c r="AO44" s="600">
        <v>1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4"/>
        <v>1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6"/>
        <v>0</v>
      </c>
      <c r="BP44" s="173">
        <v>7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5"/>
        <v>7</v>
      </c>
      <c r="BY44" s="393">
        <f t="shared" si="30"/>
        <v>520</v>
      </c>
      <c r="BZ44" s="1180">
        <f t="shared" si="31"/>
        <v>0</v>
      </c>
      <c r="CA44" s="1181">
        <f t="shared" si="32"/>
        <v>1</v>
      </c>
      <c r="CB44" s="130">
        <v>0</v>
      </c>
      <c r="CC44" s="130">
        <v>0</v>
      </c>
      <c r="CD44" s="1182">
        <f t="shared" si="16"/>
        <v>7</v>
      </c>
      <c r="CE44" s="1169">
        <f t="shared" si="18"/>
        <v>528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1"/>
        <v>0</v>
      </c>
      <c r="DI44" s="218">
        <f t="shared" si="11"/>
        <v>0</v>
      </c>
      <c r="DJ44" s="219">
        <f t="shared" si="11"/>
        <v>0</v>
      </c>
      <c r="DK44" s="471">
        <f t="shared" si="12"/>
        <v>0</v>
      </c>
      <c r="DL44" s="215">
        <f t="shared" si="13"/>
        <v>0</v>
      </c>
      <c r="DM44" s="208">
        <f t="shared" si="14"/>
        <v>0</v>
      </c>
      <c r="DN44" s="251">
        <f t="shared" si="19"/>
        <v>7</v>
      </c>
      <c r="DO44" s="220">
        <f t="shared" si="17"/>
        <v>528</v>
      </c>
      <c r="DP44" s="449">
        <v>0</v>
      </c>
      <c r="DQ44" s="449">
        <v>180</v>
      </c>
      <c r="DR44" s="449">
        <v>120</v>
      </c>
      <c r="DS44" s="449">
        <v>0</v>
      </c>
      <c r="DT44" s="449">
        <v>0</v>
      </c>
      <c r="DU44" s="449">
        <v>180</v>
      </c>
      <c r="DV44" s="449">
        <v>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314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325">
        <v>0</v>
      </c>
      <c r="T45" s="1325">
        <v>0</v>
      </c>
      <c r="U45" s="125">
        <f t="shared" si="0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1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2"/>
        <v>0</v>
      </c>
      <c r="AN45" s="714">
        <f t="shared" si="3"/>
        <v>0</v>
      </c>
      <c r="AO45" s="600">
        <v>0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4"/>
        <v>0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6"/>
        <v>0</v>
      </c>
      <c r="BP45" s="173">
        <v>1203</v>
      </c>
      <c r="BQ45" s="134">
        <v>0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5"/>
        <v>1203</v>
      </c>
      <c r="BY45" s="393">
        <f t="shared" si="30"/>
        <v>0</v>
      </c>
      <c r="BZ45" s="1180">
        <f t="shared" si="31"/>
        <v>0</v>
      </c>
      <c r="CA45" s="1181">
        <f t="shared" si="32"/>
        <v>0</v>
      </c>
      <c r="CB45" s="130">
        <v>0</v>
      </c>
      <c r="CC45" s="130">
        <v>0</v>
      </c>
      <c r="CD45" s="1182">
        <f t="shared" si="16"/>
        <v>1203</v>
      </c>
      <c r="CE45" s="1169">
        <f t="shared" si="18"/>
        <v>1203</v>
      </c>
      <c r="CF45" s="263">
        <v>600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600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1"/>
        <v>600</v>
      </c>
      <c r="DI45" s="218">
        <f t="shared" si="11"/>
        <v>0</v>
      </c>
      <c r="DJ45" s="219">
        <f t="shared" si="11"/>
        <v>0</v>
      </c>
      <c r="DK45" s="471">
        <f t="shared" si="12"/>
        <v>0</v>
      </c>
      <c r="DL45" s="215">
        <f t="shared" si="13"/>
        <v>-600</v>
      </c>
      <c r="DM45" s="208">
        <f t="shared" si="14"/>
        <v>0</v>
      </c>
      <c r="DN45" s="251">
        <f t="shared" si="19"/>
        <v>1203</v>
      </c>
      <c r="DO45" s="220">
        <f t="shared" si="17"/>
        <v>1203</v>
      </c>
      <c r="DP45" s="449">
        <v>450</v>
      </c>
      <c r="DQ45" s="449">
        <v>0</v>
      </c>
      <c r="DR45" s="449">
        <v>0</v>
      </c>
      <c r="DS45" s="449">
        <v>0</v>
      </c>
      <c r="DT45" s="449">
        <v>0</v>
      </c>
      <c r="DU45" s="449">
        <v>750</v>
      </c>
      <c r="DV45" s="449">
        <v>0</v>
      </c>
      <c r="DW45" s="449">
        <v>0</v>
      </c>
      <c r="DX45" s="449">
        <v>900</v>
      </c>
      <c r="DY45" s="449">
        <v>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0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1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2"/>
        <v>0</v>
      </c>
      <c r="AN46" s="714">
        <f t="shared" si="3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4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6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5"/>
        <v>0</v>
      </c>
      <c r="BY46" s="393">
        <f t="shared" si="30"/>
        <v>0</v>
      </c>
      <c r="BZ46" s="1180">
        <f t="shared" si="31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16"/>
        <v>0</v>
      </c>
      <c r="CE46" s="1169">
        <f t="shared" si="18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1"/>
        <v>0</v>
      </c>
      <c r="DI46" s="218">
        <f t="shared" si="11"/>
        <v>0</v>
      </c>
      <c r="DJ46" s="219">
        <f t="shared" si="11"/>
        <v>0</v>
      </c>
      <c r="DK46" s="471">
        <f t="shared" si="12"/>
        <v>0</v>
      </c>
      <c r="DL46" s="215">
        <f t="shared" si="13"/>
        <v>0</v>
      </c>
      <c r="DM46" s="208">
        <f t="shared" si="14"/>
        <v>0</v>
      </c>
      <c r="DN46" s="251">
        <f t="shared" si="19"/>
        <v>0</v>
      </c>
      <c r="DO46" s="220">
        <f t="shared" si="17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121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0"/>
        <v>121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1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2"/>
        <v>0</v>
      </c>
      <c r="AN47" s="714">
        <f t="shared" si="3"/>
        <v>0</v>
      </c>
      <c r="AO47" s="600">
        <v>40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4"/>
        <v>40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6"/>
        <v>0</v>
      </c>
      <c r="BP47" s="173">
        <v>647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5"/>
        <v>647</v>
      </c>
      <c r="BY47" s="393">
        <f t="shared" si="30"/>
        <v>121</v>
      </c>
      <c r="BZ47" s="1180">
        <f t="shared" si="31"/>
        <v>0</v>
      </c>
      <c r="CA47" s="1181">
        <f t="shared" si="32"/>
        <v>40</v>
      </c>
      <c r="CB47" s="130">
        <v>0</v>
      </c>
      <c r="CC47" s="130">
        <v>0</v>
      </c>
      <c r="CD47" s="1182">
        <f t="shared" si="16"/>
        <v>647</v>
      </c>
      <c r="CE47" s="1169">
        <f t="shared" si="18"/>
        <v>808</v>
      </c>
      <c r="CF47" s="263">
        <v>600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600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1"/>
        <v>600</v>
      </c>
      <c r="DI47" s="218">
        <f t="shared" si="11"/>
        <v>0</v>
      </c>
      <c r="DJ47" s="219">
        <f t="shared" si="11"/>
        <v>0</v>
      </c>
      <c r="DK47" s="471">
        <f t="shared" si="12"/>
        <v>0</v>
      </c>
      <c r="DL47" s="215">
        <f t="shared" si="13"/>
        <v>-600</v>
      </c>
      <c r="DM47" s="208">
        <f t="shared" si="14"/>
        <v>0</v>
      </c>
      <c r="DN47" s="251">
        <f t="shared" si="19"/>
        <v>647</v>
      </c>
      <c r="DO47" s="220">
        <f t="shared" si="17"/>
        <v>808</v>
      </c>
      <c r="DP47" s="449">
        <v>456</v>
      </c>
      <c r="DQ47" s="449">
        <v>0</v>
      </c>
      <c r="DR47" s="449">
        <v>0</v>
      </c>
      <c r="DS47" s="449">
        <v>0</v>
      </c>
      <c r="DT47" s="449">
        <v>0</v>
      </c>
      <c r="DU47" s="449">
        <v>768</v>
      </c>
      <c r="DV47" s="449">
        <v>0</v>
      </c>
      <c r="DW47" s="449">
        <v>0</v>
      </c>
      <c r="DX47" s="449">
        <v>912</v>
      </c>
      <c r="DY47" s="449">
        <v>0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0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1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2"/>
        <v>0</v>
      </c>
      <c r="AN48" s="714">
        <f t="shared" si="3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4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6"/>
        <v>0</v>
      </c>
      <c r="BP48" s="173">
        <v>363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5"/>
        <v>363</v>
      </c>
      <c r="BY48" s="393">
        <f t="shared" si="30"/>
        <v>0</v>
      </c>
      <c r="BZ48" s="1180">
        <f t="shared" si="31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16"/>
        <v>363</v>
      </c>
      <c r="CE48" s="1169">
        <f t="shared" si="18"/>
        <v>363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1"/>
        <v>0</v>
      </c>
      <c r="DI48" s="218">
        <f t="shared" si="11"/>
        <v>0</v>
      </c>
      <c r="DJ48" s="219">
        <f t="shared" si="11"/>
        <v>0</v>
      </c>
      <c r="DK48" s="471">
        <f t="shared" si="12"/>
        <v>0</v>
      </c>
      <c r="DL48" s="215">
        <f t="shared" si="13"/>
        <v>0</v>
      </c>
      <c r="DM48" s="208">
        <f t="shared" si="14"/>
        <v>0</v>
      </c>
      <c r="DN48" s="251">
        <f t="shared" si="19"/>
        <v>363</v>
      </c>
      <c r="DO48" s="220">
        <f t="shared" si="17"/>
        <v>363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0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1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2"/>
        <v>0</v>
      </c>
      <c r="AN49" s="714">
        <f t="shared" si="3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4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6"/>
        <v>0</v>
      </c>
      <c r="BP49" s="173">
        <v>373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5"/>
        <v>373</v>
      </c>
      <c r="BY49" s="393">
        <f t="shared" si="30"/>
        <v>0</v>
      </c>
      <c r="BZ49" s="1180">
        <f t="shared" si="31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16"/>
        <v>373</v>
      </c>
      <c r="CE49" s="1169">
        <f t="shared" si="18"/>
        <v>373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1"/>
        <v>0</v>
      </c>
      <c r="DI49" s="218">
        <f t="shared" si="11"/>
        <v>0</v>
      </c>
      <c r="DJ49" s="219">
        <f t="shared" si="11"/>
        <v>0</v>
      </c>
      <c r="DK49" s="471">
        <f t="shared" si="12"/>
        <v>0</v>
      </c>
      <c r="DL49" s="215">
        <f t="shared" si="13"/>
        <v>0</v>
      </c>
      <c r="DM49" s="208">
        <f t="shared" si="14"/>
        <v>0</v>
      </c>
      <c r="DN49" s="251">
        <f t="shared" si="19"/>
        <v>373</v>
      </c>
      <c r="DO49" s="220">
        <f t="shared" si="17"/>
        <v>373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0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1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2"/>
        <v>0</v>
      </c>
      <c r="AN50" s="714">
        <f t="shared" si="3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4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6"/>
        <v>0</v>
      </c>
      <c r="BP50" s="173">
        <v>1202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5"/>
        <v>1202</v>
      </c>
      <c r="BY50" s="393">
        <f t="shared" si="30"/>
        <v>0</v>
      </c>
      <c r="BZ50" s="1180">
        <f t="shared" si="31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16"/>
        <v>1202</v>
      </c>
      <c r="CE50" s="1169">
        <f t="shared" si="18"/>
        <v>1202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1"/>
        <v>0</v>
      </c>
      <c r="DI50" s="218">
        <f t="shared" si="11"/>
        <v>0</v>
      </c>
      <c r="DJ50" s="219">
        <f t="shared" si="11"/>
        <v>0</v>
      </c>
      <c r="DK50" s="471">
        <f t="shared" si="12"/>
        <v>0</v>
      </c>
      <c r="DL50" s="215">
        <f t="shared" si="13"/>
        <v>0</v>
      </c>
      <c r="DM50" s="208">
        <f t="shared" si="14"/>
        <v>0</v>
      </c>
      <c r="DN50" s="251">
        <f t="shared" si="19"/>
        <v>1202</v>
      </c>
      <c r="DO50" s="220">
        <f t="shared" si="17"/>
        <v>1202</v>
      </c>
      <c r="DP50" s="449">
        <v>112</v>
      </c>
      <c r="DQ50" s="449">
        <v>112</v>
      </c>
      <c r="DR50" s="449">
        <v>96</v>
      </c>
      <c r="DS50" s="449">
        <v>96</v>
      </c>
      <c r="DT50" s="449">
        <v>0</v>
      </c>
      <c r="DU50" s="449">
        <v>96</v>
      </c>
      <c r="DV50" s="449">
        <v>0</v>
      </c>
      <c r="DW50" s="449">
        <v>0</v>
      </c>
      <c r="DX50" s="449">
        <v>0</v>
      </c>
      <c r="DY50" s="449">
        <v>144</v>
      </c>
      <c r="DZ50" s="449">
        <v>96</v>
      </c>
      <c r="EA50" s="449">
        <v>0</v>
      </c>
      <c r="EB50" s="449">
        <v>0</v>
      </c>
      <c r="EC50" s="449">
        <v>96</v>
      </c>
      <c r="ED50" s="449">
        <v>0</v>
      </c>
      <c r="EE50" s="449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524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0"/>
        <v>524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1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2"/>
        <v>0</v>
      </c>
      <c r="AN51" s="714">
        <f t="shared" si="3"/>
        <v>0</v>
      </c>
      <c r="AO51" s="600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4"/>
        <v>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6"/>
        <v>0</v>
      </c>
      <c r="BP51" s="173">
        <v>1185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5"/>
        <v>1185</v>
      </c>
      <c r="BY51" s="393">
        <f t="shared" si="30"/>
        <v>524</v>
      </c>
      <c r="BZ51" s="1180">
        <f t="shared" si="31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16"/>
        <v>1185</v>
      </c>
      <c r="CE51" s="1169">
        <f t="shared" si="18"/>
        <v>1709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1"/>
        <v>0</v>
      </c>
      <c r="DI51" s="218">
        <f t="shared" si="11"/>
        <v>0</v>
      </c>
      <c r="DJ51" s="219">
        <f t="shared" si="11"/>
        <v>0</v>
      </c>
      <c r="DK51" s="471">
        <f t="shared" si="12"/>
        <v>0</v>
      </c>
      <c r="DL51" s="215">
        <f t="shared" si="13"/>
        <v>0</v>
      </c>
      <c r="DM51" s="208">
        <f t="shared" si="14"/>
        <v>0</v>
      </c>
      <c r="DN51" s="251">
        <f t="shared" si="19"/>
        <v>1185</v>
      </c>
      <c r="DO51" s="220">
        <f t="shared" si="17"/>
        <v>1709</v>
      </c>
      <c r="DP51" s="449">
        <v>112</v>
      </c>
      <c r="DQ51" s="449">
        <v>112</v>
      </c>
      <c r="DR51" s="449">
        <v>96</v>
      </c>
      <c r="DS51" s="449">
        <v>96</v>
      </c>
      <c r="DT51" s="449">
        <v>0</v>
      </c>
      <c r="DU51" s="449">
        <v>96</v>
      </c>
      <c r="DV51" s="449">
        <v>0</v>
      </c>
      <c r="DW51" s="449">
        <v>0</v>
      </c>
      <c r="DX51" s="449">
        <v>0</v>
      </c>
      <c r="DY51" s="449">
        <v>144</v>
      </c>
      <c r="DZ51" s="449">
        <v>96</v>
      </c>
      <c r="EA51" s="449">
        <v>0</v>
      </c>
      <c r="EB51" s="449">
        <v>0</v>
      </c>
      <c r="EC51" s="449">
        <v>96</v>
      </c>
      <c r="ED51" s="449">
        <v>0</v>
      </c>
      <c r="EE51" s="449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0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1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2"/>
        <v>0</v>
      </c>
      <c r="AN52" s="714">
        <f t="shared" si="3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4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6"/>
        <v>0</v>
      </c>
      <c r="BP52" s="173">
        <v>899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5"/>
        <v>899</v>
      </c>
      <c r="BY52" s="393">
        <f t="shared" si="30"/>
        <v>0</v>
      </c>
      <c r="BZ52" s="1180">
        <f t="shared" si="31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16"/>
        <v>899</v>
      </c>
      <c r="CE52" s="1169">
        <f t="shared" si="18"/>
        <v>899</v>
      </c>
      <c r="CF52" s="263">
        <v>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1"/>
        <v>0</v>
      </c>
      <c r="DI52" s="218">
        <f t="shared" si="11"/>
        <v>0</v>
      </c>
      <c r="DJ52" s="219">
        <f t="shared" si="11"/>
        <v>0</v>
      </c>
      <c r="DK52" s="471">
        <f t="shared" si="12"/>
        <v>0</v>
      </c>
      <c r="DL52" s="215">
        <f t="shared" si="13"/>
        <v>0</v>
      </c>
      <c r="DM52" s="208">
        <f t="shared" si="14"/>
        <v>0</v>
      </c>
      <c r="DN52" s="251">
        <f t="shared" si="19"/>
        <v>899</v>
      </c>
      <c r="DO52" s="220">
        <f t="shared" si="17"/>
        <v>899</v>
      </c>
      <c r="DP52" s="449">
        <v>160</v>
      </c>
      <c r="DQ52" s="449">
        <v>128</v>
      </c>
      <c r="DR52" s="449">
        <v>144</v>
      </c>
      <c r="DS52" s="449">
        <v>0</v>
      </c>
      <c r="DT52" s="449">
        <v>0</v>
      </c>
      <c r="DU52" s="449">
        <v>0</v>
      </c>
      <c r="DV52" s="449">
        <v>0</v>
      </c>
      <c r="DW52" s="449">
        <v>112</v>
      </c>
      <c r="DX52" s="449">
        <v>0</v>
      </c>
      <c r="DY52" s="449">
        <v>208</v>
      </c>
      <c r="DZ52" s="449">
        <v>176</v>
      </c>
      <c r="EA52" s="449">
        <v>0</v>
      </c>
      <c r="EB52" s="449">
        <v>0</v>
      </c>
      <c r="EC52" s="449">
        <v>0</v>
      </c>
      <c r="ED52" s="449">
        <v>0</v>
      </c>
      <c r="EE52" s="449">
        <v>0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548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0"/>
        <v>548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1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2"/>
        <v>0</v>
      </c>
      <c r="AN53" s="714">
        <f t="shared" si="3"/>
        <v>0</v>
      </c>
      <c r="AO53" s="600">
        <v>19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4"/>
        <v>19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6"/>
        <v>0</v>
      </c>
      <c r="BP53" s="173">
        <v>515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5"/>
        <v>515</v>
      </c>
      <c r="BY53" s="393">
        <f t="shared" si="30"/>
        <v>548</v>
      </c>
      <c r="BZ53" s="1180">
        <f t="shared" si="31"/>
        <v>0</v>
      </c>
      <c r="CA53" s="1181">
        <f t="shared" si="32"/>
        <v>19</v>
      </c>
      <c r="CB53" s="130">
        <v>0</v>
      </c>
      <c r="CC53" s="130">
        <v>0</v>
      </c>
      <c r="CD53" s="1182">
        <f t="shared" si="16"/>
        <v>515</v>
      </c>
      <c r="CE53" s="1169">
        <f t="shared" si="18"/>
        <v>1082</v>
      </c>
      <c r="CF53" s="263">
        <v>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1"/>
        <v>0</v>
      </c>
      <c r="DI53" s="218">
        <f t="shared" si="11"/>
        <v>0</v>
      </c>
      <c r="DJ53" s="219">
        <f t="shared" si="11"/>
        <v>0</v>
      </c>
      <c r="DK53" s="471">
        <f t="shared" si="12"/>
        <v>0</v>
      </c>
      <c r="DL53" s="215">
        <f t="shared" si="13"/>
        <v>0</v>
      </c>
      <c r="DM53" s="208">
        <f t="shared" si="14"/>
        <v>0</v>
      </c>
      <c r="DN53" s="251">
        <f t="shared" si="19"/>
        <v>515</v>
      </c>
      <c r="DO53" s="220">
        <f t="shared" si="17"/>
        <v>1082</v>
      </c>
      <c r="DP53" s="449">
        <v>160</v>
      </c>
      <c r="DQ53" s="449">
        <v>128</v>
      </c>
      <c r="DR53" s="449">
        <v>144</v>
      </c>
      <c r="DS53" s="449">
        <v>0</v>
      </c>
      <c r="DT53" s="449">
        <v>0</v>
      </c>
      <c r="DU53" s="449">
        <v>0</v>
      </c>
      <c r="DV53" s="449">
        <v>0</v>
      </c>
      <c r="DW53" s="449">
        <v>112</v>
      </c>
      <c r="DX53" s="449">
        <v>0</v>
      </c>
      <c r="DY53" s="449">
        <v>208</v>
      </c>
      <c r="DZ53" s="449">
        <v>176</v>
      </c>
      <c r="EA53" s="449">
        <v>0</v>
      </c>
      <c r="EB53" s="449">
        <v>0</v>
      </c>
      <c r="EC53" s="449">
        <v>0</v>
      </c>
      <c r="ED53" s="449">
        <v>0</v>
      </c>
      <c r="EE53" s="449">
        <v>0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0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1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2"/>
        <v>0</v>
      </c>
      <c r="AN54" s="714">
        <f t="shared" si="3"/>
        <v>0</v>
      </c>
      <c r="AO54" s="600">
        <v>67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4"/>
        <v>67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6"/>
        <v>0</v>
      </c>
      <c r="BP54" s="173">
        <v>200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5"/>
        <v>200</v>
      </c>
      <c r="BY54" s="393">
        <f t="shared" si="30"/>
        <v>0</v>
      </c>
      <c r="BZ54" s="1180">
        <f t="shared" si="31"/>
        <v>0</v>
      </c>
      <c r="CA54" s="1181">
        <f t="shared" si="32"/>
        <v>67</v>
      </c>
      <c r="CB54" s="130">
        <v>0</v>
      </c>
      <c r="CC54" s="130">
        <v>0</v>
      </c>
      <c r="CD54" s="1182">
        <f t="shared" si="16"/>
        <v>200</v>
      </c>
      <c r="CE54" s="1169">
        <f t="shared" si="18"/>
        <v>267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1"/>
        <v>0</v>
      </c>
      <c r="DI54" s="218">
        <f t="shared" si="11"/>
        <v>0</v>
      </c>
      <c r="DJ54" s="219">
        <f t="shared" si="11"/>
        <v>0</v>
      </c>
      <c r="DK54" s="471">
        <f t="shared" si="12"/>
        <v>0</v>
      </c>
      <c r="DL54" s="215">
        <f t="shared" si="13"/>
        <v>0</v>
      </c>
      <c r="DM54" s="208">
        <f t="shared" si="14"/>
        <v>0</v>
      </c>
      <c r="DN54" s="251">
        <f t="shared" si="19"/>
        <v>200</v>
      </c>
      <c r="DO54" s="220">
        <f t="shared" si="17"/>
        <v>267</v>
      </c>
      <c r="DP54" s="449">
        <v>0</v>
      </c>
      <c r="DQ54" s="449">
        <v>0</v>
      </c>
      <c r="DR54" s="449">
        <v>160</v>
      </c>
      <c r="DS54" s="449">
        <v>0</v>
      </c>
      <c r="DT54" s="449">
        <v>0</v>
      </c>
      <c r="DU54" s="449">
        <v>0</v>
      </c>
      <c r="DV54" s="449">
        <v>160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870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0"/>
        <v>870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1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2"/>
        <v>0</v>
      </c>
      <c r="AN55" s="714">
        <f t="shared" si="3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4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6"/>
        <v>0</v>
      </c>
      <c r="BP55" s="173">
        <v>82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5"/>
        <v>82</v>
      </c>
      <c r="BY55" s="393">
        <f t="shared" si="30"/>
        <v>870</v>
      </c>
      <c r="BZ55" s="1180">
        <f t="shared" si="31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16"/>
        <v>82</v>
      </c>
      <c r="CE55" s="1169">
        <f t="shared" si="18"/>
        <v>952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1"/>
        <v>0</v>
      </c>
      <c r="DI55" s="218">
        <f t="shared" si="11"/>
        <v>0</v>
      </c>
      <c r="DJ55" s="219">
        <f t="shared" si="11"/>
        <v>0</v>
      </c>
      <c r="DK55" s="471">
        <f t="shared" si="12"/>
        <v>0</v>
      </c>
      <c r="DL55" s="215">
        <f t="shared" si="13"/>
        <v>0</v>
      </c>
      <c r="DM55" s="208">
        <f t="shared" si="14"/>
        <v>0</v>
      </c>
      <c r="DN55" s="251">
        <f t="shared" si="19"/>
        <v>82</v>
      </c>
      <c r="DO55" s="220">
        <f t="shared" si="17"/>
        <v>952</v>
      </c>
      <c r="DP55" s="449">
        <v>272</v>
      </c>
      <c r="DQ55" s="449">
        <v>0</v>
      </c>
      <c r="DR55" s="449">
        <v>160</v>
      </c>
      <c r="DS55" s="449">
        <v>0</v>
      </c>
      <c r="DT55" s="449">
        <v>0</v>
      </c>
      <c r="DU55" s="449">
        <v>0</v>
      </c>
      <c r="DV55" s="449">
        <v>160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527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0"/>
        <v>527</v>
      </c>
      <c r="V56" s="126">
        <v>0</v>
      </c>
      <c r="W56" s="124">
        <f>127</f>
        <v>127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1"/>
        <v>127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2"/>
        <v>0</v>
      </c>
      <c r="AN56" s="714">
        <f t="shared" si="3"/>
        <v>127</v>
      </c>
      <c r="AO56" s="600">
        <v>0</v>
      </c>
      <c r="AP56" s="134">
        <f>127</f>
        <v>127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4"/>
        <v>127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6"/>
        <v>0</v>
      </c>
      <c r="BP56" s="173">
        <v>271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5"/>
        <v>271</v>
      </c>
      <c r="BY56" s="393">
        <f t="shared" si="30"/>
        <v>400</v>
      </c>
      <c r="BZ56" s="1180">
        <f t="shared" si="31"/>
        <v>0</v>
      </c>
      <c r="CA56" s="1181">
        <f t="shared" si="32"/>
        <v>127</v>
      </c>
      <c r="CB56" s="130">
        <v>0</v>
      </c>
      <c r="CC56" s="130">
        <v>0</v>
      </c>
      <c r="CD56" s="1182">
        <f t="shared" si="16"/>
        <v>271</v>
      </c>
      <c r="CE56" s="1169">
        <f t="shared" si="18"/>
        <v>798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1"/>
        <v>0</v>
      </c>
      <c r="DI56" s="218">
        <f t="shared" si="11"/>
        <v>0</v>
      </c>
      <c r="DJ56" s="219">
        <f t="shared" si="11"/>
        <v>0</v>
      </c>
      <c r="DK56" s="471">
        <f t="shared" si="12"/>
        <v>0</v>
      </c>
      <c r="DL56" s="215">
        <f t="shared" si="13"/>
        <v>0</v>
      </c>
      <c r="DM56" s="208">
        <f t="shared" si="14"/>
        <v>0</v>
      </c>
      <c r="DN56" s="251">
        <f t="shared" si="19"/>
        <v>271</v>
      </c>
      <c r="DO56" s="220">
        <f t="shared" si="17"/>
        <v>798</v>
      </c>
      <c r="DP56" s="449">
        <v>272</v>
      </c>
      <c r="DQ56" s="449">
        <v>0</v>
      </c>
      <c r="DR56" s="449">
        <v>320</v>
      </c>
      <c r="DS56" s="449">
        <v>0</v>
      </c>
      <c r="DT56" s="449">
        <v>0</v>
      </c>
      <c r="DU56" s="449">
        <v>0</v>
      </c>
      <c r="DV56" s="449">
        <v>320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426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0"/>
        <v>426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1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2"/>
        <v>0</v>
      </c>
      <c r="AN57" s="714">
        <f t="shared" si="3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4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6"/>
        <v>0</v>
      </c>
      <c r="BP57" s="173">
        <v>9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5"/>
        <v>9</v>
      </c>
      <c r="BY57" s="393">
        <f t="shared" si="30"/>
        <v>426</v>
      </c>
      <c r="BZ57" s="1180">
        <f t="shared" si="31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16"/>
        <v>9</v>
      </c>
      <c r="CE57" s="1169">
        <f t="shared" si="18"/>
        <v>435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1"/>
        <v>0</v>
      </c>
      <c r="DI57" s="218">
        <f t="shared" si="11"/>
        <v>0</v>
      </c>
      <c r="DJ57" s="219">
        <f t="shared" si="11"/>
        <v>0</v>
      </c>
      <c r="DK57" s="471">
        <f t="shared" si="12"/>
        <v>0</v>
      </c>
      <c r="DL57" s="215">
        <f t="shared" si="13"/>
        <v>0</v>
      </c>
      <c r="DM57" s="208">
        <f t="shared" si="14"/>
        <v>0</v>
      </c>
      <c r="DN57" s="251">
        <f t="shared" si="19"/>
        <v>9</v>
      </c>
      <c r="DO57" s="220">
        <f t="shared" si="17"/>
        <v>435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0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1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2"/>
        <v>0</v>
      </c>
      <c r="AN58" s="714">
        <f t="shared" si="3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4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6"/>
        <v>0</v>
      </c>
      <c r="BP58" s="173">
        <v>125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5"/>
        <v>125</v>
      </c>
      <c r="BY58" s="393">
        <f t="shared" si="30"/>
        <v>0</v>
      </c>
      <c r="BZ58" s="1180">
        <f t="shared" si="31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16"/>
        <v>125</v>
      </c>
      <c r="CE58" s="1169">
        <f t="shared" si="18"/>
        <v>125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1"/>
        <v>0</v>
      </c>
      <c r="DI58" s="218">
        <f t="shared" si="11"/>
        <v>0</v>
      </c>
      <c r="DJ58" s="219">
        <f t="shared" si="11"/>
        <v>0</v>
      </c>
      <c r="DK58" s="471">
        <f t="shared" si="12"/>
        <v>0</v>
      </c>
      <c r="DL58" s="215">
        <f t="shared" si="13"/>
        <v>0</v>
      </c>
      <c r="DM58" s="208">
        <f t="shared" si="14"/>
        <v>0</v>
      </c>
      <c r="DN58" s="251">
        <f t="shared" si="19"/>
        <v>125</v>
      </c>
      <c r="DO58" s="220">
        <f t="shared" si="17"/>
        <v>125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243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0"/>
        <v>243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1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2"/>
        <v>0</v>
      </c>
      <c r="AN59" s="714">
        <f t="shared" si="3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4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6"/>
        <v>0</v>
      </c>
      <c r="BP59" s="173">
        <v>237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5"/>
        <v>237</v>
      </c>
      <c r="BY59" s="393">
        <f t="shared" si="30"/>
        <v>243</v>
      </c>
      <c r="BZ59" s="1180">
        <f t="shared" si="31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16"/>
        <v>237</v>
      </c>
      <c r="CE59" s="1169">
        <f t="shared" si="18"/>
        <v>480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1"/>
        <v>0</v>
      </c>
      <c r="DI59" s="218">
        <f t="shared" si="11"/>
        <v>0</v>
      </c>
      <c r="DJ59" s="219">
        <f t="shared" si="11"/>
        <v>0</v>
      </c>
      <c r="DK59" s="471">
        <f t="shared" si="12"/>
        <v>0</v>
      </c>
      <c r="DL59" s="215">
        <f t="shared" si="13"/>
        <v>0</v>
      </c>
      <c r="DM59" s="208">
        <f t="shared" si="14"/>
        <v>0</v>
      </c>
      <c r="DN59" s="251">
        <f t="shared" si="19"/>
        <v>237</v>
      </c>
      <c r="DO59" s="220">
        <f t="shared" si="17"/>
        <v>480</v>
      </c>
      <c r="DP59" s="449">
        <v>0</v>
      </c>
      <c r="DQ59" s="449">
        <v>0</v>
      </c>
      <c r="DR59" s="449">
        <v>0</v>
      </c>
      <c r="DS59" s="449">
        <v>72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0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1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2"/>
        <v>0</v>
      </c>
      <c r="AN60" s="714">
        <f t="shared" si="3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4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6"/>
        <v>0</v>
      </c>
      <c r="BP60" s="173">
        <v>399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5"/>
        <v>399</v>
      </c>
      <c r="BY60" s="393">
        <f t="shared" si="30"/>
        <v>0</v>
      </c>
      <c r="BZ60" s="1180">
        <f t="shared" si="31"/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16"/>
        <v>399</v>
      </c>
      <c r="CE60" s="1169">
        <f t="shared" si="18"/>
        <v>399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1"/>
        <v>0</v>
      </c>
      <c r="DI60" s="218">
        <f t="shared" si="11"/>
        <v>0</v>
      </c>
      <c r="DJ60" s="219">
        <f t="shared" si="11"/>
        <v>0</v>
      </c>
      <c r="DK60" s="471">
        <f t="shared" si="12"/>
        <v>0</v>
      </c>
      <c r="DL60" s="215">
        <f t="shared" si="13"/>
        <v>0</v>
      </c>
      <c r="DM60" s="208">
        <f t="shared" si="14"/>
        <v>0</v>
      </c>
      <c r="DN60" s="251">
        <f t="shared" si="19"/>
        <v>399</v>
      </c>
      <c r="DO60" s="220">
        <f t="shared" si="17"/>
        <v>399</v>
      </c>
      <c r="DP60" s="449">
        <v>0</v>
      </c>
      <c r="DQ60" s="449">
        <v>0</v>
      </c>
      <c r="DR60" s="449">
        <v>0</v>
      </c>
      <c r="DS60" s="449">
        <v>80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2860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0"/>
        <v>2860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1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2"/>
        <v>0</v>
      </c>
      <c r="AN61" s="714">
        <f t="shared" si="3"/>
        <v>0</v>
      </c>
      <c r="AO61" s="600">
        <v>0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4"/>
        <v>0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6"/>
        <v>0</v>
      </c>
      <c r="BP61" s="173">
        <v>566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5"/>
        <v>566</v>
      </c>
      <c r="BY61" s="393">
        <f t="shared" si="30"/>
        <v>2860</v>
      </c>
      <c r="BZ61" s="1180">
        <f t="shared" si="31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16"/>
        <v>566</v>
      </c>
      <c r="CE61" s="1169">
        <f t="shared" si="18"/>
        <v>3426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1"/>
        <v>0</v>
      </c>
      <c r="DI61" s="218">
        <f t="shared" si="11"/>
        <v>0</v>
      </c>
      <c r="DJ61" s="219">
        <f t="shared" si="11"/>
        <v>0</v>
      </c>
      <c r="DK61" s="471">
        <f t="shared" si="12"/>
        <v>0</v>
      </c>
      <c r="DL61" s="215">
        <f t="shared" si="13"/>
        <v>0</v>
      </c>
      <c r="DM61" s="208">
        <f t="shared" si="14"/>
        <v>0</v>
      </c>
      <c r="DN61" s="251">
        <f t="shared" si="19"/>
        <v>566</v>
      </c>
      <c r="DO61" s="220">
        <f t="shared" si="17"/>
        <v>3426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725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0"/>
        <v>725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1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2"/>
        <v>0</v>
      </c>
      <c r="AN62" s="714">
        <f t="shared" si="3"/>
        <v>0</v>
      </c>
      <c r="AO62" s="600">
        <v>23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4"/>
        <v>23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6"/>
        <v>0</v>
      </c>
      <c r="BP62" s="173">
        <v>2644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5"/>
        <v>2644</v>
      </c>
      <c r="BY62" s="393">
        <f t="shared" si="30"/>
        <v>725</v>
      </c>
      <c r="BZ62" s="1180">
        <f t="shared" si="31"/>
        <v>0</v>
      </c>
      <c r="CA62" s="1181">
        <f t="shared" si="32"/>
        <v>23</v>
      </c>
      <c r="CB62" s="130">
        <v>0</v>
      </c>
      <c r="CC62" s="130">
        <v>0</v>
      </c>
      <c r="CD62" s="1182">
        <f t="shared" si="16"/>
        <v>2644</v>
      </c>
      <c r="CE62" s="1169">
        <f t="shared" si="18"/>
        <v>3392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1"/>
        <v>0</v>
      </c>
      <c r="DI62" s="218">
        <f t="shared" si="11"/>
        <v>0</v>
      </c>
      <c r="DJ62" s="219">
        <f t="shared" si="11"/>
        <v>0</v>
      </c>
      <c r="DK62" s="471">
        <f t="shared" si="12"/>
        <v>0</v>
      </c>
      <c r="DL62" s="215">
        <f t="shared" si="13"/>
        <v>0</v>
      </c>
      <c r="DM62" s="208">
        <f t="shared" si="14"/>
        <v>0</v>
      </c>
      <c r="DN62" s="251">
        <f t="shared" si="19"/>
        <v>2644</v>
      </c>
      <c r="DO62" s="220">
        <f t="shared" si="17"/>
        <v>3392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0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1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2"/>
        <v>0</v>
      </c>
      <c r="AN63" s="714">
        <f t="shared" si="3"/>
        <v>0</v>
      </c>
      <c r="AO63" s="600">
        <v>2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4"/>
        <v>2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6"/>
        <v>0</v>
      </c>
      <c r="BP63" s="173">
        <v>1185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5"/>
        <v>1185</v>
      </c>
      <c r="BY63" s="393">
        <f t="shared" si="30"/>
        <v>0</v>
      </c>
      <c r="BZ63" s="1180">
        <f t="shared" si="31"/>
        <v>0</v>
      </c>
      <c r="CA63" s="1181">
        <f t="shared" si="32"/>
        <v>2</v>
      </c>
      <c r="CB63" s="130">
        <v>0</v>
      </c>
      <c r="CC63" s="130">
        <v>0</v>
      </c>
      <c r="CD63" s="1182">
        <f t="shared" si="16"/>
        <v>1185</v>
      </c>
      <c r="CE63" s="1169">
        <f t="shared" si="18"/>
        <v>1187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1"/>
        <v>0</v>
      </c>
      <c r="DI63" s="218">
        <f t="shared" si="11"/>
        <v>0</v>
      </c>
      <c r="DJ63" s="219">
        <f t="shared" si="11"/>
        <v>0</v>
      </c>
      <c r="DK63" s="471">
        <f t="shared" si="12"/>
        <v>0</v>
      </c>
      <c r="DL63" s="215">
        <f t="shared" si="13"/>
        <v>0</v>
      </c>
      <c r="DM63" s="208">
        <f t="shared" si="14"/>
        <v>0</v>
      </c>
      <c r="DN63" s="251">
        <f t="shared" si="19"/>
        <v>1185</v>
      </c>
      <c r="DO63" s="220">
        <f t="shared" si="17"/>
        <v>1187</v>
      </c>
      <c r="DP63" s="449">
        <v>160</v>
      </c>
      <c r="DQ63" s="449">
        <v>160</v>
      </c>
      <c r="DR63" s="449">
        <v>0</v>
      </c>
      <c r="DS63" s="449">
        <v>0</v>
      </c>
      <c r="DT63" s="449">
        <v>0</v>
      </c>
      <c r="DU63" s="449">
        <v>0</v>
      </c>
      <c r="DV63" s="449">
        <v>160</v>
      </c>
      <c r="DW63" s="449">
        <v>160</v>
      </c>
      <c r="DX63" s="449">
        <v>160</v>
      </c>
      <c r="DY63" s="449">
        <v>160</v>
      </c>
      <c r="DZ63" s="449">
        <v>160</v>
      </c>
      <c r="EA63" s="449">
        <v>0</v>
      </c>
      <c r="EB63" s="449">
        <v>0</v>
      </c>
      <c r="EC63" s="449">
        <v>0</v>
      </c>
      <c r="ED63" s="449">
        <v>160</v>
      </c>
      <c r="EE63" s="449">
        <v>160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317">
        <v>0</v>
      </c>
      <c r="S64" s="124">
        <v>0</v>
      </c>
      <c r="T64" s="124">
        <v>0</v>
      </c>
      <c r="U64" s="125">
        <f t="shared" si="0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1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2"/>
        <v>0</v>
      </c>
      <c r="AN64" s="714">
        <f t="shared" si="3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4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6"/>
        <v>0</v>
      </c>
      <c r="BP64" s="173">
        <v>686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5"/>
        <v>686</v>
      </c>
      <c r="BY64" s="393">
        <f t="shared" si="30"/>
        <v>0</v>
      </c>
      <c r="BZ64" s="1180">
        <f t="shared" si="31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16"/>
        <v>686</v>
      </c>
      <c r="CE64" s="1169">
        <f t="shared" si="18"/>
        <v>686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1"/>
        <v>0</v>
      </c>
      <c r="DI64" s="218">
        <f t="shared" si="11"/>
        <v>0</v>
      </c>
      <c r="DJ64" s="219">
        <f t="shared" si="11"/>
        <v>0</v>
      </c>
      <c r="DK64" s="471">
        <f t="shared" si="12"/>
        <v>0</v>
      </c>
      <c r="DL64" s="215">
        <f t="shared" si="13"/>
        <v>0</v>
      </c>
      <c r="DM64" s="208">
        <f t="shared" si="14"/>
        <v>0</v>
      </c>
      <c r="DN64" s="251">
        <f t="shared" si="19"/>
        <v>686</v>
      </c>
      <c r="DO64" s="220">
        <f t="shared" si="17"/>
        <v>686</v>
      </c>
      <c r="DP64" s="449">
        <v>144</v>
      </c>
      <c r="DQ64" s="449">
        <v>144</v>
      </c>
      <c r="DR64" s="449">
        <v>0</v>
      </c>
      <c r="DS64" s="449">
        <v>0</v>
      </c>
      <c r="DT64" s="449">
        <v>0</v>
      </c>
      <c r="DU64" s="449">
        <v>0</v>
      </c>
      <c r="DV64" s="449">
        <v>144</v>
      </c>
      <c r="DW64" s="449">
        <v>144</v>
      </c>
      <c r="DX64" s="449">
        <v>144</v>
      </c>
      <c r="DY64" s="449">
        <v>144</v>
      </c>
      <c r="DZ64" s="449">
        <v>144</v>
      </c>
      <c r="EA64" s="449">
        <v>0</v>
      </c>
      <c r="EB64" s="449">
        <v>0</v>
      </c>
      <c r="EC64" s="449">
        <v>0</v>
      </c>
      <c r="ED64" s="449">
        <v>144</v>
      </c>
      <c r="EE64" s="449">
        <v>144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0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1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2"/>
        <v>0</v>
      </c>
      <c r="AN65" s="714">
        <f t="shared" si="3"/>
        <v>0</v>
      </c>
      <c r="AO65" s="600">
        <v>11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4"/>
        <v>11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6"/>
        <v>0</v>
      </c>
      <c r="BP65" s="173">
        <v>1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5"/>
        <v>1</v>
      </c>
      <c r="BY65" s="393">
        <f t="shared" si="30"/>
        <v>0</v>
      </c>
      <c r="BZ65" s="1180">
        <f t="shared" si="31"/>
        <v>0</v>
      </c>
      <c r="CA65" s="1181">
        <f t="shared" si="32"/>
        <v>11</v>
      </c>
      <c r="CB65" s="130">
        <v>0</v>
      </c>
      <c r="CC65" s="130">
        <v>0</v>
      </c>
      <c r="CD65" s="1182">
        <f t="shared" si="16"/>
        <v>1</v>
      </c>
      <c r="CE65" s="1169">
        <f t="shared" si="18"/>
        <v>12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1"/>
        <v>0</v>
      </c>
      <c r="DI65" s="218">
        <f t="shared" si="11"/>
        <v>0</v>
      </c>
      <c r="DJ65" s="219">
        <f t="shared" si="11"/>
        <v>0</v>
      </c>
      <c r="DK65" s="471">
        <f t="shared" si="12"/>
        <v>0</v>
      </c>
      <c r="DL65" s="215">
        <f t="shared" si="13"/>
        <v>0</v>
      </c>
      <c r="DM65" s="208">
        <f t="shared" si="14"/>
        <v>0</v>
      </c>
      <c r="DN65" s="251">
        <f t="shared" si="19"/>
        <v>1</v>
      </c>
      <c r="DO65" s="220">
        <f t="shared" si="17"/>
        <v>12</v>
      </c>
      <c r="DP65" s="449">
        <v>0</v>
      </c>
      <c r="DQ65" s="449">
        <v>144</v>
      </c>
      <c r="DR65" s="449">
        <v>0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408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0"/>
        <v>408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1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2"/>
        <v>0</v>
      </c>
      <c r="AN66" s="714">
        <f t="shared" si="3"/>
        <v>0</v>
      </c>
      <c r="AO66" s="600">
        <v>13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4"/>
        <v>13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6"/>
        <v>0</v>
      </c>
      <c r="BP66" s="173">
        <v>14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5"/>
        <v>14</v>
      </c>
      <c r="BY66" s="393">
        <f t="shared" si="30"/>
        <v>408</v>
      </c>
      <c r="BZ66" s="1180">
        <f t="shared" si="31"/>
        <v>0</v>
      </c>
      <c r="CA66" s="1181">
        <f t="shared" si="32"/>
        <v>13</v>
      </c>
      <c r="CB66" s="130">
        <v>0</v>
      </c>
      <c r="CC66" s="130">
        <v>0</v>
      </c>
      <c r="CD66" s="1182">
        <f t="shared" si="16"/>
        <v>14</v>
      </c>
      <c r="CE66" s="1169">
        <f t="shared" si="18"/>
        <v>435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1"/>
        <v>0</v>
      </c>
      <c r="DI66" s="218">
        <f t="shared" si="11"/>
        <v>0</v>
      </c>
      <c r="DJ66" s="219">
        <f t="shared" si="11"/>
        <v>0</v>
      </c>
      <c r="DK66" s="471">
        <f t="shared" si="12"/>
        <v>0</v>
      </c>
      <c r="DL66" s="215">
        <f t="shared" si="13"/>
        <v>0</v>
      </c>
      <c r="DM66" s="208">
        <f t="shared" si="14"/>
        <v>0</v>
      </c>
      <c r="DN66" s="251">
        <f t="shared" si="19"/>
        <v>14</v>
      </c>
      <c r="DO66" s="220">
        <f t="shared" si="17"/>
        <v>435</v>
      </c>
      <c r="DP66" s="449">
        <v>0</v>
      </c>
      <c r="DQ66" s="449">
        <v>160</v>
      </c>
      <c r="DR66" s="449">
        <v>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316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315">
        <v>0</v>
      </c>
      <c r="T67" s="1315">
        <v>0</v>
      </c>
      <c r="U67" s="125">
        <f t="shared" si="0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1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2"/>
        <v>0</v>
      </c>
      <c r="AN67" s="714">
        <f t="shared" si="3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4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6"/>
        <v>0</v>
      </c>
      <c r="BP67" s="133">
        <v>1252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5"/>
        <v>1252</v>
      </c>
      <c r="BY67" s="393">
        <f t="shared" si="30"/>
        <v>0</v>
      </c>
      <c r="BZ67" s="1180">
        <f t="shared" si="31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16"/>
        <v>1252</v>
      </c>
      <c r="CE67" s="1169">
        <f t="shared" si="18"/>
        <v>1252</v>
      </c>
      <c r="CF67" s="262">
        <v>704</v>
      </c>
      <c r="CG67" s="462">
        <v>0</v>
      </c>
      <c r="CH67" s="240"/>
      <c r="CI67" s="219"/>
      <c r="CJ67" s="383">
        <v>320</v>
      </c>
      <c r="CK67" s="240">
        <v>320</v>
      </c>
      <c r="CL67" s="247">
        <v>320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384</v>
      </c>
      <c r="CW67" s="240">
        <v>0</v>
      </c>
      <c r="CX67" s="250">
        <v>0</v>
      </c>
      <c r="CY67" s="442"/>
      <c r="CZ67" s="383">
        <v>0</v>
      </c>
      <c r="DA67" s="240">
        <v>0</v>
      </c>
      <c r="DB67" s="247">
        <v>0</v>
      </c>
      <c r="DC67" s="442"/>
      <c r="DD67" s="383">
        <v>0</v>
      </c>
      <c r="DE67" s="240">
        <v>0</v>
      </c>
      <c r="DF67" s="219"/>
      <c r="DG67" s="442"/>
      <c r="DH67" s="469">
        <f t="shared" si="11"/>
        <v>704</v>
      </c>
      <c r="DI67" s="218">
        <f t="shared" si="11"/>
        <v>320</v>
      </c>
      <c r="DJ67" s="219">
        <f t="shared" si="11"/>
        <v>320</v>
      </c>
      <c r="DK67" s="471">
        <f t="shared" si="12"/>
        <v>0</v>
      </c>
      <c r="DL67" s="215">
        <f t="shared" si="13"/>
        <v>-384</v>
      </c>
      <c r="DM67" s="208">
        <f t="shared" si="14"/>
        <v>0</v>
      </c>
      <c r="DN67" s="251">
        <f t="shared" si="19"/>
        <v>932</v>
      </c>
      <c r="DO67" s="220">
        <f t="shared" si="17"/>
        <v>932</v>
      </c>
      <c r="DP67" s="449">
        <v>704</v>
      </c>
      <c r="DQ67" s="449">
        <v>368</v>
      </c>
      <c r="DR67" s="449">
        <v>368</v>
      </c>
      <c r="DS67" s="449">
        <v>368</v>
      </c>
      <c r="DT67" s="449">
        <v>368</v>
      </c>
      <c r="DU67" s="449">
        <v>368</v>
      </c>
      <c r="DV67" s="449">
        <v>368</v>
      </c>
      <c r="DW67" s="449">
        <v>368</v>
      </c>
      <c r="DX67" s="449">
        <v>368</v>
      </c>
      <c r="DY67" s="449">
        <v>144</v>
      </c>
      <c r="DZ67" s="449">
        <v>0</v>
      </c>
      <c r="EA67" s="449">
        <v>0</v>
      </c>
      <c r="EB67" s="449">
        <v>0</v>
      </c>
      <c r="EC67" s="449">
        <v>0</v>
      </c>
      <c r="ED67" s="449">
        <v>368</v>
      </c>
      <c r="EE67" s="449">
        <v>368</v>
      </c>
    </row>
    <row r="68" spans="1:135" ht="21.9" customHeight="1">
      <c r="A68" s="1316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40</v>
      </c>
      <c r="N68" s="124">
        <v>0</v>
      </c>
      <c r="O68" s="124">
        <v>0</v>
      </c>
      <c r="P68" s="124">
        <v>0</v>
      </c>
      <c r="Q68" s="1315">
        <v>0</v>
      </c>
      <c r="R68" s="1315">
        <v>0</v>
      </c>
      <c r="S68" s="124">
        <v>0</v>
      </c>
      <c r="T68" s="124">
        <v>0</v>
      </c>
      <c r="U68" s="125">
        <f t="shared" si="0"/>
        <v>40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1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2"/>
        <v>0</v>
      </c>
      <c r="AN68" s="714">
        <f t="shared" si="3"/>
        <v>0</v>
      </c>
      <c r="AO68" s="601">
        <v>5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4"/>
        <v>5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6"/>
        <v>0</v>
      </c>
      <c r="BP68" s="133">
        <v>212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5"/>
        <v>212</v>
      </c>
      <c r="BY68" s="393">
        <f t="shared" si="30"/>
        <v>40</v>
      </c>
      <c r="BZ68" s="1180">
        <f t="shared" si="31"/>
        <v>0</v>
      </c>
      <c r="CA68" s="1181">
        <f t="shared" si="32"/>
        <v>5</v>
      </c>
      <c r="CB68" s="130">
        <v>0</v>
      </c>
      <c r="CC68" s="130">
        <v>0</v>
      </c>
      <c r="CD68" s="1182">
        <f t="shared" si="16"/>
        <v>212</v>
      </c>
      <c r="CE68" s="1169">
        <f t="shared" si="18"/>
        <v>257</v>
      </c>
      <c r="CF68" s="262">
        <v>704</v>
      </c>
      <c r="CG68" s="463">
        <v>0</v>
      </c>
      <c r="CH68" s="207"/>
      <c r="CI68" s="208"/>
      <c r="CJ68" s="383">
        <v>208</v>
      </c>
      <c r="CK68" s="240">
        <v>320</v>
      </c>
      <c r="CL68" s="209">
        <v>208</v>
      </c>
      <c r="CM68" s="443"/>
      <c r="CN68" s="383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496</v>
      </c>
      <c r="CW68" s="207">
        <v>0</v>
      </c>
      <c r="CX68" s="213">
        <v>0</v>
      </c>
      <c r="CY68" s="443"/>
      <c r="CZ68" s="384">
        <v>0</v>
      </c>
      <c r="DA68" s="207">
        <v>0</v>
      </c>
      <c r="DB68" s="209">
        <v>0</v>
      </c>
      <c r="DC68" s="443"/>
      <c r="DD68" s="384">
        <v>0</v>
      </c>
      <c r="DE68" s="207">
        <v>0</v>
      </c>
      <c r="DF68" s="208"/>
      <c r="DG68" s="443"/>
      <c r="DH68" s="475">
        <f t="shared" si="11"/>
        <v>704</v>
      </c>
      <c r="DI68" s="214">
        <f t="shared" si="11"/>
        <v>320</v>
      </c>
      <c r="DJ68" s="208">
        <f t="shared" si="11"/>
        <v>208</v>
      </c>
      <c r="DK68" s="471">
        <f t="shared" si="12"/>
        <v>0</v>
      </c>
      <c r="DL68" s="215">
        <f t="shared" si="13"/>
        <v>-384</v>
      </c>
      <c r="DM68" s="208">
        <f t="shared" si="14"/>
        <v>-112</v>
      </c>
      <c r="DN68" s="1468">
        <f t="shared" si="19"/>
        <v>4</v>
      </c>
      <c r="DO68" s="217">
        <f t="shared" si="17"/>
        <v>49</v>
      </c>
      <c r="DP68" s="512">
        <v>704</v>
      </c>
      <c r="DQ68" s="512">
        <v>368</v>
      </c>
      <c r="DR68" s="512">
        <v>368</v>
      </c>
      <c r="DS68" s="512">
        <v>368</v>
      </c>
      <c r="DT68" s="512">
        <v>368</v>
      </c>
      <c r="DU68" s="512">
        <v>368</v>
      </c>
      <c r="DV68" s="512">
        <v>368</v>
      </c>
      <c r="DW68" s="512">
        <v>368</v>
      </c>
      <c r="DX68" s="512">
        <v>368</v>
      </c>
      <c r="DY68" s="512">
        <v>144</v>
      </c>
      <c r="DZ68" s="512">
        <v>0</v>
      </c>
      <c r="EA68" s="512">
        <v>0</v>
      </c>
      <c r="EB68" s="512">
        <v>0</v>
      </c>
      <c r="EC68" s="512">
        <v>0</v>
      </c>
      <c r="ED68" s="512">
        <v>368</v>
      </c>
      <c r="EE68" s="512">
        <v>368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0"/>
        <v>0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1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2"/>
        <v>0</v>
      </c>
      <c r="AN69" s="714">
        <f t="shared" si="3"/>
        <v>0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4"/>
        <v>0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6"/>
        <v>0</v>
      </c>
      <c r="BP69" s="173">
        <v>1023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5"/>
        <v>1023</v>
      </c>
      <c r="BY69" s="393">
        <f t="shared" si="30"/>
        <v>0</v>
      </c>
      <c r="BZ69" s="1180">
        <f t="shared" si="31"/>
        <v>0</v>
      </c>
      <c r="CA69" s="1181">
        <f t="shared" si="32"/>
        <v>0</v>
      </c>
      <c r="CB69" s="130">
        <v>0</v>
      </c>
      <c r="CC69" s="130">
        <v>0</v>
      </c>
      <c r="CD69" s="1182">
        <f t="shared" si="16"/>
        <v>1023</v>
      </c>
      <c r="CE69" s="1169">
        <f t="shared" si="18"/>
        <v>1023</v>
      </c>
      <c r="CF69" s="263">
        <v>708</v>
      </c>
      <c r="CG69" s="462">
        <v>0</v>
      </c>
      <c r="CH69" s="240"/>
      <c r="CI69" s="219"/>
      <c r="CJ69" s="383">
        <v>804</v>
      </c>
      <c r="CK69" s="240">
        <v>804</v>
      </c>
      <c r="CL69" s="247">
        <v>804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1"/>
        <v>804</v>
      </c>
      <c r="DI69" s="218">
        <f t="shared" si="11"/>
        <v>804</v>
      </c>
      <c r="DJ69" s="219">
        <f t="shared" si="11"/>
        <v>804</v>
      </c>
      <c r="DK69" s="471">
        <f t="shared" si="12"/>
        <v>96</v>
      </c>
      <c r="DL69" s="215">
        <f t="shared" si="13"/>
        <v>96</v>
      </c>
      <c r="DM69" s="208">
        <f t="shared" si="14"/>
        <v>0</v>
      </c>
      <c r="DN69" s="251">
        <f t="shared" si="19"/>
        <v>219</v>
      </c>
      <c r="DO69" s="220">
        <f t="shared" si="17"/>
        <v>219</v>
      </c>
      <c r="DP69" s="491">
        <v>708</v>
      </c>
      <c r="DQ69" s="491">
        <v>0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314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325">
        <f>600</f>
        <v>600</v>
      </c>
      <c r="O70" s="1325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0"/>
        <v>600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1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2"/>
        <v>0</v>
      </c>
      <c r="AN70" s="714">
        <f t="shared" si="3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4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6"/>
        <v>0</v>
      </c>
      <c r="BP70" s="173">
        <v>804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5"/>
        <v>804</v>
      </c>
      <c r="BY70" s="393">
        <f t="shared" si="30"/>
        <v>600</v>
      </c>
      <c r="BZ70" s="1180">
        <f t="shared" si="31"/>
        <v>0</v>
      </c>
      <c r="CA70" s="1181">
        <f t="shared" si="32"/>
        <v>0</v>
      </c>
      <c r="CB70" s="130">
        <v>0</v>
      </c>
      <c r="CC70" s="130">
        <v>0</v>
      </c>
      <c r="CD70" s="1182">
        <f t="shared" si="16"/>
        <v>804</v>
      </c>
      <c r="CE70" s="1169">
        <f t="shared" si="18"/>
        <v>1404</v>
      </c>
      <c r="CF70" s="263">
        <v>700</v>
      </c>
      <c r="CG70" s="462">
        <v>0</v>
      </c>
      <c r="CH70" s="240"/>
      <c r="CI70" s="219"/>
      <c r="CJ70" s="383">
        <v>812</v>
      </c>
      <c r="CK70" s="240">
        <v>812</v>
      </c>
      <c r="CL70" s="247">
        <v>812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1"/>
        <v>812</v>
      </c>
      <c r="DI70" s="218">
        <f t="shared" si="11"/>
        <v>812</v>
      </c>
      <c r="DJ70" s="219">
        <f t="shared" si="11"/>
        <v>812</v>
      </c>
      <c r="DK70" s="471">
        <f t="shared" si="12"/>
        <v>112</v>
      </c>
      <c r="DL70" s="215">
        <f t="shared" si="13"/>
        <v>112</v>
      </c>
      <c r="DM70" s="208">
        <f t="shared" si="14"/>
        <v>0</v>
      </c>
      <c r="DN70" s="1467">
        <f t="shared" si="19"/>
        <v>-8</v>
      </c>
      <c r="DO70" s="220">
        <f t="shared" si="17"/>
        <v>592</v>
      </c>
      <c r="DP70" s="449">
        <v>700</v>
      </c>
      <c r="DQ70" s="449">
        <v>0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969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0"/>
        <v>969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1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2"/>
        <v>0</v>
      </c>
      <c r="AN71" s="714">
        <f t="shared" si="3"/>
        <v>0</v>
      </c>
      <c r="AO71" s="600">
        <v>4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4"/>
        <v>4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6"/>
        <v>0</v>
      </c>
      <c r="BP71" s="173">
        <v>253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5"/>
        <v>253</v>
      </c>
      <c r="BY71" s="393">
        <f t="shared" si="30"/>
        <v>969</v>
      </c>
      <c r="BZ71" s="1180">
        <f t="shared" si="31"/>
        <v>0</v>
      </c>
      <c r="CA71" s="1181">
        <f t="shared" si="32"/>
        <v>4</v>
      </c>
      <c r="CB71" s="130">
        <v>0</v>
      </c>
      <c r="CC71" s="130">
        <v>0</v>
      </c>
      <c r="CD71" s="1182">
        <f t="shared" si="16"/>
        <v>253</v>
      </c>
      <c r="CE71" s="1169">
        <f t="shared" si="18"/>
        <v>1226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1"/>
        <v>0</v>
      </c>
      <c r="DI71" s="218">
        <f t="shared" si="11"/>
        <v>0</v>
      </c>
      <c r="DJ71" s="219">
        <f t="shared" si="11"/>
        <v>0</v>
      </c>
      <c r="DK71" s="471">
        <f t="shared" si="12"/>
        <v>0</v>
      </c>
      <c r="DL71" s="215">
        <f t="shared" si="13"/>
        <v>0</v>
      </c>
      <c r="DM71" s="208">
        <f t="shared" si="14"/>
        <v>0</v>
      </c>
      <c r="DN71" s="251">
        <f t="shared" si="19"/>
        <v>253</v>
      </c>
      <c r="DO71" s="220">
        <f t="shared" si="17"/>
        <v>1226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80</v>
      </c>
      <c r="DV71" s="449">
        <v>0</v>
      </c>
      <c r="DW71" s="449">
        <v>0</v>
      </c>
      <c r="DX71" s="449">
        <v>0</v>
      </c>
      <c r="DY71" s="449">
        <v>80</v>
      </c>
      <c r="DZ71" s="449">
        <v>0</v>
      </c>
      <c r="EA71" s="449">
        <v>0</v>
      </c>
      <c r="EB71" s="449">
        <v>0</v>
      </c>
      <c r="EC71" s="449">
        <v>80</v>
      </c>
      <c r="ED71" s="449">
        <v>0</v>
      </c>
      <c r="EE71" s="449">
        <v>80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0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1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2"/>
        <v>0</v>
      </c>
      <c r="AN72" s="714">
        <f t="shared" si="3"/>
        <v>0</v>
      </c>
      <c r="AO72" s="600">
        <v>0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4"/>
        <v>0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6"/>
        <v>0</v>
      </c>
      <c r="BP72" s="173">
        <v>983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5"/>
        <v>983</v>
      </c>
      <c r="BY72" s="393">
        <f t="shared" si="30"/>
        <v>0</v>
      </c>
      <c r="BZ72" s="1180">
        <f t="shared" si="31"/>
        <v>0</v>
      </c>
      <c r="CA72" s="1181">
        <f t="shared" si="32"/>
        <v>0</v>
      </c>
      <c r="CB72" s="130">
        <v>0</v>
      </c>
      <c r="CC72" s="130">
        <v>0</v>
      </c>
      <c r="CD72" s="1182">
        <f t="shared" si="16"/>
        <v>983</v>
      </c>
      <c r="CE72" s="1169">
        <f t="shared" si="18"/>
        <v>983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1"/>
        <v>0</v>
      </c>
      <c r="DI72" s="218">
        <f t="shared" si="11"/>
        <v>0</v>
      </c>
      <c r="DJ72" s="219">
        <f t="shared" si="11"/>
        <v>0</v>
      </c>
      <c r="DK72" s="471">
        <f t="shared" si="12"/>
        <v>0</v>
      </c>
      <c r="DL72" s="215">
        <f t="shared" si="13"/>
        <v>0</v>
      </c>
      <c r="DM72" s="208">
        <f t="shared" si="14"/>
        <v>0</v>
      </c>
      <c r="DN72" s="251">
        <f t="shared" si="19"/>
        <v>983</v>
      </c>
      <c r="DO72" s="220">
        <f t="shared" si="17"/>
        <v>983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84</v>
      </c>
      <c r="DV72" s="449">
        <v>0</v>
      </c>
      <c r="DW72" s="449">
        <v>0</v>
      </c>
      <c r="DX72" s="449">
        <v>0</v>
      </c>
      <c r="DY72" s="449">
        <v>84</v>
      </c>
      <c r="DZ72" s="449">
        <v>0</v>
      </c>
      <c r="EA72" s="449">
        <v>0</v>
      </c>
      <c r="EB72" s="449">
        <v>0</v>
      </c>
      <c r="EC72" s="449">
        <v>84</v>
      </c>
      <c r="ED72" s="449">
        <v>0</v>
      </c>
      <c r="EE72" s="449">
        <v>84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199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0"/>
        <v>199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1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2"/>
        <v>0</v>
      </c>
      <c r="AN73" s="714">
        <f t="shared" si="3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4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6"/>
        <v>0</v>
      </c>
      <c r="BP73" s="173">
        <v>246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5"/>
        <v>246</v>
      </c>
      <c r="BY73" s="393">
        <f t="shared" si="30"/>
        <v>199</v>
      </c>
      <c r="BZ73" s="1180">
        <f t="shared" si="31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si="16"/>
        <v>246</v>
      </c>
      <c r="CE73" s="1169">
        <f t="shared" si="18"/>
        <v>445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1"/>
        <v>0</v>
      </c>
      <c r="DI73" s="218">
        <f t="shared" si="11"/>
        <v>0</v>
      </c>
      <c r="DJ73" s="219">
        <f t="shared" si="11"/>
        <v>0</v>
      </c>
      <c r="DK73" s="471">
        <f t="shared" si="12"/>
        <v>0</v>
      </c>
      <c r="DL73" s="215">
        <f t="shared" si="13"/>
        <v>0</v>
      </c>
      <c r="DM73" s="208">
        <f t="shared" si="14"/>
        <v>0</v>
      </c>
      <c r="DN73" s="251">
        <f t="shared" si="19"/>
        <v>246</v>
      </c>
      <c r="DO73" s="220">
        <f t="shared" si="17"/>
        <v>445</v>
      </c>
      <c r="DP73" s="449">
        <v>144</v>
      </c>
      <c r="DQ73" s="449">
        <v>144</v>
      </c>
      <c r="DR73" s="449">
        <v>144</v>
      </c>
      <c r="DS73" s="449">
        <v>144</v>
      </c>
      <c r="DT73" s="449">
        <v>0</v>
      </c>
      <c r="DU73" s="449">
        <v>72</v>
      </c>
      <c r="DV73" s="449">
        <v>144</v>
      </c>
      <c r="DW73" s="449">
        <v>0</v>
      </c>
      <c r="DX73" s="449">
        <v>144</v>
      </c>
      <c r="DY73" s="449">
        <v>144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  <c r="EE73" s="449">
        <v>144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0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3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4">SUM(AE74:AL74)</f>
        <v>0</v>
      </c>
      <c r="AN74" s="714">
        <f t="shared" si="3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4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5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6"/>
        <v>0</v>
      </c>
      <c r="BP74" s="173">
        <v>356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5"/>
        <v>356</v>
      </c>
      <c r="BY74" s="393">
        <f t="shared" si="30"/>
        <v>0</v>
      </c>
      <c r="BZ74" s="1180">
        <f t="shared" si="31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16"/>
        <v>356</v>
      </c>
      <c r="CE74" s="1169">
        <f t="shared" si="18"/>
        <v>356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1"/>
        <v>0</v>
      </c>
      <c r="DI74" s="218">
        <f t="shared" si="11"/>
        <v>0</v>
      </c>
      <c r="DJ74" s="219">
        <f t="shared" si="11"/>
        <v>0</v>
      </c>
      <c r="DK74" s="471">
        <f t="shared" si="12"/>
        <v>0</v>
      </c>
      <c r="DL74" s="215">
        <f t="shared" si="13"/>
        <v>0</v>
      </c>
      <c r="DM74" s="208">
        <f t="shared" si="14"/>
        <v>0</v>
      </c>
      <c r="DN74" s="251">
        <f t="shared" si="19"/>
        <v>356</v>
      </c>
      <c r="DO74" s="220">
        <f t="shared" si="17"/>
        <v>356</v>
      </c>
      <c r="DP74" s="449">
        <v>154</v>
      </c>
      <c r="DQ74" s="449">
        <v>154</v>
      </c>
      <c r="DR74" s="449">
        <v>154</v>
      </c>
      <c r="DS74" s="449">
        <v>154</v>
      </c>
      <c r="DT74" s="449">
        <v>0</v>
      </c>
      <c r="DU74" s="449">
        <v>84</v>
      </c>
      <c r="DV74" s="449">
        <v>154</v>
      </c>
      <c r="DW74" s="449">
        <v>0</v>
      </c>
      <c r="DX74" s="449">
        <v>154</v>
      </c>
      <c r="DY74" s="449">
        <v>154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  <c r="EE74" s="449">
        <v>154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6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3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4"/>
        <v>0</v>
      </c>
      <c r="AN75" s="714">
        <f t="shared" si="3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4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6"/>
        <v>0</v>
      </c>
      <c r="BP75" s="184">
        <v>536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536</v>
      </c>
      <c r="BY75" s="393">
        <f t="shared" si="30"/>
        <v>0</v>
      </c>
      <c r="BZ75" s="1180">
        <f t="shared" si="31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16"/>
        <v>536</v>
      </c>
      <c r="CE75" s="1169">
        <f t="shared" si="18"/>
        <v>536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1"/>
        <v>0</v>
      </c>
      <c r="DI75" s="218">
        <f t="shared" si="11"/>
        <v>0</v>
      </c>
      <c r="DJ75" s="219">
        <f t="shared" si="11"/>
        <v>0</v>
      </c>
      <c r="DK75" s="471">
        <f t="shared" si="12"/>
        <v>0</v>
      </c>
      <c r="DL75" s="215">
        <f t="shared" si="13"/>
        <v>0</v>
      </c>
      <c r="DM75" s="208">
        <f t="shared" si="14"/>
        <v>0</v>
      </c>
      <c r="DN75" s="251">
        <f t="shared" si="19"/>
        <v>536</v>
      </c>
      <c r="DO75" s="220">
        <f t="shared" si="17"/>
        <v>536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6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3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4"/>
        <v>0</v>
      </c>
      <c r="AN76" s="714">
        <f t="shared" si="3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4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6"/>
        <v>0</v>
      </c>
      <c r="BP76" s="133">
        <v>242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37">SUM(BP76:BW76)</f>
        <v>242</v>
      </c>
      <c r="BY76" s="393">
        <f t="shared" si="30"/>
        <v>0</v>
      </c>
      <c r="BZ76" s="1180">
        <f t="shared" si="31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16"/>
        <v>242</v>
      </c>
      <c r="CE76" s="1169">
        <f t="shared" ref="CE76:CE93" si="38">SUM(BY76:CD76)</f>
        <v>242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1"/>
        <v>0</v>
      </c>
      <c r="DI76" s="214">
        <f t="shared" si="11"/>
        <v>0</v>
      </c>
      <c r="DJ76" s="208">
        <f t="shared" si="11"/>
        <v>0</v>
      </c>
      <c r="DK76" s="471">
        <f t="shared" si="12"/>
        <v>0</v>
      </c>
      <c r="DL76" s="215">
        <f t="shared" si="13"/>
        <v>0</v>
      </c>
      <c r="DM76" s="208">
        <f t="shared" si="14"/>
        <v>0</v>
      </c>
      <c r="DN76" s="216">
        <f t="shared" si="19"/>
        <v>242</v>
      </c>
      <c r="DO76" s="217">
        <f t="shared" si="17"/>
        <v>242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6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3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4"/>
        <v>0</v>
      </c>
      <c r="AN77" s="714">
        <f t="shared" si="3"/>
        <v>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4"/>
        <v>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6"/>
        <v>0</v>
      </c>
      <c r="BP77" s="184">
        <v>740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740</v>
      </c>
      <c r="BY77" s="393">
        <f t="shared" si="30"/>
        <v>0</v>
      </c>
      <c r="BZ77" s="1180">
        <f t="shared" si="31"/>
        <v>0</v>
      </c>
      <c r="CA77" s="1181">
        <f t="shared" si="32"/>
        <v>0</v>
      </c>
      <c r="CB77" s="130">
        <v>0</v>
      </c>
      <c r="CC77" s="130">
        <v>0</v>
      </c>
      <c r="CD77" s="1182">
        <f t="shared" si="16"/>
        <v>740</v>
      </c>
      <c r="CE77" s="1169">
        <f t="shared" si="38"/>
        <v>740</v>
      </c>
      <c r="CF77" s="263">
        <v>300</v>
      </c>
      <c r="CG77" s="462">
        <v>0</v>
      </c>
      <c r="CH77" s="240"/>
      <c r="CI77" s="219"/>
      <c r="CJ77" s="383">
        <v>300</v>
      </c>
      <c r="CK77" s="240">
        <v>300</v>
      </c>
      <c r="CL77" s="247">
        <v>300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1"/>
        <v>300</v>
      </c>
      <c r="DI77" s="218">
        <f t="shared" si="11"/>
        <v>300</v>
      </c>
      <c r="DJ77" s="219">
        <f t="shared" si="11"/>
        <v>300</v>
      </c>
      <c r="DK77" s="471">
        <f t="shared" si="12"/>
        <v>0</v>
      </c>
      <c r="DL77" s="215">
        <f t="shared" si="13"/>
        <v>0</v>
      </c>
      <c r="DM77" s="208">
        <f t="shared" si="14"/>
        <v>0</v>
      </c>
      <c r="DN77" s="251">
        <f t="shared" si="19"/>
        <v>440</v>
      </c>
      <c r="DO77" s="220">
        <f t="shared" si="17"/>
        <v>440</v>
      </c>
      <c r="DP77" s="449">
        <v>144</v>
      </c>
      <c r="DQ77" s="449">
        <v>144</v>
      </c>
      <c r="DR77" s="449">
        <v>144</v>
      </c>
      <c r="DS77" s="449">
        <v>144</v>
      </c>
      <c r="DT77" s="449">
        <v>0</v>
      </c>
      <c r="DU77" s="449">
        <v>72</v>
      </c>
      <c r="DV77" s="449">
        <v>0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144</v>
      </c>
      <c r="EC77" s="449">
        <v>144</v>
      </c>
      <c r="ED77" s="449">
        <v>0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6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3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4"/>
        <v>0</v>
      </c>
      <c r="AN78" s="714">
        <f t="shared" si="3"/>
        <v>0</v>
      </c>
      <c r="AO78" s="600">
        <v>178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39">SUM(AO78:AV78)</f>
        <v>178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5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6"/>
        <v>0</v>
      </c>
      <c r="BP78" s="133">
        <v>544</v>
      </c>
      <c r="BQ78" s="124">
        <v>170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7">
        <v>0</v>
      </c>
      <c r="BX78" s="140">
        <f t="shared" ref="BX78" si="40">SUM(BP78:BW78)</f>
        <v>714</v>
      </c>
      <c r="BY78" s="393">
        <f t="shared" si="30"/>
        <v>0</v>
      </c>
      <c r="BZ78" s="1180">
        <f t="shared" si="31"/>
        <v>0</v>
      </c>
      <c r="CA78" s="1181">
        <f t="shared" si="32"/>
        <v>8</v>
      </c>
      <c r="CB78" s="130">
        <v>0</v>
      </c>
      <c r="CC78" s="130">
        <v>0</v>
      </c>
      <c r="CD78" s="1182">
        <f t="shared" si="16"/>
        <v>714</v>
      </c>
      <c r="CE78" s="1169">
        <f t="shared" si="38"/>
        <v>722</v>
      </c>
      <c r="CF78" s="454">
        <v>304</v>
      </c>
      <c r="CG78" s="463">
        <v>0</v>
      </c>
      <c r="CH78" s="207"/>
      <c r="CI78" s="208"/>
      <c r="CJ78" s="384">
        <v>304</v>
      </c>
      <c r="CK78" s="207">
        <v>304</v>
      </c>
      <c r="CL78" s="209">
        <v>304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1"/>
        <v>304</v>
      </c>
      <c r="DI78" s="218">
        <f t="shared" si="11"/>
        <v>304</v>
      </c>
      <c r="DJ78" s="219">
        <f t="shared" si="11"/>
        <v>304</v>
      </c>
      <c r="DK78" s="471">
        <f t="shared" si="12"/>
        <v>0</v>
      </c>
      <c r="DL78" s="215">
        <f t="shared" si="13"/>
        <v>0</v>
      </c>
      <c r="DM78" s="208">
        <f t="shared" si="14"/>
        <v>0</v>
      </c>
      <c r="DN78" s="251">
        <f t="shared" si="19"/>
        <v>410</v>
      </c>
      <c r="DO78" s="220">
        <f t="shared" si="17"/>
        <v>418</v>
      </c>
      <c r="DP78" s="490">
        <v>144</v>
      </c>
      <c r="DQ78" s="490">
        <v>144</v>
      </c>
      <c r="DR78" s="490">
        <v>144</v>
      </c>
      <c r="DS78" s="490">
        <v>144</v>
      </c>
      <c r="DT78" s="490">
        <v>0</v>
      </c>
      <c r="DU78" s="490">
        <v>80</v>
      </c>
      <c r="DV78" s="490">
        <v>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144</v>
      </c>
      <c r="EC78" s="490">
        <v>144</v>
      </c>
      <c r="ED78" s="490">
        <v>0</v>
      </c>
      <c r="EE78" s="490">
        <v>0</v>
      </c>
    </row>
    <row r="79" spans="1:135" ht="21.9" customHeight="1">
      <c r="A79" s="1314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3">
        <v>0</v>
      </c>
      <c r="P79" s="1343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6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3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4"/>
        <v>0</v>
      </c>
      <c r="AN79" s="714">
        <f t="shared" ref="AN79:AN93" si="41">AD79+AM79</f>
        <v>0</v>
      </c>
      <c r="AO79" s="600">
        <v>1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39"/>
        <v>1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5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6"/>
        <v>0</v>
      </c>
      <c r="BP79" s="458">
        <v>555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555</v>
      </c>
      <c r="BY79" s="393">
        <f t="shared" si="30"/>
        <v>0</v>
      </c>
      <c r="BZ79" s="1180">
        <f t="shared" si="31"/>
        <v>0</v>
      </c>
      <c r="CA79" s="1181">
        <f t="shared" si="32"/>
        <v>1</v>
      </c>
      <c r="CB79" s="130">
        <v>0</v>
      </c>
      <c r="CC79" s="130">
        <v>0</v>
      </c>
      <c r="CD79" s="1182">
        <f t="shared" si="16"/>
        <v>555</v>
      </c>
      <c r="CE79" s="1169">
        <f t="shared" si="38"/>
        <v>556</v>
      </c>
      <c r="CF79" s="263">
        <v>3200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480</v>
      </c>
      <c r="DA79" s="240">
        <v>0</v>
      </c>
      <c r="DB79" s="247">
        <v>0</v>
      </c>
      <c r="DC79" s="442"/>
      <c r="DD79" s="383">
        <v>800</v>
      </c>
      <c r="DE79" s="240">
        <v>0</v>
      </c>
      <c r="DF79" s="219"/>
      <c r="DG79" s="442"/>
      <c r="DH79" s="469">
        <f t="shared" ref="DH79:DJ93" si="42">CG79+CJ79+CN79+CR79+CV79+CZ79+DD79</f>
        <v>1280</v>
      </c>
      <c r="DI79" s="218">
        <f t="shared" si="42"/>
        <v>0</v>
      </c>
      <c r="DJ79" s="219">
        <f t="shared" si="42"/>
        <v>0</v>
      </c>
      <c r="DK79" s="471">
        <f t="shared" ref="DK79:DK93" si="43">DH79-CF79</f>
        <v>-1920</v>
      </c>
      <c r="DL79" s="215">
        <f t="shared" ref="DL79:DL93" si="44">DI79-CF79</f>
        <v>-3200</v>
      </c>
      <c r="DM79" s="208">
        <f t="shared" ref="DM79:DM93" si="45">DJ79-DI79</f>
        <v>0</v>
      </c>
      <c r="DN79" s="251">
        <f t="shared" si="19"/>
        <v>555</v>
      </c>
      <c r="DO79" s="220">
        <f t="shared" si="17"/>
        <v>556</v>
      </c>
      <c r="DP79" s="491">
        <v>704</v>
      </c>
      <c r="DQ79" s="491">
        <v>0</v>
      </c>
      <c r="DR79" s="491">
        <v>1504</v>
      </c>
      <c r="DS79" s="491">
        <v>2000</v>
      </c>
      <c r="DT79" s="491">
        <v>0</v>
      </c>
      <c r="DU79" s="491">
        <v>0</v>
      </c>
      <c r="DV79" s="491">
        <v>1504</v>
      </c>
      <c r="DW79" s="491">
        <v>2000</v>
      </c>
      <c r="DX79" s="491">
        <v>0</v>
      </c>
      <c r="DY79" s="491">
        <v>1504</v>
      </c>
      <c r="DZ79" s="491">
        <v>2000</v>
      </c>
      <c r="EA79" s="491">
        <v>0</v>
      </c>
      <c r="EB79" s="491">
        <v>1008</v>
      </c>
      <c r="EC79" s="491">
        <v>2512</v>
      </c>
      <c r="ED79" s="491">
        <v>0</v>
      </c>
      <c r="EE79" s="491">
        <v>0</v>
      </c>
    </row>
    <row r="80" spans="1:135" ht="21.9" customHeight="1" thickBot="1">
      <c r="A80" s="1314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3">
        <v>0</v>
      </c>
      <c r="R80" s="1343">
        <v>0</v>
      </c>
      <c r="S80" s="134">
        <v>0</v>
      </c>
      <c r="T80" s="134">
        <v>0</v>
      </c>
      <c r="U80" s="160">
        <f t="shared" si="36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3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4"/>
        <v>0</v>
      </c>
      <c r="AN80" s="714">
        <f t="shared" si="41"/>
        <v>0</v>
      </c>
      <c r="AO80" s="600">
        <v>0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39"/>
        <v>0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5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6"/>
        <v>0</v>
      </c>
      <c r="BP80" s="458">
        <v>226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6">SUM(BP80:BW80)</f>
        <v>226</v>
      </c>
      <c r="BY80" s="393">
        <f t="shared" si="30"/>
        <v>0</v>
      </c>
      <c r="BZ80" s="1180">
        <f t="shared" si="31"/>
        <v>0</v>
      </c>
      <c r="CA80" s="1181">
        <f t="shared" si="32"/>
        <v>0</v>
      </c>
      <c r="CB80" s="130">
        <v>0</v>
      </c>
      <c r="CC80" s="130">
        <v>0</v>
      </c>
      <c r="CD80" s="1182">
        <f t="shared" ref="CD80:CD93" si="47">BX80</f>
        <v>226</v>
      </c>
      <c r="CE80" s="1169">
        <f t="shared" si="38"/>
        <v>226</v>
      </c>
      <c r="CF80" s="438">
        <v>3200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480</v>
      </c>
      <c r="DA80" s="240">
        <v>0</v>
      </c>
      <c r="DB80" s="247">
        <v>0</v>
      </c>
      <c r="DC80" s="442"/>
      <c r="DD80" s="383">
        <v>800</v>
      </c>
      <c r="DE80" s="240">
        <v>0</v>
      </c>
      <c r="DF80" s="219"/>
      <c r="DG80" s="442"/>
      <c r="DH80" s="469">
        <f t="shared" si="42"/>
        <v>1280</v>
      </c>
      <c r="DI80" s="218">
        <f t="shared" si="42"/>
        <v>0</v>
      </c>
      <c r="DJ80" s="219">
        <f t="shared" si="42"/>
        <v>0</v>
      </c>
      <c r="DK80" s="471">
        <f t="shared" si="43"/>
        <v>-1920</v>
      </c>
      <c r="DL80" s="215">
        <f t="shared" si="44"/>
        <v>-3200</v>
      </c>
      <c r="DM80" s="208">
        <f t="shared" si="45"/>
        <v>0</v>
      </c>
      <c r="DN80" s="251">
        <f t="shared" si="19"/>
        <v>226</v>
      </c>
      <c r="DO80" s="220">
        <f t="shared" ref="DO80:DO93" si="48">CE80-DJ80</f>
        <v>226</v>
      </c>
      <c r="DP80" s="491">
        <v>704</v>
      </c>
      <c r="DQ80" s="491">
        <v>0</v>
      </c>
      <c r="DR80" s="491">
        <v>1504</v>
      </c>
      <c r="DS80" s="491">
        <v>2000</v>
      </c>
      <c r="DT80" s="491">
        <v>0</v>
      </c>
      <c r="DU80" s="491">
        <v>0</v>
      </c>
      <c r="DV80" s="491">
        <v>1504</v>
      </c>
      <c r="DW80" s="491">
        <v>2000</v>
      </c>
      <c r="DX80" s="491">
        <v>0</v>
      </c>
      <c r="DY80" s="491">
        <v>1504</v>
      </c>
      <c r="DZ80" s="491">
        <v>2000</v>
      </c>
      <c r="EA80" s="491">
        <v>0</v>
      </c>
      <c r="EB80" s="491">
        <v>1008</v>
      </c>
      <c r="EC80" s="491">
        <v>2512</v>
      </c>
      <c r="ED80" s="491">
        <v>0</v>
      </c>
      <c r="EE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6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3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4"/>
        <v>0</v>
      </c>
      <c r="AN81" s="714">
        <f t="shared" si="41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39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5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6"/>
        <v>0</v>
      </c>
      <c r="BP81" s="458">
        <v>633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633</v>
      </c>
      <c r="BY81" s="393">
        <f t="shared" si="30"/>
        <v>0</v>
      </c>
      <c r="BZ81" s="1180">
        <f t="shared" si="31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47"/>
        <v>633</v>
      </c>
      <c r="CE81" s="1169">
        <f t="shared" si="38"/>
        <v>633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2"/>
        <v>0</v>
      </c>
      <c r="DI81" s="218">
        <f t="shared" si="42"/>
        <v>0</v>
      </c>
      <c r="DJ81" s="219">
        <f t="shared" si="42"/>
        <v>0</v>
      </c>
      <c r="DK81" s="471">
        <f t="shared" si="43"/>
        <v>0</v>
      </c>
      <c r="DL81" s="215">
        <f t="shared" si="44"/>
        <v>0</v>
      </c>
      <c r="DM81" s="208">
        <f t="shared" si="45"/>
        <v>0</v>
      </c>
      <c r="DN81" s="251">
        <f t="shared" ref="DN81:DN93" si="49">CD81-(CI81+CL81+CP81+CT81+CX81+DB81+DF81)</f>
        <v>633</v>
      </c>
      <c r="DO81" s="220">
        <f t="shared" si="48"/>
        <v>633</v>
      </c>
      <c r="DP81" s="491">
        <v>0</v>
      </c>
      <c r="DQ81" s="491">
        <v>0</v>
      </c>
      <c r="DR81" s="491">
        <v>240</v>
      </c>
      <c r="DS81" s="491">
        <v>0</v>
      </c>
      <c r="DT81" s="491">
        <v>160</v>
      </c>
      <c r="DU81" s="491">
        <v>160</v>
      </c>
      <c r="DV81" s="491">
        <v>0</v>
      </c>
      <c r="DW81" s="491">
        <v>0</v>
      </c>
      <c r="DX81" s="491">
        <v>0</v>
      </c>
      <c r="DY81" s="491">
        <v>240</v>
      </c>
      <c r="DZ81" s="491">
        <v>0</v>
      </c>
      <c r="EA81" s="491">
        <v>0</v>
      </c>
      <c r="EB81" s="491">
        <v>0</v>
      </c>
      <c r="EC81" s="491">
        <v>0</v>
      </c>
      <c r="ED81" s="491">
        <v>0</v>
      </c>
      <c r="EE81" s="491">
        <v>240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6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3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4"/>
        <v>0</v>
      </c>
      <c r="AN82" s="714">
        <f t="shared" si="41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39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5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6"/>
        <v>0</v>
      </c>
      <c r="BP82" s="624">
        <v>441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0">SUM(BP82:BW82)</f>
        <v>441</v>
      </c>
      <c r="BY82" s="393">
        <f t="shared" si="30"/>
        <v>0</v>
      </c>
      <c r="BZ82" s="1180">
        <f t="shared" si="31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47"/>
        <v>441</v>
      </c>
      <c r="CE82" s="1167">
        <f t="shared" si="38"/>
        <v>441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2"/>
        <v>0</v>
      </c>
      <c r="DI82" s="214">
        <f t="shared" si="42"/>
        <v>0</v>
      </c>
      <c r="DJ82" s="208">
        <f t="shared" si="42"/>
        <v>0</v>
      </c>
      <c r="DK82" s="471">
        <f t="shared" si="43"/>
        <v>0</v>
      </c>
      <c r="DL82" s="215">
        <f t="shared" si="44"/>
        <v>0</v>
      </c>
      <c r="DM82" s="208">
        <f t="shared" si="45"/>
        <v>0</v>
      </c>
      <c r="DN82" s="216">
        <f t="shared" si="49"/>
        <v>441</v>
      </c>
      <c r="DO82" s="217">
        <f t="shared" si="48"/>
        <v>441</v>
      </c>
      <c r="DP82" s="490">
        <v>0</v>
      </c>
      <c r="DQ82" s="490">
        <v>0</v>
      </c>
      <c r="DR82" s="490">
        <v>240</v>
      </c>
      <c r="DS82" s="490">
        <v>0</v>
      </c>
      <c r="DT82" s="490">
        <v>160</v>
      </c>
      <c r="DU82" s="490">
        <v>160</v>
      </c>
      <c r="DV82" s="490">
        <v>0</v>
      </c>
      <c r="DW82" s="490">
        <v>0</v>
      </c>
      <c r="DX82" s="490">
        <v>0</v>
      </c>
      <c r="DY82" s="490">
        <v>240</v>
      </c>
      <c r="DZ82" s="490">
        <v>0</v>
      </c>
      <c r="EA82" s="490">
        <v>0</v>
      </c>
      <c r="EB82" s="490">
        <v>0</v>
      </c>
      <c r="EC82" s="490">
        <v>0</v>
      </c>
      <c r="ED82" s="490">
        <v>0</v>
      </c>
      <c r="EE82" s="490">
        <v>240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1615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6"/>
        <v>1615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3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4"/>
        <v>0</v>
      </c>
      <c r="AN83" s="716">
        <f t="shared" si="41"/>
        <v>0</v>
      </c>
      <c r="AO83" s="602">
        <v>37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39"/>
        <v>37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5"/>
        <v>0</v>
      </c>
      <c r="BG83" s="1286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1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0"/>
        <v>0</v>
      </c>
      <c r="BY83" s="312">
        <f>U83-(W83+X83+Y83+Z83+AA83+AB83+AC83+AF83+AG83+AH83+AI83+AJ83+AK83+AL83)</f>
        <v>1615</v>
      </c>
      <c r="BZ83" s="1184">
        <f>AN83-(AP83+AQ83+AR83+AS83+AT83+AU83+AV83)</f>
        <v>0</v>
      </c>
      <c r="CA83" s="1177">
        <f>AW83-(AY83+AZ83+BA83+BB83+BC83+BD83+BE83)</f>
        <v>37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47"/>
        <v>0</v>
      </c>
      <c r="CE83" s="1170">
        <f t="shared" si="38"/>
        <v>1652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2"/>
        <v>0</v>
      </c>
      <c r="DI83" s="477">
        <f t="shared" si="42"/>
        <v>0</v>
      </c>
      <c r="DJ83" s="238">
        <f t="shared" si="42"/>
        <v>0</v>
      </c>
      <c r="DK83" s="472">
        <f t="shared" si="43"/>
        <v>0</v>
      </c>
      <c r="DL83" s="205">
        <f t="shared" si="44"/>
        <v>0</v>
      </c>
      <c r="DM83" s="204">
        <f t="shared" si="45"/>
        <v>0</v>
      </c>
      <c r="DN83" s="456">
        <f t="shared" si="49"/>
        <v>0</v>
      </c>
      <c r="DO83" s="239">
        <f t="shared" si="48"/>
        <v>1652</v>
      </c>
      <c r="DP83" s="1037">
        <v>0</v>
      </c>
      <c r="DQ83" s="1037">
        <v>0</v>
      </c>
      <c r="DR83" s="1037">
        <v>0</v>
      </c>
      <c r="DS83" s="1037">
        <v>0</v>
      </c>
      <c r="DT83" s="1037">
        <v>0</v>
      </c>
      <c r="DU83" s="1037">
        <v>0</v>
      </c>
      <c r="DV83" s="1037">
        <v>0</v>
      </c>
      <c r="DW83" s="1037">
        <v>1480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6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3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4"/>
        <v>0</v>
      </c>
      <c r="AN84" s="714">
        <f t="shared" si="41"/>
        <v>0</v>
      </c>
      <c r="AO84" s="600">
        <v>0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39"/>
        <v>0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5"/>
        <v>0</v>
      </c>
      <c r="BG84" s="142">
        <v>295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1"/>
        <v>295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0"/>
        <v>0</v>
      </c>
      <c r="BY84" s="137">
        <f>U84-(W84+X84+Y84+Z84+AA84+AB84+AC84+AF84+AG84+AH84+AI84+AJ84+AK84+AL84)</f>
        <v>0</v>
      </c>
      <c r="BZ84" s="1187">
        <f>AN84-(AP84+AQ84+AR84+AS84+AT84+AU84+AV84)</f>
        <v>0</v>
      </c>
      <c r="CA84" s="1188">
        <f>AW84-(AY84+AZ84+BA84+BB84+BC84+BD84+BE84)</f>
        <v>0</v>
      </c>
      <c r="CB84" s="1200">
        <f>BF84-(BH84+BI84+BJ84+BK84+BL84+BM84+BN84)</f>
        <v>0</v>
      </c>
      <c r="CC84" s="1201">
        <f>BO84-(BQ84+BR84+BS84+BT84+BU84+BV84+BW84)</f>
        <v>295</v>
      </c>
      <c r="CD84" s="1182">
        <f t="shared" si="47"/>
        <v>0</v>
      </c>
      <c r="CE84" s="1169">
        <f t="shared" si="38"/>
        <v>295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2"/>
        <v>0</v>
      </c>
      <c r="DI84" s="218">
        <f t="shared" si="42"/>
        <v>0</v>
      </c>
      <c r="DJ84" s="219">
        <f t="shared" si="42"/>
        <v>0</v>
      </c>
      <c r="DK84" s="471">
        <f t="shared" si="43"/>
        <v>0</v>
      </c>
      <c r="DL84" s="215">
        <f t="shared" si="44"/>
        <v>0</v>
      </c>
      <c r="DM84" s="208">
        <f t="shared" si="45"/>
        <v>0</v>
      </c>
      <c r="DN84" s="251">
        <f t="shared" si="49"/>
        <v>0</v>
      </c>
      <c r="DO84" s="220">
        <f t="shared" si="48"/>
        <v>295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200</v>
      </c>
      <c r="EC84" s="1038">
        <v>200</v>
      </c>
      <c r="ED84" s="1038">
        <v>200</v>
      </c>
      <c r="EE84" s="1038">
        <v>200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6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3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4"/>
        <v>0</v>
      </c>
      <c r="AN85" s="714">
        <f t="shared" si="41"/>
        <v>0</v>
      </c>
      <c r="AO85" s="600">
        <v>49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39"/>
        <v>49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5"/>
        <v>0</v>
      </c>
      <c r="BG85" s="142">
        <v>230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1"/>
        <v>230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0"/>
        <v>0</v>
      </c>
      <c r="BY85" s="137">
        <f t="shared" ref="BY85:BY93" si="52">U85-(W85+X85+Y85+Z85+AA85+AB85+AC85+AF85+AG85+AH85+AI85+AJ85+AK85+AL85)</f>
        <v>0</v>
      </c>
      <c r="BZ85" s="1187">
        <f t="shared" ref="BZ85:BZ93" si="53">AN85-(AP85+AQ85+AR85+AS85+AT85+AU85+AV85)</f>
        <v>0</v>
      </c>
      <c r="CA85" s="1188">
        <f t="shared" ref="CA85:CA87" si="54">AW85-(AY85+AZ85+BA85+BB85+BC85+BD85+BE85)</f>
        <v>49</v>
      </c>
      <c r="CB85" s="1200">
        <f t="shared" ref="CB85:CB87" si="55">BF85-(BH85+BI85+BJ85+BK85+BL85+BM85+BN85)</f>
        <v>0</v>
      </c>
      <c r="CC85" s="1201">
        <f>BO85-(BQ85+BR85+BS85+BT85+BU85+BV85+BW85)</f>
        <v>230</v>
      </c>
      <c r="CD85" s="1182">
        <f>BX85</f>
        <v>0</v>
      </c>
      <c r="CE85" s="1169">
        <f t="shared" si="38"/>
        <v>279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2"/>
        <v>0</v>
      </c>
      <c r="DI85" s="218">
        <f t="shared" si="42"/>
        <v>0</v>
      </c>
      <c r="DJ85" s="219">
        <f t="shared" si="42"/>
        <v>0</v>
      </c>
      <c r="DK85" s="471">
        <f t="shared" si="43"/>
        <v>0</v>
      </c>
      <c r="DL85" s="215">
        <f t="shared" si="44"/>
        <v>0</v>
      </c>
      <c r="DM85" s="208">
        <f t="shared" si="45"/>
        <v>0</v>
      </c>
      <c r="DN85" s="251">
        <f t="shared" si="49"/>
        <v>0</v>
      </c>
      <c r="DO85" s="220">
        <f t="shared" si="48"/>
        <v>279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6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3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4"/>
        <v>0</v>
      </c>
      <c r="AN86" s="714">
        <f t="shared" si="41"/>
        <v>0</v>
      </c>
      <c r="AO86" s="600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39"/>
        <v>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5"/>
        <v>0</v>
      </c>
      <c r="BG86" s="142">
        <v>135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1"/>
        <v>135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0"/>
        <v>0</v>
      </c>
      <c r="BY86" s="137">
        <f t="shared" si="52"/>
        <v>0</v>
      </c>
      <c r="BZ86" s="1187">
        <f t="shared" si="53"/>
        <v>0</v>
      </c>
      <c r="CA86" s="1188">
        <f t="shared" si="54"/>
        <v>0</v>
      </c>
      <c r="CB86" s="1200">
        <f t="shared" si="55"/>
        <v>0</v>
      </c>
      <c r="CC86" s="1201">
        <f t="shared" ref="CC86:CC87" si="56">BO86-(BQ86+BR86+BS86+BT86+BU86+BV86+BW86)</f>
        <v>135</v>
      </c>
      <c r="CD86" s="1182">
        <f t="shared" si="47"/>
        <v>0</v>
      </c>
      <c r="CE86" s="1169">
        <f t="shared" si="38"/>
        <v>135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2"/>
        <v>0</v>
      </c>
      <c r="DI86" s="218">
        <f t="shared" si="42"/>
        <v>0</v>
      </c>
      <c r="DJ86" s="219">
        <f t="shared" si="42"/>
        <v>0</v>
      </c>
      <c r="DK86" s="471">
        <f t="shared" si="43"/>
        <v>0</v>
      </c>
      <c r="DL86" s="215">
        <f t="shared" si="44"/>
        <v>0</v>
      </c>
      <c r="DM86" s="208">
        <f t="shared" si="45"/>
        <v>0</v>
      </c>
      <c r="DN86" s="251">
        <f t="shared" si="49"/>
        <v>0</v>
      </c>
      <c r="DO86" s="220">
        <f t="shared" si="48"/>
        <v>135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6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3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4"/>
        <v>0</v>
      </c>
      <c r="AN87" s="715">
        <f t="shared" si="41"/>
        <v>0</v>
      </c>
      <c r="AO87" s="603">
        <v>119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39"/>
        <v>119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5"/>
        <v>0</v>
      </c>
      <c r="BG87" s="587">
        <v>1099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1"/>
        <v>1099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0"/>
        <v>0</v>
      </c>
      <c r="BY87" s="336">
        <f t="shared" si="52"/>
        <v>0</v>
      </c>
      <c r="BZ87" s="1194">
        <f t="shared" si="53"/>
        <v>0</v>
      </c>
      <c r="CA87" s="1195">
        <f t="shared" si="54"/>
        <v>119</v>
      </c>
      <c r="CB87" s="1202">
        <f t="shared" si="55"/>
        <v>0</v>
      </c>
      <c r="CC87" s="1203">
        <f t="shared" si="56"/>
        <v>1099</v>
      </c>
      <c r="CD87" s="1204">
        <f t="shared" si="47"/>
        <v>0</v>
      </c>
      <c r="CE87" s="1171">
        <f t="shared" si="38"/>
        <v>1218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2"/>
        <v>0</v>
      </c>
      <c r="DI87" s="228">
        <f t="shared" si="42"/>
        <v>0</v>
      </c>
      <c r="DJ87" s="222">
        <f t="shared" si="42"/>
        <v>0</v>
      </c>
      <c r="DK87" s="473">
        <f t="shared" si="43"/>
        <v>0</v>
      </c>
      <c r="DL87" s="339">
        <f t="shared" si="44"/>
        <v>0</v>
      </c>
      <c r="DM87" s="222">
        <f t="shared" si="45"/>
        <v>0</v>
      </c>
      <c r="DN87" s="241">
        <f t="shared" si="49"/>
        <v>0</v>
      </c>
      <c r="DO87" s="242">
        <f t="shared" si="48"/>
        <v>1218</v>
      </c>
      <c r="DP87" s="1040">
        <v>0</v>
      </c>
      <c r="DQ87" s="1040">
        <v>0</v>
      </c>
      <c r="DR87" s="1040">
        <v>200</v>
      </c>
      <c r="DS87" s="1040">
        <v>0</v>
      </c>
      <c r="DT87" s="1040">
        <v>112</v>
      </c>
      <c r="DU87" s="1040">
        <v>0</v>
      </c>
      <c r="DV87" s="1040">
        <v>112</v>
      </c>
      <c r="DW87" s="1040">
        <v>112</v>
      </c>
      <c r="DX87" s="1040">
        <v>0</v>
      </c>
      <c r="DY87" s="1040">
        <v>0</v>
      </c>
      <c r="DZ87" s="1040">
        <v>160</v>
      </c>
      <c r="EA87" s="1040">
        <v>0</v>
      </c>
      <c r="EB87" s="1040">
        <v>0</v>
      </c>
      <c r="EC87" s="1040">
        <v>160</v>
      </c>
      <c r="ED87" s="1040">
        <v>0</v>
      </c>
      <c r="EE87" s="1040">
        <v>200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37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6"/>
        <v>37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3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4"/>
        <v>0</v>
      </c>
      <c r="AN88" s="714">
        <f t="shared" si="41"/>
        <v>0</v>
      </c>
      <c r="AO88" s="600">
        <v>16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39"/>
        <v>16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5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1"/>
        <v>0</v>
      </c>
      <c r="BP88" s="173">
        <v>285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0"/>
        <v>285</v>
      </c>
      <c r="BY88" s="393">
        <f>U88-(W88+X88+Y88+Z88+AA88+AB88+AC88+AF88+AG88+AH88+AI88+AJ88+AK88+AL88)</f>
        <v>37</v>
      </c>
      <c r="BZ88" s="1180">
        <f>AN88-(AP88+AQ88+AR88+AS88+AT88+AU88+AV88)</f>
        <v>0</v>
      </c>
      <c r="CA88" s="1181">
        <f>AW88-(BQ88+BR88+BS88+BT88+BU88+BV88+BW88)</f>
        <v>16</v>
      </c>
      <c r="CB88" s="130">
        <v>0</v>
      </c>
      <c r="CC88" s="130">
        <v>0</v>
      </c>
      <c r="CD88" s="1182">
        <f>BX88</f>
        <v>285</v>
      </c>
      <c r="CE88" s="1169">
        <f t="shared" si="38"/>
        <v>338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2"/>
        <v>0</v>
      </c>
      <c r="DI88" s="218">
        <f t="shared" si="42"/>
        <v>0</v>
      </c>
      <c r="DJ88" s="219">
        <f t="shared" si="42"/>
        <v>0</v>
      </c>
      <c r="DK88" s="471">
        <f t="shared" si="43"/>
        <v>0</v>
      </c>
      <c r="DL88" s="215">
        <f t="shared" si="44"/>
        <v>0</v>
      </c>
      <c r="DM88" s="208">
        <f t="shared" si="45"/>
        <v>0</v>
      </c>
      <c r="DN88" s="251">
        <f t="shared" si="49"/>
        <v>285</v>
      </c>
      <c r="DO88" s="220">
        <f t="shared" si="48"/>
        <v>338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98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6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3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4"/>
        <v>0</v>
      </c>
      <c r="AN89" s="714">
        <f t="shared" si="41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39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5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1"/>
        <v>0</v>
      </c>
      <c r="BP89" s="676">
        <v>169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0"/>
        <v>169</v>
      </c>
      <c r="BY89" s="393">
        <f t="shared" si="52"/>
        <v>0</v>
      </c>
      <c r="BZ89" s="1180">
        <f t="shared" si="53"/>
        <v>0</v>
      </c>
      <c r="CA89" s="1181">
        <f t="shared" ref="CA89:CA93" si="57">AW89-(BQ89+BR89+BS89+BT89+BU89+BV89+BW89)</f>
        <v>0</v>
      </c>
      <c r="CB89" s="130">
        <v>0</v>
      </c>
      <c r="CC89" s="130">
        <v>0</v>
      </c>
      <c r="CD89" s="1182">
        <f t="shared" si="47"/>
        <v>169</v>
      </c>
      <c r="CE89" s="1169">
        <f t="shared" si="38"/>
        <v>169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2"/>
        <v>0</v>
      </c>
      <c r="DI89" s="214">
        <f t="shared" si="42"/>
        <v>0</v>
      </c>
      <c r="DJ89" s="208">
        <f t="shared" si="42"/>
        <v>0</v>
      </c>
      <c r="DK89" s="471">
        <f t="shared" si="43"/>
        <v>0</v>
      </c>
      <c r="DL89" s="215">
        <f t="shared" si="44"/>
        <v>0</v>
      </c>
      <c r="DM89" s="208">
        <f t="shared" si="45"/>
        <v>0</v>
      </c>
      <c r="DN89" s="216">
        <f t="shared" si="49"/>
        <v>169</v>
      </c>
      <c r="DO89" s="217">
        <f t="shared" si="48"/>
        <v>169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96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6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3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4"/>
        <v>0</v>
      </c>
      <c r="AN90" s="714">
        <f t="shared" si="41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39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5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1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0"/>
        <v>0</v>
      </c>
      <c r="BY90" s="393">
        <f t="shared" si="52"/>
        <v>0</v>
      </c>
      <c r="BZ90" s="1180">
        <f t="shared" si="53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47"/>
        <v>0</v>
      </c>
      <c r="CE90" s="1169">
        <f t="shared" si="38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2"/>
        <v>0</v>
      </c>
      <c r="DI90" s="218">
        <f t="shared" si="42"/>
        <v>0</v>
      </c>
      <c r="DJ90" s="219">
        <f t="shared" si="42"/>
        <v>0</v>
      </c>
      <c r="DK90" s="471">
        <f t="shared" si="43"/>
        <v>0</v>
      </c>
      <c r="DL90" s="215">
        <f t="shared" si="44"/>
        <v>0</v>
      </c>
      <c r="DM90" s="208">
        <f t="shared" si="45"/>
        <v>0</v>
      </c>
      <c r="DN90" s="251">
        <f t="shared" si="49"/>
        <v>0</v>
      </c>
      <c r="DO90" s="220">
        <f t="shared" si="48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6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3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4"/>
        <v>0</v>
      </c>
      <c r="AN91" s="714">
        <f t="shared" si="4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39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5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1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0"/>
        <v>0</v>
      </c>
      <c r="BY91" s="1403">
        <f t="shared" si="52"/>
        <v>0</v>
      </c>
      <c r="BZ91" s="1404">
        <f t="shared" si="53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47"/>
        <v>0</v>
      </c>
      <c r="CE91" s="1167">
        <f t="shared" si="38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2"/>
        <v>0</v>
      </c>
      <c r="DI91" s="214">
        <f t="shared" si="42"/>
        <v>0</v>
      </c>
      <c r="DJ91" s="208">
        <f t="shared" si="42"/>
        <v>0</v>
      </c>
      <c r="DK91" s="471">
        <f t="shared" si="43"/>
        <v>0</v>
      </c>
      <c r="DL91" s="215">
        <f t="shared" si="44"/>
        <v>0</v>
      </c>
      <c r="DM91" s="208">
        <f t="shared" si="45"/>
        <v>0</v>
      </c>
      <c r="DN91" s="216">
        <f t="shared" si="49"/>
        <v>0</v>
      </c>
      <c r="DO91" s="217">
        <f t="shared" si="48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6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3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4"/>
        <v>0</v>
      </c>
      <c r="AN92" s="714">
        <f t="shared" si="41"/>
        <v>0</v>
      </c>
      <c r="AO92" s="600">
        <v>45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39"/>
        <v>45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5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1"/>
        <v>0</v>
      </c>
      <c r="BP92" s="458">
        <v>22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0"/>
        <v>22</v>
      </c>
      <c r="BY92" s="393">
        <f t="shared" si="52"/>
        <v>0</v>
      </c>
      <c r="BZ92" s="1180">
        <f t="shared" si="53"/>
        <v>0</v>
      </c>
      <c r="CA92" s="1181">
        <f t="shared" si="57"/>
        <v>45</v>
      </c>
      <c r="CB92" s="130">
        <v>0</v>
      </c>
      <c r="CC92" s="130">
        <v>0</v>
      </c>
      <c r="CD92" s="1182">
        <f t="shared" si="47"/>
        <v>22</v>
      </c>
      <c r="CE92" s="1169">
        <f t="shared" si="38"/>
        <v>67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2"/>
        <v>0</v>
      </c>
      <c r="DI92" s="218">
        <f t="shared" si="42"/>
        <v>0</v>
      </c>
      <c r="DJ92" s="219">
        <f t="shared" si="42"/>
        <v>0</v>
      </c>
      <c r="DK92" s="471">
        <f t="shared" si="43"/>
        <v>0</v>
      </c>
      <c r="DL92" s="215">
        <f t="shared" si="44"/>
        <v>0</v>
      </c>
      <c r="DM92" s="208">
        <f t="shared" si="45"/>
        <v>0</v>
      </c>
      <c r="DN92" s="251">
        <f t="shared" si="49"/>
        <v>22</v>
      </c>
      <c r="DO92" s="220">
        <f t="shared" si="48"/>
        <v>67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6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3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4"/>
        <v>0</v>
      </c>
      <c r="AN93" s="712">
        <f t="shared" si="41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39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5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1"/>
        <v>0</v>
      </c>
      <c r="BP93" s="622">
        <v>72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0"/>
        <v>72</v>
      </c>
      <c r="BY93" s="1157">
        <f t="shared" si="52"/>
        <v>0</v>
      </c>
      <c r="BZ93" s="1205">
        <f t="shared" si="53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47"/>
        <v>72</v>
      </c>
      <c r="CE93" s="1172">
        <f t="shared" si="38"/>
        <v>72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2"/>
        <v>0</v>
      </c>
      <c r="DI93" s="259">
        <f t="shared" si="42"/>
        <v>0</v>
      </c>
      <c r="DJ93" s="253">
        <f t="shared" si="42"/>
        <v>0</v>
      </c>
      <c r="DK93" s="474">
        <f t="shared" si="43"/>
        <v>0</v>
      </c>
      <c r="DL93" s="260">
        <f t="shared" si="44"/>
        <v>0</v>
      </c>
      <c r="DM93" s="253">
        <f t="shared" si="45"/>
        <v>0</v>
      </c>
      <c r="DN93" s="261">
        <f t="shared" si="49"/>
        <v>72</v>
      </c>
      <c r="DO93" s="308">
        <f t="shared" si="48"/>
        <v>72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8">SUM(M9:M93)</f>
        <v>13007</v>
      </c>
      <c r="N94" s="323">
        <f t="shared" si="58"/>
        <v>1840</v>
      </c>
      <c r="O94" s="323">
        <f t="shared" si="58"/>
        <v>0</v>
      </c>
      <c r="P94" s="323">
        <f t="shared" si="58"/>
        <v>0</v>
      </c>
      <c r="Q94" s="323">
        <f t="shared" si="58"/>
        <v>0</v>
      </c>
      <c r="R94" s="323">
        <f t="shared" si="58"/>
        <v>0</v>
      </c>
      <c r="S94" s="323">
        <f t="shared" si="58"/>
        <v>0</v>
      </c>
      <c r="T94" s="323">
        <f t="shared" si="58"/>
        <v>0</v>
      </c>
      <c r="U94" s="323">
        <f t="shared" si="58"/>
        <v>14847</v>
      </c>
      <c r="V94" s="323">
        <f t="shared" si="58"/>
        <v>0</v>
      </c>
      <c r="W94" s="323">
        <f t="shared" si="58"/>
        <v>2253</v>
      </c>
      <c r="X94" s="323">
        <f t="shared" si="58"/>
        <v>0</v>
      </c>
      <c r="Y94" s="323">
        <f t="shared" si="58"/>
        <v>0</v>
      </c>
      <c r="Z94" s="323">
        <f t="shared" si="58"/>
        <v>0</v>
      </c>
      <c r="AA94" s="323">
        <f t="shared" si="58"/>
        <v>0</v>
      </c>
      <c r="AB94" s="323">
        <f t="shared" si="58"/>
        <v>0</v>
      </c>
      <c r="AC94" s="323">
        <f t="shared" si="58"/>
        <v>0</v>
      </c>
      <c r="AD94" s="323">
        <f t="shared" si="58"/>
        <v>2253</v>
      </c>
      <c r="AE94" s="323">
        <f t="shared" si="58"/>
        <v>0</v>
      </c>
      <c r="AF94" s="323">
        <f t="shared" si="58"/>
        <v>0</v>
      </c>
      <c r="AG94" s="323">
        <f t="shared" si="58"/>
        <v>0</v>
      </c>
      <c r="AH94" s="323">
        <f t="shared" si="58"/>
        <v>0</v>
      </c>
      <c r="AI94" s="323">
        <f t="shared" si="58"/>
        <v>0</v>
      </c>
      <c r="AJ94" s="323">
        <f t="shared" si="58"/>
        <v>0</v>
      </c>
      <c r="AK94" s="323">
        <f t="shared" si="58"/>
        <v>0</v>
      </c>
      <c r="AL94" s="323">
        <f t="shared" si="58"/>
        <v>0</v>
      </c>
      <c r="AM94" s="323">
        <f t="shared" si="58"/>
        <v>0</v>
      </c>
      <c r="AN94" s="323">
        <f t="shared" si="58"/>
        <v>2253</v>
      </c>
      <c r="AO94" s="323">
        <f t="shared" si="58"/>
        <v>8611</v>
      </c>
      <c r="AP94" s="323">
        <f t="shared" si="58"/>
        <v>2253</v>
      </c>
      <c r="AQ94" s="323">
        <f t="shared" si="58"/>
        <v>0</v>
      </c>
      <c r="AR94" s="323">
        <f t="shared" si="58"/>
        <v>0</v>
      </c>
      <c r="AS94" s="323">
        <f t="shared" si="58"/>
        <v>0</v>
      </c>
      <c r="AT94" s="323">
        <f t="shared" si="58"/>
        <v>0</v>
      </c>
      <c r="AU94" s="323">
        <f t="shared" si="58"/>
        <v>0</v>
      </c>
      <c r="AV94" s="323">
        <f t="shared" si="58"/>
        <v>0</v>
      </c>
      <c r="AW94" s="323">
        <f t="shared" si="58"/>
        <v>10864</v>
      </c>
      <c r="AX94" s="323">
        <f t="shared" si="58"/>
        <v>0</v>
      </c>
      <c r="AY94" s="323">
        <f t="shared" si="58"/>
        <v>0</v>
      </c>
      <c r="AZ94" s="323">
        <f t="shared" si="58"/>
        <v>0</v>
      </c>
      <c r="BA94" s="323">
        <f t="shared" si="58"/>
        <v>0</v>
      </c>
      <c r="BB94" s="323">
        <f t="shared" si="58"/>
        <v>0</v>
      </c>
      <c r="BC94" s="323">
        <f t="shared" si="58"/>
        <v>0</v>
      </c>
      <c r="BD94" s="323">
        <f t="shared" si="58"/>
        <v>0</v>
      </c>
      <c r="BE94" s="323">
        <f t="shared" si="58"/>
        <v>0</v>
      </c>
      <c r="BF94" s="323">
        <f t="shared" si="58"/>
        <v>0</v>
      </c>
      <c r="BG94" s="323">
        <f t="shared" si="58"/>
        <v>6585</v>
      </c>
      <c r="BH94" s="323">
        <f t="shared" si="58"/>
        <v>608</v>
      </c>
      <c r="BI94" s="323">
        <f t="shared" si="58"/>
        <v>0</v>
      </c>
      <c r="BJ94" s="323">
        <f t="shared" si="58"/>
        <v>0</v>
      </c>
      <c r="BK94" s="323">
        <f t="shared" si="58"/>
        <v>0</v>
      </c>
      <c r="BL94" s="323">
        <f t="shared" si="58"/>
        <v>0</v>
      </c>
      <c r="BM94" s="323">
        <f t="shared" si="58"/>
        <v>0</v>
      </c>
      <c r="BN94" s="323">
        <f t="shared" si="58"/>
        <v>0</v>
      </c>
      <c r="BO94" s="323">
        <f t="shared" si="58"/>
        <v>7193</v>
      </c>
      <c r="BP94" s="323">
        <f t="shared" si="58"/>
        <v>36328</v>
      </c>
      <c r="BQ94" s="323">
        <f t="shared" si="58"/>
        <v>1545</v>
      </c>
      <c r="BR94" s="323">
        <f t="shared" si="58"/>
        <v>0</v>
      </c>
      <c r="BS94" s="323">
        <f t="shared" si="58"/>
        <v>0</v>
      </c>
      <c r="BT94" s="323">
        <f t="shared" si="58"/>
        <v>0</v>
      </c>
      <c r="BU94" s="323">
        <f t="shared" si="58"/>
        <v>0</v>
      </c>
      <c r="BV94" s="323">
        <f t="shared" si="58"/>
        <v>0</v>
      </c>
      <c r="BW94" s="323">
        <f t="shared" si="58"/>
        <v>0</v>
      </c>
      <c r="BX94" s="323">
        <f t="shared" si="58"/>
        <v>37873</v>
      </c>
      <c r="BY94" s="323">
        <f t="shared" si="58"/>
        <v>12594</v>
      </c>
      <c r="BZ94" s="323">
        <f t="shared" si="58"/>
        <v>0</v>
      </c>
      <c r="CA94" s="323">
        <f t="shared" si="58"/>
        <v>9222</v>
      </c>
      <c r="CB94" s="323">
        <f t="shared" si="58"/>
        <v>0</v>
      </c>
      <c r="CC94" s="323">
        <f t="shared" si="58"/>
        <v>6682</v>
      </c>
      <c r="CD94" s="323">
        <f t="shared" si="58"/>
        <v>37873</v>
      </c>
      <c r="CE94" s="323">
        <f t="shared" si="58"/>
        <v>66371</v>
      </c>
      <c r="CF94" s="514">
        <f t="shared" si="58"/>
        <v>18028</v>
      </c>
      <c r="CG94" s="323">
        <f t="shared" si="58"/>
        <v>0</v>
      </c>
      <c r="CH94" s="323">
        <f t="shared" si="58"/>
        <v>0</v>
      </c>
      <c r="CI94" s="323">
        <f t="shared" ref="CI94:CL94" si="59">SUM(CI9:CI93)</f>
        <v>0</v>
      </c>
      <c r="CJ94" s="323">
        <f t="shared" si="59"/>
        <v>4972</v>
      </c>
      <c r="CK94" s="323">
        <f t="shared" si="59"/>
        <v>5204</v>
      </c>
      <c r="CL94" s="323">
        <f t="shared" si="59"/>
        <v>4972</v>
      </c>
      <c r="CM94" s="323"/>
      <c r="CN94" s="323">
        <f>SUM(CN9:CN93)</f>
        <v>3512</v>
      </c>
      <c r="CO94" s="323">
        <f>SUM(CO9:CO93)</f>
        <v>0</v>
      </c>
      <c r="CP94" s="323">
        <f>SUM(CP9:CP93)</f>
        <v>0</v>
      </c>
      <c r="CQ94" s="323"/>
      <c r="CR94" s="323">
        <f>SUM(CR9:CR93)</f>
        <v>1524</v>
      </c>
      <c r="CS94" s="323">
        <f>SUM(CS9:CS93)</f>
        <v>0</v>
      </c>
      <c r="CT94" s="323">
        <f>SUM(CT9:CT93)</f>
        <v>0</v>
      </c>
      <c r="CU94" s="323"/>
      <c r="CV94" s="323">
        <f>SUM(CV9:CV93)</f>
        <v>1708</v>
      </c>
      <c r="CW94" s="323">
        <f>SUM(CW9:CW93)</f>
        <v>0</v>
      </c>
      <c r="CX94" s="323">
        <f>SUM(CX9:CX93)</f>
        <v>0</v>
      </c>
      <c r="CY94" s="323"/>
      <c r="CZ94" s="323">
        <f>SUM(CZ9:CZ93)</f>
        <v>960</v>
      </c>
      <c r="DA94" s="323">
        <f>SUM(DA9:DA93)</f>
        <v>0</v>
      </c>
      <c r="DB94" s="323">
        <f>SUM(DB9:DB93)</f>
        <v>0</v>
      </c>
      <c r="DC94" s="323"/>
      <c r="DD94" s="323">
        <f>SUM(DD9:DD93)</f>
        <v>1600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60">SUM(DH9:DH93)</f>
        <v>14276</v>
      </c>
      <c r="DI94" s="323">
        <f t="shared" si="60"/>
        <v>5204</v>
      </c>
      <c r="DJ94" s="323">
        <f t="shared" si="60"/>
        <v>4972</v>
      </c>
      <c r="DK94" s="323">
        <f t="shared" si="60"/>
        <v>-3752</v>
      </c>
      <c r="DL94" s="323">
        <f t="shared" si="60"/>
        <v>-12824</v>
      </c>
      <c r="DM94" s="323">
        <f t="shared" si="60"/>
        <v>-232</v>
      </c>
      <c r="DN94" s="323">
        <f t="shared" si="60"/>
        <v>32901</v>
      </c>
      <c r="DO94" s="323">
        <f t="shared" si="60"/>
        <v>61399</v>
      </c>
      <c r="DP94" s="1457">
        <f t="shared" si="60"/>
        <v>16552</v>
      </c>
      <c r="DQ94" s="1458">
        <f t="shared" si="60"/>
        <v>12166</v>
      </c>
      <c r="DR94" s="1458">
        <f t="shared" si="60"/>
        <v>14542</v>
      </c>
      <c r="DS94" s="1458">
        <f t="shared" si="60"/>
        <v>13066</v>
      </c>
      <c r="DT94" s="1458">
        <f t="shared" si="60"/>
        <v>8060</v>
      </c>
      <c r="DU94" s="1459">
        <f t="shared" si="60"/>
        <v>12530</v>
      </c>
      <c r="DV94" s="1459">
        <f t="shared" si="60"/>
        <v>15394</v>
      </c>
      <c r="DW94" s="1459">
        <f t="shared" si="60"/>
        <v>17648</v>
      </c>
      <c r="DX94" s="1459">
        <f t="shared" si="60"/>
        <v>13172</v>
      </c>
      <c r="DY94" s="1460">
        <f t="shared" si="60"/>
        <v>14670</v>
      </c>
      <c r="DZ94" s="1460">
        <f t="shared" si="60"/>
        <v>12352</v>
      </c>
      <c r="EA94" s="1460">
        <f t="shared" si="60"/>
        <v>0</v>
      </c>
      <c r="EB94" s="1460">
        <f t="shared" si="60"/>
        <v>8108</v>
      </c>
      <c r="EC94" s="1460">
        <f t="shared" ref="EC94:ED94" si="61">SUM(EC9:EC93)</f>
        <v>11768</v>
      </c>
      <c r="ED94" s="1461">
        <f t="shared" si="61"/>
        <v>7908</v>
      </c>
      <c r="EE94" s="1461">
        <f t="shared" si="60"/>
        <v>9830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>
        <f>BY94/CE94</f>
        <v>0.18975154811589398</v>
      </c>
      <c r="BZ95" s="55">
        <f>BZ94/CE94</f>
        <v>0</v>
      </c>
      <c r="CA95" s="951">
        <f>CA94/CE94</f>
        <v>0.13894622651459221</v>
      </c>
      <c r="CB95" s="947">
        <f>CB94/CF94</f>
        <v>0</v>
      </c>
      <c r="CC95" s="949">
        <f>CC94/CE94</f>
        <v>0.10067650027873619</v>
      </c>
      <c r="CD95" s="57">
        <f>CD94/CE94</f>
        <v>0.57062572509077758</v>
      </c>
      <c r="CE95" s="58">
        <f>SUM(BY95:CD95)</f>
        <v>1</v>
      </c>
      <c r="CF95" s="59">
        <f>CF94/CE94</f>
        <v>0.27162465534646157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>
        <f>DJ94/CF94</f>
        <v>0.27579321056134903</v>
      </c>
      <c r="DK95" s="60">
        <f>DH94/CF94</f>
        <v>0.7918792988684269</v>
      </c>
      <c r="DL95" s="61">
        <f>DI94/CF94</f>
        <v>0.28866208120701131</v>
      </c>
      <c r="DM95" s="62">
        <f>DJ94/DI94</f>
        <v>0.95541890853189859</v>
      </c>
      <c r="DN95" s="63">
        <f>DN94/DO94</f>
        <v>0.53585563282789617</v>
      </c>
      <c r="DO95" s="52"/>
      <c r="DP95" s="1451">
        <f>CF94+DP94</f>
        <v>34580</v>
      </c>
      <c r="DQ95" s="1452"/>
      <c r="DR95" s="1452"/>
      <c r="DS95" s="1452"/>
      <c r="DT95" s="1453">
        <f>DQ94+DR94+DS94+DT94</f>
        <v>47834</v>
      </c>
      <c r="DU95" s="1452"/>
      <c r="DV95" s="1452"/>
      <c r="DW95" s="1452"/>
      <c r="DX95" s="1454">
        <f>DU94+DV94+DW94+DX94</f>
        <v>58744</v>
      </c>
      <c r="DY95" s="1452"/>
      <c r="DZ95" s="43"/>
      <c r="EA95" s="1452"/>
      <c r="EB95" s="1452"/>
      <c r="EC95" s="1455">
        <f>DY94+DZ94+EA94+EB94+EC94</f>
        <v>46898</v>
      </c>
      <c r="ED95" s="1456"/>
      <c r="EE95" s="496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45312</v>
      </c>
      <c r="O100" s="401">
        <v>45313</v>
      </c>
      <c r="P100" s="401">
        <v>45314</v>
      </c>
      <c r="Q100" s="401">
        <v>45315</v>
      </c>
      <c r="R100" s="401">
        <v>45316</v>
      </c>
      <c r="S100" s="401">
        <v>45317</v>
      </c>
      <c r="T100" s="762">
        <v>45318</v>
      </c>
      <c r="U100" s="1564"/>
      <c r="V100" s="403" t="s">
        <v>259</v>
      </c>
      <c r="W100" s="400">
        <v>45312</v>
      </c>
      <c r="X100" s="404">
        <v>45313</v>
      </c>
      <c r="Y100" s="404">
        <v>45314</v>
      </c>
      <c r="Z100" s="404">
        <v>45315</v>
      </c>
      <c r="AA100" s="404">
        <v>45316</v>
      </c>
      <c r="AB100" s="404">
        <v>45317</v>
      </c>
      <c r="AC100" s="763">
        <v>45318</v>
      </c>
      <c r="AD100" s="1671"/>
      <c r="AE100" s="720" t="s">
        <v>259</v>
      </c>
      <c r="AF100" s="400">
        <v>45312</v>
      </c>
      <c r="AG100" s="672">
        <v>45313</v>
      </c>
      <c r="AH100" s="672">
        <v>45314</v>
      </c>
      <c r="AI100" s="672">
        <v>45315</v>
      </c>
      <c r="AJ100" s="672">
        <v>45316</v>
      </c>
      <c r="AK100" s="672">
        <v>45317</v>
      </c>
      <c r="AL100" s="764">
        <v>45318</v>
      </c>
      <c r="AM100" s="1675"/>
      <c r="AN100" s="1637"/>
      <c r="AO100" s="599" t="s">
        <v>259</v>
      </c>
      <c r="AP100" s="400">
        <v>45312</v>
      </c>
      <c r="AQ100" s="591">
        <v>45313</v>
      </c>
      <c r="AR100" s="591">
        <v>45314</v>
      </c>
      <c r="AS100" s="591">
        <v>45315</v>
      </c>
      <c r="AT100" s="591">
        <v>45316</v>
      </c>
      <c r="AU100" s="591">
        <v>45317</v>
      </c>
      <c r="AV100" s="766">
        <v>45318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45312</v>
      </c>
      <c r="BI100" s="1236">
        <v>45313</v>
      </c>
      <c r="BJ100" s="1236">
        <v>45314</v>
      </c>
      <c r="BK100" s="1236">
        <v>45315</v>
      </c>
      <c r="BL100" s="1236">
        <v>45316</v>
      </c>
      <c r="BM100" s="1236">
        <v>45317</v>
      </c>
      <c r="BN100" s="1237">
        <v>45318</v>
      </c>
      <c r="BO100" s="1662"/>
      <c r="BP100" s="409" t="s">
        <v>259</v>
      </c>
      <c r="BQ100" s="400">
        <v>45312</v>
      </c>
      <c r="BR100" s="410">
        <v>45313</v>
      </c>
      <c r="BS100" s="410">
        <v>45314</v>
      </c>
      <c r="BT100" s="410">
        <v>45315</v>
      </c>
      <c r="BU100" s="410">
        <v>45316</v>
      </c>
      <c r="BV100" s="410">
        <v>45317</v>
      </c>
      <c r="BW100" s="410">
        <v>45318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62">SUM(M101:T101)</f>
        <v>0</v>
      </c>
      <c r="V101" s="282">
        <v>1750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63">SUM(V101:AC101)</f>
        <v>1750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4">SUM(AE101:AL101)</f>
        <v>0</v>
      </c>
      <c r="AN101" s="718">
        <f>AD101+AM101</f>
        <v>1750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5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6">SUM(BG101:BN101)</f>
        <v>0</v>
      </c>
      <c r="BP101" s="285">
        <v>32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7">SUM(BP101:BW101)</f>
        <v>32</v>
      </c>
      <c r="BY101" s="689">
        <f>U101-(W101+X101+Y101+Z101+AA101+AB101+AC101+AF101+AG101+AH101+AI101+AJ101+AK101+AL101)</f>
        <v>0</v>
      </c>
      <c r="BZ101" s="1220">
        <f>AN101-(BQ101+BR101+BS101+BT101+BU101+BV101+BW101)</f>
        <v>1750</v>
      </c>
      <c r="CA101" s="956">
        <v>0</v>
      </c>
      <c r="CB101" s="956">
        <v>0</v>
      </c>
      <c r="CC101" s="988">
        <v>0</v>
      </c>
      <c r="CD101" s="1211">
        <f>BX101</f>
        <v>32</v>
      </c>
      <c r="CE101" s="1210">
        <f>SUM(BY101:CD101)</f>
        <v>1782</v>
      </c>
      <c r="CF101" s="481">
        <v>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8">CG101+CJ101+CN101+CR101+CV101+CZ101+DD101</f>
        <v>0</v>
      </c>
      <c r="DI101" s="291">
        <f t="shared" si="68"/>
        <v>0</v>
      </c>
      <c r="DJ101" s="289">
        <f t="shared" si="68"/>
        <v>0</v>
      </c>
      <c r="DK101" s="484">
        <f t="shared" ref="DK101:DK102" si="69">DH101-CF101</f>
        <v>0</v>
      </c>
      <c r="DL101" s="292">
        <f t="shared" ref="DL101:DL102" si="70">DI101-CF101</f>
        <v>0</v>
      </c>
      <c r="DM101" s="290">
        <f t="shared" ref="DM101:DM102" si="71">DJ101-DI101</f>
        <v>0</v>
      </c>
      <c r="DN101" s="485">
        <f>CD101-(CI101+CL101+CP101+CT101+CX101+DB101+DF101)</f>
        <v>32</v>
      </c>
      <c r="DO101" s="293">
        <f t="shared" ref="DO101:DO102" si="72">CE101-DJ101</f>
        <v>1782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2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3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4"/>
        <v>0</v>
      </c>
      <c r="AN102" s="719">
        <f t="shared" ref="AN102" si="73">AD102+AM102</f>
        <v>0</v>
      </c>
      <c r="AO102" s="693">
        <v>6642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5"/>
        <v>6642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6"/>
        <v>0</v>
      </c>
      <c r="BP102" s="202">
        <v>44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7"/>
        <v>44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AO102-(+BQ102+BR102+BS102+BT102+BU102+BV102+BW102)</f>
        <v>6642</v>
      </c>
      <c r="CB102" s="956">
        <v>0</v>
      </c>
      <c r="CC102" s="303">
        <v>0</v>
      </c>
      <c r="CD102" s="1213">
        <f>BX102</f>
        <v>44</v>
      </c>
      <c r="CE102" s="946">
        <f>SUM(BY102:CD102)</f>
        <v>6686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8"/>
        <v>0</v>
      </c>
      <c r="DI102" s="259">
        <f t="shared" si="68"/>
        <v>0</v>
      </c>
      <c r="DJ102" s="253">
        <f t="shared" si="68"/>
        <v>0</v>
      </c>
      <c r="DK102" s="474">
        <f t="shared" si="69"/>
        <v>0</v>
      </c>
      <c r="DL102" s="260">
        <f t="shared" si="70"/>
        <v>0</v>
      </c>
      <c r="DM102" s="253">
        <f t="shared" si="71"/>
        <v>0</v>
      </c>
      <c r="DN102" s="261">
        <f t="shared" ref="DN102" si="74">CD102-(CI102+CL102+CP102+CT102+CX102+DB102+DF102)</f>
        <v>44</v>
      </c>
      <c r="DO102" s="308">
        <f t="shared" si="72"/>
        <v>6686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75">SUM(M101:M102)</f>
        <v>0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0</v>
      </c>
      <c r="T103" s="310">
        <f t="shared" si="75"/>
        <v>0</v>
      </c>
      <c r="U103" s="310">
        <f t="shared" si="75"/>
        <v>0</v>
      </c>
      <c r="V103" s="310">
        <f t="shared" si="75"/>
        <v>1750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0</v>
      </c>
      <c r="AC103" s="310">
        <f t="shared" si="75"/>
        <v>0</v>
      </c>
      <c r="AD103" s="310">
        <f t="shared" si="75"/>
        <v>1750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CL103" si="76">SUM(AO101:AO102)</f>
        <v>6642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6642</v>
      </c>
      <c r="AX103" s="310">
        <f t="shared" si="76"/>
        <v>0</v>
      </c>
      <c r="AY103" s="310">
        <f t="shared" si="76"/>
        <v>0</v>
      </c>
      <c r="AZ103" s="310">
        <f t="shared" si="76"/>
        <v>0</v>
      </c>
      <c r="BA103" s="310">
        <f t="shared" si="76"/>
        <v>0</v>
      </c>
      <c r="BB103" s="310">
        <f t="shared" si="76"/>
        <v>0</v>
      </c>
      <c r="BC103" s="310">
        <f t="shared" si="76"/>
        <v>0</v>
      </c>
      <c r="BD103" s="310">
        <f t="shared" si="76"/>
        <v>0</v>
      </c>
      <c r="BE103" s="310">
        <f t="shared" si="76"/>
        <v>0</v>
      </c>
      <c r="BF103" s="310">
        <f t="shared" si="76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76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si="76"/>
        <v>0</v>
      </c>
      <c r="BV103" s="310">
        <f t="shared" si="76"/>
        <v>0</v>
      </c>
      <c r="BW103" s="310">
        <f t="shared" si="76"/>
        <v>0</v>
      </c>
      <c r="BX103" s="310">
        <f t="shared" si="76"/>
        <v>76</v>
      </c>
      <c r="BY103" s="310">
        <f t="shared" si="76"/>
        <v>0</v>
      </c>
      <c r="BZ103" s="310">
        <f t="shared" si="76"/>
        <v>1750</v>
      </c>
      <c r="CA103" s="310">
        <f t="shared" si="76"/>
        <v>6642</v>
      </c>
      <c r="CB103" s="310">
        <f t="shared" si="76"/>
        <v>0</v>
      </c>
      <c r="CC103" s="310">
        <f t="shared" si="76"/>
        <v>0</v>
      </c>
      <c r="CD103" s="310">
        <f t="shared" si="76"/>
        <v>76</v>
      </c>
      <c r="CE103" s="310">
        <f t="shared" si="76"/>
        <v>8468</v>
      </c>
      <c r="CF103" s="310">
        <f t="shared" si="76"/>
        <v>0</v>
      </c>
      <c r="CG103" s="310">
        <f t="shared" si="76"/>
        <v>0</v>
      </c>
      <c r="CH103" s="310">
        <f t="shared" si="76"/>
        <v>0</v>
      </c>
      <c r="CI103" s="310">
        <f t="shared" si="76"/>
        <v>0</v>
      </c>
      <c r="CJ103" s="310">
        <f t="shared" si="76"/>
        <v>0</v>
      </c>
      <c r="CK103" s="310">
        <f t="shared" si="76"/>
        <v>0</v>
      </c>
      <c r="CL103" s="310">
        <f t="shared" si="76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7">SUM(DH101:DH102)</f>
        <v>0</v>
      </c>
      <c r="DI103" s="310">
        <f t="shared" si="77"/>
        <v>0</v>
      </c>
      <c r="DJ103" s="310">
        <f t="shared" si="77"/>
        <v>0</v>
      </c>
      <c r="DK103" s="310">
        <f t="shared" si="77"/>
        <v>0</v>
      </c>
      <c r="DL103" s="310">
        <f t="shared" si="77"/>
        <v>0</v>
      </c>
      <c r="DM103" s="310">
        <f t="shared" si="77"/>
        <v>0</v>
      </c>
      <c r="DN103" s="310">
        <f t="shared" si="77"/>
        <v>76</v>
      </c>
      <c r="DO103" s="310">
        <f t="shared" si="77"/>
        <v>8468</v>
      </c>
      <c r="DP103" s="310">
        <f t="shared" si="77"/>
        <v>0</v>
      </c>
      <c r="DQ103" s="310">
        <f t="shared" si="77"/>
        <v>0</v>
      </c>
      <c r="DR103" s="310">
        <f t="shared" si="77"/>
        <v>0</v>
      </c>
      <c r="DS103" s="310">
        <f t="shared" si="77"/>
        <v>0</v>
      </c>
      <c r="DT103" s="310">
        <f t="shared" si="77"/>
        <v>0</v>
      </c>
      <c r="DU103" s="310">
        <f t="shared" si="77"/>
        <v>0</v>
      </c>
      <c r="DV103" s="310">
        <f t="shared" si="77"/>
        <v>0</v>
      </c>
      <c r="DW103" s="310">
        <f t="shared" si="77"/>
        <v>0</v>
      </c>
      <c r="DX103" s="310">
        <f t="shared" si="77"/>
        <v>0</v>
      </c>
      <c r="DY103" s="310">
        <f t="shared" si="77"/>
        <v>0</v>
      </c>
      <c r="DZ103" s="310">
        <f t="shared" si="77"/>
        <v>0</v>
      </c>
      <c r="EA103" s="310">
        <f t="shared" si="77"/>
        <v>0</v>
      </c>
      <c r="EB103" s="310">
        <f t="shared" si="77"/>
        <v>0</v>
      </c>
      <c r="EC103" s="310">
        <f t="shared" ref="EC103:ED103" si="78">SUM(EC101:EC102)</f>
        <v>0</v>
      </c>
      <c r="ED103" s="310">
        <f t="shared" si="78"/>
        <v>0</v>
      </c>
      <c r="EE103" s="310">
        <f t="shared" si="77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>
        <f>BY103/CE103</f>
        <v>0</v>
      </c>
      <c r="BZ104" s="55">
        <f>BZ103/CE103</f>
        <v>0.20666036844591404</v>
      </c>
      <c r="CA104" s="951" t="e">
        <f>CA103/CF103</f>
        <v>#DIV/0!</v>
      </c>
      <c r="CB104" s="947" t="e">
        <f>CB103/CG103</f>
        <v>#DIV/0!</v>
      </c>
      <c r="CC104" s="949">
        <f>CC103/CE103</f>
        <v>0</v>
      </c>
      <c r="CD104" s="57">
        <f>CD103/CE103</f>
        <v>8.9749645725082667E-3</v>
      </c>
      <c r="CE104" s="58" t="e">
        <f>SUM(BY104:CD104)</f>
        <v>#DIV/0!</v>
      </c>
      <c r="CF104" s="59">
        <f>CF103/CE103</f>
        <v>0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 t="e">
        <f>DH103/CF103</f>
        <v>#DIV/0!</v>
      </c>
      <c r="DL104" s="61" t="e">
        <f>DI103/CF103</f>
        <v>#DIV/0!</v>
      </c>
      <c r="DM104" s="62" t="e">
        <f>DJ103/DI103</f>
        <v>#DIV/0!</v>
      </c>
      <c r="DN104" s="63">
        <f>DN103/DO103</f>
        <v>8.9749645725082667E-3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45312</v>
      </c>
      <c r="O109" s="401">
        <v>45313</v>
      </c>
      <c r="P109" s="401">
        <v>45314</v>
      </c>
      <c r="Q109" s="401">
        <v>45315</v>
      </c>
      <c r="R109" s="401">
        <v>45316</v>
      </c>
      <c r="S109" s="401">
        <v>45317</v>
      </c>
      <c r="T109" s="762">
        <v>45318</v>
      </c>
      <c r="U109" s="1564"/>
      <c r="V109" s="755" t="s">
        <v>259</v>
      </c>
      <c r="W109" s="400">
        <v>45312</v>
      </c>
      <c r="X109" s="759">
        <v>45313</v>
      </c>
      <c r="Y109" s="759">
        <v>45314</v>
      </c>
      <c r="Z109" s="759">
        <v>45315</v>
      </c>
      <c r="AA109" s="759">
        <v>45316</v>
      </c>
      <c r="AB109" s="759">
        <v>45317</v>
      </c>
      <c r="AC109" s="756">
        <v>45318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45312</v>
      </c>
      <c r="AQ109" s="410">
        <v>45313</v>
      </c>
      <c r="AR109" s="410">
        <v>45314</v>
      </c>
      <c r="AS109" s="410">
        <v>45315</v>
      </c>
      <c r="AT109" s="410">
        <v>45316</v>
      </c>
      <c r="AU109" s="410">
        <v>45317</v>
      </c>
      <c r="AV109" s="765">
        <v>45318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45312</v>
      </c>
      <c r="BI109" s="760">
        <v>45313</v>
      </c>
      <c r="BJ109" s="760">
        <v>45314</v>
      </c>
      <c r="BK109" s="760">
        <v>45315</v>
      </c>
      <c r="BL109" s="760">
        <v>45316</v>
      </c>
      <c r="BM109" s="760">
        <v>45317</v>
      </c>
      <c r="BN109" s="761">
        <v>45318</v>
      </c>
      <c r="BO109" s="1581"/>
      <c r="BP109" s="409" t="s">
        <v>259</v>
      </c>
      <c r="BQ109" s="400">
        <v>45312</v>
      </c>
      <c r="BR109" s="410">
        <v>45313</v>
      </c>
      <c r="BS109" s="410">
        <v>45314</v>
      </c>
      <c r="BT109" s="410">
        <v>45315</v>
      </c>
      <c r="BU109" s="410">
        <v>45316</v>
      </c>
      <c r="BV109" s="410">
        <v>45317</v>
      </c>
      <c r="BW109" s="410">
        <v>45318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1348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9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0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1">SUM(AE110:AL110)</f>
        <v>0</v>
      </c>
      <c r="AN110" s="660">
        <f>AD110+AM110</f>
        <v>0</v>
      </c>
      <c r="AO110" s="679">
        <v>995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2">SUM(AO110:AV110)</f>
        <v>995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3">SUM(BG110:BN110)</f>
        <v>0</v>
      </c>
      <c r="BP110" s="285">
        <v>1184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84">SUM(BP110:BW110)</f>
        <v>1184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995</v>
      </c>
      <c r="CB110" s="988">
        <v>0</v>
      </c>
      <c r="CC110" s="1215">
        <f>BO110-(BQ110+BR110+BS110+BT110+BU110+BV110+BW110)</f>
        <v>0</v>
      </c>
      <c r="CD110" s="1175">
        <f>BX110</f>
        <v>1184</v>
      </c>
      <c r="CE110" s="944">
        <f>SUM(BY110:CD110)</f>
        <v>2179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5">CG110+CJ110+CN110+CR110+CV110+CZ110+DD110</f>
        <v>0</v>
      </c>
      <c r="DI110" s="291">
        <f t="shared" si="85"/>
        <v>0</v>
      </c>
      <c r="DJ110" s="289">
        <f t="shared" si="85"/>
        <v>0</v>
      </c>
      <c r="DK110" s="484">
        <f t="shared" ref="DK110:DK114" si="86">DH110-CF110</f>
        <v>0</v>
      </c>
      <c r="DL110" s="292">
        <f t="shared" ref="DL110:DL114" si="87">DI110-CF110</f>
        <v>0</v>
      </c>
      <c r="DM110" s="290">
        <f t="shared" ref="DM110:DM114" si="88">DJ110-DI110</f>
        <v>0</v>
      </c>
      <c r="DN110" s="485">
        <f t="shared" ref="DN110:DN114" si="89">CD110-(CI110+CL110+CP110+CT110+CX110+DB110+DF110)</f>
        <v>1184</v>
      </c>
      <c r="DO110" s="293">
        <f t="shared" ref="DO110:DO114" si="90">CE110-DJ110</f>
        <v>2179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349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9"/>
        <v>0</v>
      </c>
      <c r="V111" s="645">
        <v>3797</v>
      </c>
      <c r="W111" s="124">
        <f>83</f>
        <v>83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0"/>
        <v>3880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1"/>
        <v>0</v>
      </c>
      <c r="AN111" s="661">
        <f t="shared" ref="AN111:AN114" si="91">AD111+AM111</f>
        <v>3880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2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3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4"/>
        <v>0</v>
      </c>
      <c r="BY111" s="137">
        <f t="shared" ref="BY111" si="92">U111-(W111+X111+Y111+Z111+AA111+AB111+AC111+AF111+AG111+AH111+AI111+AJ111+AK111+AL111)</f>
        <v>-83</v>
      </c>
      <c r="BZ111" s="972">
        <f t="shared" ref="BZ111" si="93">AN111-(AP111+AQ111+AR111+AS111+AT111+AU111+AV111)</f>
        <v>3880</v>
      </c>
      <c r="CA111" s="184">
        <f t="shared" ref="CA111:CA112" si="94">AW111-(BH111+BI111+BJ111+BK111+BL111+BM111+BN111)</f>
        <v>0</v>
      </c>
      <c r="CB111" s="988">
        <v>0</v>
      </c>
      <c r="CC111" s="1216">
        <f t="shared" ref="CC111:CC114" si="95">BO111-(BQ111+BR111+BS111+BT111+BU111+BV111+BW111)</f>
        <v>0</v>
      </c>
      <c r="CD111" s="1192">
        <f t="shared" ref="CD111:CD114" si="96">BX111</f>
        <v>0</v>
      </c>
      <c r="CE111" s="945">
        <f t="shared" ref="CE111:CE114" si="97">SUM(BY111:CD111)</f>
        <v>3797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5"/>
        <v>0</v>
      </c>
      <c r="DI111" s="214">
        <f t="shared" si="85"/>
        <v>0</v>
      </c>
      <c r="DJ111" s="208">
        <f t="shared" si="85"/>
        <v>0</v>
      </c>
      <c r="DK111" s="471">
        <f t="shared" si="86"/>
        <v>0</v>
      </c>
      <c r="DL111" s="215">
        <f t="shared" si="87"/>
        <v>0</v>
      </c>
      <c r="DM111" s="208">
        <f t="shared" si="88"/>
        <v>0</v>
      </c>
      <c r="DN111" s="216">
        <f t="shared" si="89"/>
        <v>0</v>
      </c>
      <c r="DO111" s="217">
        <f t="shared" si="90"/>
        <v>3797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1349">
        <v>2315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9"/>
        <v>2315</v>
      </c>
      <c r="V112" s="645">
        <v>160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0</v>
      </c>
      <c r="AD112" s="648">
        <f t="shared" si="80"/>
        <v>160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1"/>
        <v>0</v>
      </c>
      <c r="AN112" s="1221">
        <f t="shared" si="91"/>
        <v>160</v>
      </c>
      <c r="AO112" s="458">
        <v>6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2"/>
        <v>6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0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3"/>
        <v>0</v>
      </c>
      <c r="BP112" s="184">
        <v>55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4"/>
        <v>55</v>
      </c>
      <c r="BY112" s="137">
        <f>U112-(W112+X112+Y112+Z112+AA112+AB112+AC112+AF112+AG112+AH112+AI112+AJ112+AK112+AL112)</f>
        <v>2315</v>
      </c>
      <c r="BZ112" s="972">
        <f>AN112-(AP112+AQ112+AR112+AS112+AT112+AU112+AV112)</f>
        <v>160</v>
      </c>
      <c r="CA112" s="184">
        <f t="shared" si="94"/>
        <v>6</v>
      </c>
      <c r="CB112" s="988">
        <v>0</v>
      </c>
      <c r="CC112" s="1216">
        <f t="shared" si="95"/>
        <v>0</v>
      </c>
      <c r="CD112" s="1192">
        <f t="shared" si="96"/>
        <v>55</v>
      </c>
      <c r="CE112" s="945">
        <f t="shared" si="97"/>
        <v>2536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5"/>
        <v>0</v>
      </c>
      <c r="DI112" s="218">
        <f t="shared" si="85"/>
        <v>0</v>
      </c>
      <c r="DJ112" s="219">
        <f t="shared" si="85"/>
        <v>0</v>
      </c>
      <c r="DK112" s="471">
        <f t="shared" si="86"/>
        <v>0</v>
      </c>
      <c r="DL112" s="215">
        <f t="shared" si="87"/>
        <v>0</v>
      </c>
      <c r="DM112" s="208">
        <f t="shared" si="88"/>
        <v>0</v>
      </c>
      <c r="DN112" s="251">
        <f t="shared" si="89"/>
        <v>55</v>
      </c>
      <c r="DO112" s="220">
        <f t="shared" si="90"/>
        <v>2536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349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9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0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1"/>
        <v>0</v>
      </c>
      <c r="AN113" s="1224">
        <f t="shared" si="91"/>
        <v>0</v>
      </c>
      <c r="AO113" s="458">
        <v>321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2"/>
        <v>321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1560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3"/>
        <v>1560</v>
      </c>
      <c r="BP113" s="184">
        <v>1852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84"/>
        <v>1852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321</v>
      </c>
      <c r="CB113" s="988">
        <v>0</v>
      </c>
      <c r="CC113" s="1216">
        <f>BO113-(BQ113+BR113+BS113+BT113+BU113+BV113+BW113)</f>
        <v>1560</v>
      </c>
      <c r="CD113" s="1192">
        <f>BX113</f>
        <v>1852</v>
      </c>
      <c r="CE113" s="945">
        <f t="shared" si="97"/>
        <v>3733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5"/>
        <v>0</v>
      </c>
      <c r="DI113" s="218">
        <f t="shared" si="85"/>
        <v>0</v>
      </c>
      <c r="DJ113" s="219">
        <f t="shared" si="85"/>
        <v>0</v>
      </c>
      <c r="DK113" s="471">
        <f t="shared" si="86"/>
        <v>0</v>
      </c>
      <c r="DL113" s="215">
        <f t="shared" si="87"/>
        <v>0</v>
      </c>
      <c r="DM113" s="208">
        <f t="shared" si="88"/>
        <v>0</v>
      </c>
      <c r="DN113" s="251">
        <f>CD113-(CI113+CL113+CP113+CT113+CX113+DB113+DF113)</f>
        <v>1852</v>
      </c>
      <c r="DO113" s="220">
        <f t="shared" si="90"/>
        <v>3733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350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9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0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1"/>
        <v>0</v>
      </c>
      <c r="AN114" s="1227">
        <f t="shared" si="91"/>
        <v>0</v>
      </c>
      <c r="AO114" s="622">
        <v>11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2"/>
        <v>11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1920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3"/>
        <v>1920</v>
      </c>
      <c r="BP114" s="202">
        <v>679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84"/>
        <v>679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11</v>
      </c>
      <c r="CB114" s="988">
        <v>0</v>
      </c>
      <c r="CC114" s="1218">
        <f t="shared" si="95"/>
        <v>1920</v>
      </c>
      <c r="CD114" s="1213">
        <f t="shared" si="96"/>
        <v>679</v>
      </c>
      <c r="CE114" s="946">
        <f t="shared" si="97"/>
        <v>2610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5"/>
        <v>0</v>
      </c>
      <c r="DI114" s="259">
        <f t="shared" si="85"/>
        <v>0</v>
      </c>
      <c r="DJ114" s="253">
        <f t="shared" si="85"/>
        <v>0</v>
      </c>
      <c r="DK114" s="474">
        <f t="shared" si="86"/>
        <v>0</v>
      </c>
      <c r="DL114" s="260">
        <f t="shared" si="87"/>
        <v>0</v>
      </c>
      <c r="DM114" s="253">
        <f t="shared" si="88"/>
        <v>0</v>
      </c>
      <c r="DN114" s="261">
        <f t="shared" si="89"/>
        <v>679</v>
      </c>
      <c r="DO114" s="308">
        <f t="shared" si="90"/>
        <v>2610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2315</v>
      </c>
      <c r="N115" s="310">
        <f t="shared" ref="N115:CT115" si="98">SUM(N110:N114)</f>
        <v>0</v>
      </c>
      <c r="O115" s="310">
        <f t="shared" si="98"/>
        <v>0</v>
      </c>
      <c r="P115" s="310">
        <f t="shared" si="98"/>
        <v>0</v>
      </c>
      <c r="Q115" s="310">
        <f t="shared" si="98"/>
        <v>0</v>
      </c>
      <c r="R115" s="310">
        <f t="shared" si="98"/>
        <v>0</v>
      </c>
      <c r="S115" s="310">
        <f t="shared" si="98"/>
        <v>0</v>
      </c>
      <c r="T115" s="310">
        <f t="shared" si="98"/>
        <v>0</v>
      </c>
      <c r="U115" s="310">
        <f t="shared" si="98"/>
        <v>2315</v>
      </c>
      <c r="V115" s="310">
        <f t="shared" si="98"/>
        <v>3957</v>
      </c>
      <c r="W115" s="310">
        <f t="shared" si="98"/>
        <v>83</v>
      </c>
      <c r="X115" s="310">
        <f t="shared" si="98"/>
        <v>0</v>
      </c>
      <c r="Y115" s="310">
        <f t="shared" si="98"/>
        <v>0</v>
      </c>
      <c r="Z115" s="310">
        <f t="shared" si="98"/>
        <v>0</v>
      </c>
      <c r="AA115" s="310">
        <f t="shared" si="98"/>
        <v>0</v>
      </c>
      <c r="AB115" s="310">
        <f t="shared" si="98"/>
        <v>0</v>
      </c>
      <c r="AC115" s="310">
        <f t="shared" si="98"/>
        <v>0</v>
      </c>
      <c r="AD115" s="310">
        <f t="shared" si="98"/>
        <v>4040</v>
      </c>
      <c r="AE115" s="310">
        <f t="shared" si="98"/>
        <v>0</v>
      </c>
      <c r="AF115" s="310">
        <f t="shared" si="98"/>
        <v>0</v>
      </c>
      <c r="AG115" s="310">
        <f t="shared" si="98"/>
        <v>0</v>
      </c>
      <c r="AH115" s="310">
        <f t="shared" si="98"/>
        <v>0</v>
      </c>
      <c r="AI115" s="310">
        <f t="shared" si="98"/>
        <v>0</v>
      </c>
      <c r="AJ115" s="310">
        <f t="shared" si="98"/>
        <v>0</v>
      </c>
      <c r="AK115" s="310">
        <f t="shared" si="98"/>
        <v>0</v>
      </c>
      <c r="AL115" s="310">
        <f t="shared" si="98"/>
        <v>0</v>
      </c>
      <c r="AM115" s="310">
        <f t="shared" si="98"/>
        <v>0</v>
      </c>
      <c r="AN115" s="310"/>
      <c r="AO115" s="310">
        <f t="shared" ref="AO115:BF115" si="99">SUM(AO110:AO114)</f>
        <v>1333</v>
      </c>
      <c r="AP115" s="310">
        <f t="shared" si="99"/>
        <v>0</v>
      </c>
      <c r="AQ115" s="310">
        <f t="shared" si="99"/>
        <v>0</v>
      </c>
      <c r="AR115" s="310">
        <f t="shared" si="99"/>
        <v>0</v>
      </c>
      <c r="AS115" s="310">
        <f t="shared" si="99"/>
        <v>0</v>
      </c>
      <c r="AT115" s="310">
        <f t="shared" si="99"/>
        <v>0</v>
      </c>
      <c r="AU115" s="310">
        <f t="shared" si="99"/>
        <v>0</v>
      </c>
      <c r="AV115" s="310">
        <f t="shared" si="99"/>
        <v>0</v>
      </c>
      <c r="AW115" s="310">
        <f t="shared" si="99"/>
        <v>1333</v>
      </c>
      <c r="AX115" s="310">
        <f t="shared" si="99"/>
        <v>0</v>
      </c>
      <c r="AY115" s="310">
        <f t="shared" si="99"/>
        <v>0</v>
      </c>
      <c r="AZ115" s="310">
        <f t="shared" si="99"/>
        <v>0</v>
      </c>
      <c r="BA115" s="310">
        <f t="shared" si="99"/>
        <v>0</v>
      </c>
      <c r="BB115" s="310">
        <f t="shared" si="99"/>
        <v>0</v>
      </c>
      <c r="BC115" s="310">
        <f t="shared" si="99"/>
        <v>0</v>
      </c>
      <c r="BD115" s="310">
        <f t="shared" si="99"/>
        <v>0</v>
      </c>
      <c r="BE115" s="310">
        <f t="shared" si="99"/>
        <v>0</v>
      </c>
      <c r="BF115" s="310">
        <f t="shared" si="99"/>
        <v>0</v>
      </c>
      <c r="BG115" s="310">
        <f t="shared" si="98"/>
        <v>3480</v>
      </c>
      <c r="BH115" s="310">
        <f t="shared" si="98"/>
        <v>0</v>
      </c>
      <c r="BI115" s="310">
        <f t="shared" si="98"/>
        <v>0</v>
      </c>
      <c r="BJ115" s="310">
        <f t="shared" si="98"/>
        <v>0</v>
      </c>
      <c r="BK115" s="310">
        <f t="shared" si="98"/>
        <v>0</v>
      </c>
      <c r="BL115" s="310">
        <f t="shared" si="98"/>
        <v>0</v>
      </c>
      <c r="BM115" s="310">
        <f t="shared" si="98"/>
        <v>0</v>
      </c>
      <c r="BN115" s="310">
        <f t="shared" si="98"/>
        <v>0</v>
      </c>
      <c r="BO115" s="310">
        <f t="shared" si="98"/>
        <v>3480</v>
      </c>
      <c r="BP115" s="310">
        <f t="shared" si="98"/>
        <v>3770</v>
      </c>
      <c r="BQ115" s="310">
        <f t="shared" si="98"/>
        <v>0</v>
      </c>
      <c r="BR115" s="310">
        <f t="shared" si="98"/>
        <v>0</v>
      </c>
      <c r="BS115" s="310">
        <f t="shared" si="98"/>
        <v>0</v>
      </c>
      <c r="BT115" s="310">
        <f t="shared" si="98"/>
        <v>0</v>
      </c>
      <c r="BU115" s="310">
        <f t="shared" si="98"/>
        <v>0</v>
      </c>
      <c r="BV115" s="310">
        <f t="shared" si="98"/>
        <v>0</v>
      </c>
      <c r="BW115" s="310">
        <f t="shared" si="98"/>
        <v>0</v>
      </c>
      <c r="BX115" s="310">
        <f t="shared" si="98"/>
        <v>3770</v>
      </c>
      <c r="BY115" s="310">
        <f t="shared" si="98"/>
        <v>2232</v>
      </c>
      <c r="BZ115" s="310">
        <f t="shared" si="98"/>
        <v>4040</v>
      </c>
      <c r="CA115" s="310">
        <f t="shared" si="98"/>
        <v>1333</v>
      </c>
      <c r="CB115" s="310">
        <f t="shared" si="98"/>
        <v>0</v>
      </c>
      <c r="CC115" s="310">
        <f t="shared" si="98"/>
        <v>3480</v>
      </c>
      <c r="CD115" s="310">
        <f t="shared" si="98"/>
        <v>3770</v>
      </c>
      <c r="CE115" s="310">
        <f t="shared" si="98"/>
        <v>14855</v>
      </c>
      <c r="CF115" s="310">
        <f>SUM(CF110:CF114)</f>
        <v>0</v>
      </c>
      <c r="CG115" s="310">
        <f t="shared" si="98"/>
        <v>0</v>
      </c>
      <c r="CH115" s="310">
        <f t="shared" si="98"/>
        <v>0</v>
      </c>
      <c r="CI115" s="310">
        <f t="shared" si="98"/>
        <v>0</v>
      </c>
      <c r="CJ115" s="310">
        <f t="shared" si="98"/>
        <v>0</v>
      </c>
      <c r="CK115" s="310">
        <f t="shared" si="98"/>
        <v>0</v>
      </c>
      <c r="CL115" s="310">
        <f t="shared" si="98"/>
        <v>0</v>
      </c>
      <c r="CM115" s="310"/>
      <c r="CN115" s="310">
        <f t="shared" si="98"/>
        <v>0</v>
      </c>
      <c r="CO115" s="310">
        <f t="shared" si="98"/>
        <v>0</v>
      </c>
      <c r="CP115" s="310">
        <f t="shared" si="98"/>
        <v>0</v>
      </c>
      <c r="CQ115" s="310"/>
      <c r="CR115" s="310">
        <f t="shared" si="98"/>
        <v>0</v>
      </c>
      <c r="CS115" s="310">
        <f t="shared" si="98"/>
        <v>0</v>
      </c>
      <c r="CT115" s="310">
        <f t="shared" si="98"/>
        <v>0</v>
      </c>
      <c r="CU115" s="310"/>
      <c r="CV115" s="310">
        <f t="shared" ref="CV115:EE115" si="100">SUM(CV110:CV114)</f>
        <v>0</v>
      </c>
      <c r="CW115" s="310">
        <f t="shared" si="100"/>
        <v>0</v>
      </c>
      <c r="CX115" s="310">
        <f t="shared" si="100"/>
        <v>0</v>
      </c>
      <c r="CY115" s="310"/>
      <c r="CZ115" s="310">
        <f t="shared" si="100"/>
        <v>0</v>
      </c>
      <c r="DA115" s="310">
        <f t="shared" si="100"/>
        <v>0</v>
      </c>
      <c r="DB115" s="310">
        <f t="shared" si="100"/>
        <v>0</v>
      </c>
      <c r="DC115" s="310"/>
      <c r="DD115" s="310">
        <f t="shared" si="100"/>
        <v>0</v>
      </c>
      <c r="DE115" s="310">
        <f t="shared" si="100"/>
        <v>0</v>
      </c>
      <c r="DF115" s="310">
        <f t="shared" si="100"/>
        <v>0</v>
      </c>
      <c r="DG115" s="310"/>
      <c r="DH115" s="310">
        <f t="shared" si="100"/>
        <v>0</v>
      </c>
      <c r="DI115" s="310">
        <f t="shared" si="100"/>
        <v>0</v>
      </c>
      <c r="DJ115" s="310">
        <f t="shared" si="100"/>
        <v>0</v>
      </c>
      <c r="DK115" s="310">
        <f t="shared" si="100"/>
        <v>0</v>
      </c>
      <c r="DL115" s="310">
        <f t="shared" si="100"/>
        <v>0</v>
      </c>
      <c r="DM115" s="310">
        <f t="shared" si="100"/>
        <v>0</v>
      </c>
      <c r="DN115" s="310">
        <f t="shared" si="100"/>
        <v>3770</v>
      </c>
      <c r="DO115" s="310">
        <f t="shared" si="100"/>
        <v>14855</v>
      </c>
      <c r="DP115" s="310">
        <f t="shared" si="100"/>
        <v>0</v>
      </c>
      <c r="DQ115" s="310">
        <f t="shared" si="100"/>
        <v>0</v>
      </c>
      <c r="DR115" s="310">
        <f t="shared" si="100"/>
        <v>0</v>
      </c>
      <c r="DS115" s="310">
        <f t="shared" si="100"/>
        <v>0</v>
      </c>
      <c r="DT115" s="310">
        <f t="shared" si="100"/>
        <v>0</v>
      </c>
      <c r="DU115" s="310">
        <f t="shared" si="100"/>
        <v>0</v>
      </c>
      <c r="DV115" s="310">
        <f t="shared" si="100"/>
        <v>0</v>
      </c>
      <c r="DW115" s="310">
        <f t="shared" si="100"/>
        <v>0</v>
      </c>
      <c r="DX115" s="310">
        <f t="shared" si="100"/>
        <v>0</v>
      </c>
      <c r="DY115" s="310">
        <f t="shared" si="100"/>
        <v>0</v>
      </c>
      <c r="DZ115" s="310">
        <f t="shared" si="100"/>
        <v>0</v>
      </c>
      <c r="EA115" s="310">
        <f t="shared" si="100"/>
        <v>0</v>
      </c>
      <c r="EB115" s="310">
        <f t="shared" si="100"/>
        <v>0</v>
      </c>
      <c r="EC115" s="310">
        <f t="shared" ref="EC115:ED115" si="101">SUM(EC110:EC114)</f>
        <v>0</v>
      </c>
      <c r="ED115" s="310">
        <f t="shared" si="101"/>
        <v>0</v>
      </c>
      <c r="EE115" s="310">
        <f t="shared" si="100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>
        <f>DN115/DO115</f>
        <v>0.2537866038370919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45312</v>
      </c>
      <c r="O119" s="401">
        <v>45313</v>
      </c>
      <c r="P119" s="401">
        <v>45314</v>
      </c>
      <c r="Q119" s="401">
        <v>45315</v>
      </c>
      <c r="R119" s="401">
        <v>45316</v>
      </c>
      <c r="S119" s="401">
        <v>45317</v>
      </c>
      <c r="T119" s="762">
        <v>45318</v>
      </c>
      <c r="U119" s="1564"/>
      <c r="V119" s="403" t="s">
        <v>259</v>
      </c>
      <c r="W119" s="400">
        <v>45312</v>
      </c>
      <c r="X119" s="404">
        <v>45313</v>
      </c>
      <c r="Y119" s="404">
        <v>45314</v>
      </c>
      <c r="Z119" s="404">
        <v>45315</v>
      </c>
      <c r="AA119" s="404">
        <v>45316</v>
      </c>
      <c r="AB119" s="404">
        <v>45317</v>
      </c>
      <c r="AC119" s="763">
        <v>45318</v>
      </c>
      <c r="AD119" s="1568"/>
      <c r="AE119" s="755" t="s">
        <v>259</v>
      </c>
      <c r="AF119" s="400">
        <v>45312</v>
      </c>
      <c r="AG119" s="759">
        <v>45313</v>
      </c>
      <c r="AH119" s="759">
        <v>45314</v>
      </c>
      <c r="AI119" s="759">
        <v>45315</v>
      </c>
      <c r="AJ119" s="759">
        <v>45316</v>
      </c>
      <c r="AK119" s="759">
        <v>45317</v>
      </c>
      <c r="AL119" s="756">
        <v>45318</v>
      </c>
      <c r="AM119" s="1573"/>
      <c r="AN119" s="1574"/>
      <c r="AO119" s="758" t="s">
        <v>259</v>
      </c>
      <c r="AP119" s="400">
        <v>45312</v>
      </c>
      <c r="AQ119" s="410">
        <v>45313</v>
      </c>
      <c r="AR119" s="410">
        <v>45314</v>
      </c>
      <c r="AS119" s="410">
        <v>45315</v>
      </c>
      <c r="AT119" s="410">
        <v>45316</v>
      </c>
      <c r="AU119" s="410">
        <v>45317</v>
      </c>
      <c r="AV119" s="765">
        <v>45318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45312</v>
      </c>
      <c r="BI119" s="760">
        <v>45313</v>
      </c>
      <c r="BJ119" s="760">
        <v>45314</v>
      </c>
      <c r="BK119" s="760">
        <v>45315</v>
      </c>
      <c r="BL119" s="760">
        <v>45316</v>
      </c>
      <c r="BM119" s="760">
        <v>45317</v>
      </c>
      <c r="BN119" s="761">
        <v>45318</v>
      </c>
      <c r="BO119" s="1581"/>
      <c r="BP119" s="409" t="s">
        <v>259</v>
      </c>
      <c r="BQ119" s="400">
        <v>45312</v>
      </c>
      <c r="BR119" s="410">
        <v>45313</v>
      </c>
      <c r="BS119" s="410">
        <v>45314</v>
      </c>
      <c r="BT119" s="410">
        <v>45315</v>
      </c>
      <c r="BU119" s="410">
        <v>45316</v>
      </c>
      <c r="BV119" s="410">
        <v>45317</v>
      </c>
      <c r="BW119" s="410">
        <v>45318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16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16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16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16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16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20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20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20</v>
      </c>
      <c r="CE121" s="945">
        <f t="shared" ref="CE121:CE131" si="122">SUM(BY121:CD121)</f>
        <v>20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20</v>
      </c>
      <c r="DO121" s="217">
        <f t="shared" si="114"/>
        <v>20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279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279</v>
      </c>
      <c r="AN122" s="709">
        <f t="shared" si="116"/>
        <v>279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80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80</v>
      </c>
      <c r="BY122" s="137">
        <f t="shared" si="108"/>
        <v>0</v>
      </c>
      <c r="BZ122" s="711">
        <f t="shared" si="117"/>
        <v>0</v>
      </c>
      <c r="CA122" s="1391">
        <f t="shared" si="118"/>
        <v>279</v>
      </c>
      <c r="CB122" s="1392">
        <f t="shared" si="119"/>
        <v>0</v>
      </c>
      <c r="CC122" s="1396">
        <f t="shared" si="120"/>
        <v>0</v>
      </c>
      <c r="CD122" s="1399">
        <f t="shared" si="121"/>
        <v>80</v>
      </c>
      <c r="CE122" s="945">
        <f t="shared" si="122"/>
        <v>359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80</v>
      </c>
      <c r="DO122" s="220">
        <f t="shared" si="114"/>
        <v>359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2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2</v>
      </c>
      <c r="AE123" s="670">
        <v>287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287</v>
      </c>
      <c r="AN123" s="709">
        <f t="shared" si="116"/>
        <v>287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80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80</v>
      </c>
      <c r="BY123" s="137">
        <f t="shared" si="108"/>
        <v>0</v>
      </c>
      <c r="BZ123" s="711">
        <f t="shared" si="117"/>
        <v>2</v>
      </c>
      <c r="CA123" s="1391">
        <f t="shared" si="118"/>
        <v>287</v>
      </c>
      <c r="CB123" s="1392">
        <f t="shared" si="119"/>
        <v>0</v>
      </c>
      <c r="CC123" s="1396">
        <f t="shared" si="120"/>
        <v>0</v>
      </c>
      <c r="CD123" s="1399">
        <f t="shared" si="121"/>
        <v>80</v>
      </c>
      <c r="CE123" s="945">
        <f t="shared" si="122"/>
        <v>369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80</v>
      </c>
      <c r="DO123" s="220">
        <f t="shared" si="114"/>
        <v>369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100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100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100</v>
      </c>
      <c r="CE125" s="945">
        <f t="shared" si="122"/>
        <v>100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100</v>
      </c>
      <c r="DO125" s="217">
        <f t="shared" si="114"/>
        <v>100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250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250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131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131</v>
      </c>
      <c r="BY126" s="137">
        <f t="shared" si="108"/>
        <v>250</v>
      </c>
      <c r="BZ126" s="711">
        <f t="shared" si="117"/>
        <v>0</v>
      </c>
      <c r="CA126" s="1391">
        <f t="shared" si="118"/>
        <v>0</v>
      </c>
      <c r="CB126" s="1392">
        <f>AW126-(BH126+BI126+BJ126+BK126+BL126+BM126+BN126)</f>
        <v>0</v>
      </c>
      <c r="CC126" s="1396">
        <f t="shared" si="120"/>
        <v>0</v>
      </c>
      <c r="CD126" s="1399">
        <f t="shared" si="121"/>
        <v>131</v>
      </c>
      <c r="CE126" s="945">
        <f t="shared" si="122"/>
        <v>381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131</v>
      </c>
      <c r="DO126" s="220">
        <f t="shared" si="114"/>
        <v>381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239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239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130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130</v>
      </c>
      <c r="BY127" s="137">
        <f t="shared" si="108"/>
        <v>0</v>
      </c>
      <c r="BZ127" s="711">
        <f t="shared" si="117"/>
        <v>239</v>
      </c>
      <c r="CA127" s="1391">
        <f t="shared" si="118"/>
        <v>0</v>
      </c>
      <c r="CB127" s="1392">
        <f>AW127-(BH127+BI127+BJ127+BK127+BL127+BM127+BN127)</f>
        <v>0</v>
      </c>
      <c r="CC127" s="1396">
        <f t="shared" si="120"/>
        <v>0</v>
      </c>
      <c r="CD127" s="1399">
        <f t="shared" si="121"/>
        <v>130</v>
      </c>
      <c r="CE127" s="945">
        <f t="shared" si="122"/>
        <v>369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130</v>
      </c>
      <c r="DO127" s="220">
        <f t="shared" si="114"/>
        <v>369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72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72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72</v>
      </c>
      <c r="CE128" s="945">
        <f t="shared" si="122"/>
        <v>72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72</v>
      </c>
      <c r="DO128" s="217">
        <f t="shared" si="114"/>
        <v>72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250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250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153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153</v>
      </c>
      <c r="BY129" s="137">
        <f t="shared" si="108"/>
        <v>250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153</v>
      </c>
      <c r="CE129" s="945">
        <f t="shared" si="122"/>
        <v>403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153</v>
      </c>
      <c r="DO129" s="220">
        <f t="shared" si="114"/>
        <v>403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103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103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103</v>
      </c>
      <c r="CE130" s="945">
        <f t="shared" si="122"/>
        <v>103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103</v>
      </c>
      <c r="DO130" s="220">
        <f t="shared" si="114"/>
        <v>103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257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257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138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138</v>
      </c>
      <c r="BY131" s="307">
        <f t="shared" si="108"/>
        <v>257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138</v>
      </c>
      <c r="CE131" s="946">
        <f t="shared" si="122"/>
        <v>395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138</v>
      </c>
      <c r="DO131" s="308">
        <f t="shared" si="114"/>
        <v>395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773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773</v>
      </c>
      <c r="V132" s="310">
        <f t="shared" si="123"/>
        <v>241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241</v>
      </c>
      <c r="AE132" s="310">
        <f t="shared" si="123"/>
        <v>566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566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1007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1007</v>
      </c>
      <c r="BY132" s="310">
        <f t="shared" si="124"/>
        <v>773</v>
      </c>
      <c r="BZ132" s="310">
        <f t="shared" si="124"/>
        <v>241</v>
      </c>
      <c r="CA132" s="310">
        <f t="shared" si="124"/>
        <v>566</v>
      </c>
      <c r="CB132" s="310">
        <f t="shared" si="124"/>
        <v>0</v>
      </c>
      <c r="CC132" s="310">
        <f t="shared" si="124"/>
        <v>0</v>
      </c>
      <c r="CD132" s="310">
        <f t="shared" si="124"/>
        <v>1007</v>
      </c>
      <c r="CE132" s="310">
        <f t="shared" si="124"/>
        <v>2587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1007</v>
      </c>
      <c r="DO132" s="310">
        <f t="shared" si="130"/>
        <v>2587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6" ht="28.95" customHeight="1" thickBot="1">
      <c r="D133" s="34"/>
      <c r="E133" s="34"/>
      <c r="CI133" s="31">
        <v>0</v>
      </c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>
        <f>DN132/DO132</f>
        <v>0.38925396211828373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45312</v>
      </c>
      <c r="O136" s="401">
        <v>45313</v>
      </c>
      <c r="P136" s="401">
        <v>45314</v>
      </c>
      <c r="Q136" s="401">
        <v>45315</v>
      </c>
      <c r="R136" s="401">
        <v>45316</v>
      </c>
      <c r="S136" s="401">
        <v>45317</v>
      </c>
      <c r="T136" s="762">
        <v>45318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45312</v>
      </c>
      <c r="BR136" s="410">
        <v>45313</v>
      </c>
      <c r="BS136" s="410">
        <v>45314</v>
      </c>
      <c r="BT136" s="410">
        <v>45315</v>
      </c>
      <c r="BU136" s="410">
        <v>45316</v>
      </c>
      <c r="BV136" s="410">
        <v>45317</v>
      </c>
      <c r="BW136" s="410">
        <v>45318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3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9" si="136">DH137-CF137</f>
        <v>0</v>
      </c>
      <c r="DL137" s="292">
        <f t="shared" ref="DL137:DL139" si="137">DI137-CF137</f>
        <v>0</v>
      </c>
      <c r="DM137" s="290">
        <f t="shared" ref="DM137:DM139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471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317">
        <v>0</v>
      </c>
      <c r="P138" s="1317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si="131"/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32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33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34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:BX139" si="139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si="135"/>
        <v>0</v>
      </c>
      <c r="DI138" s="214">
        <f t="shared" si="135"/>
        <v>0</v>
      </c>
      <c r="DJ138" s="208">
        <f t="shared" si="135"/>
        <v>0</v>
      </c>
      <c r="DK138" s="471">
        <f t="shared" si="136"/>
        <v>0</v>
      </c>
      <c r="DL138" s="215">
        <f t="shared" si="137"/>
        <v>0</v>
      </c>
      <c r="DM138" s="208">
        <f t="shared" si="138"/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3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3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3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3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si="139"/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35"/>
        <v>0</v>
      </c>
      <c r="DI139" s="259">
        <f t="shared" si="135"/>
        <v>0</v>
      </c>
      <c r="DJ139" s="253">
        <f t="shared" si="135"/>
        <v>0</v>
      </c>
      <c r="DK139" s="474">
        <f t="shared" si="136"/>
        <v>0</v>
      </c>
      <c r="DL139" s="260">
        <f t="shared" si="137"/>
        <v>0</v>
      </c>
      <c r="DM139" s="253">
        <f t="shared" si="13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40">SUM(M137:M139)</f>
        <v>0</v>
      </c>
      <c r="N140" s="310">
        <f t="shared" si="140"/>
        <v>0</v>
      </c>
      <c r="O140" s="310">
        <f t="shared" si="140"/>
        <v>0</v>
      </c>
      <c r="P140" s="310">
        <f t="shared" si="140"/>
        <v>0</v>
      </c>
      <c r="Q140" s="310">
        <f t="shared" si="140"/>
        <v>0</v>
      </c>
      <c r="R140" s="310">
        <f t="shared" si="140"/>
        <v>0</v>
      </c>
      <c r="S140" s="310">
        <f t="shared" si="140"/>
        <v>0</v>
      </c>
      <c r="T140" s="310">
        <f t="shared" si="140"/>
        <v>0</v>
      </c>
      <c r="U140" s="310">
        <f t="shared" si="140"/>
        <v>0</v>
      </c>
      <c r="V140" s="310">
        <f t="shared" si="140"/>
        <v>0</v>
      </c>
      <c r="W140" s="310">
        <f t="shared" si="140"/>
        <v>0</v>
      </c>
      <c r="X140" s="310">
        <f t="shared" si="140"/>
        <v>0</v>
      </c>
      <c r="Y140" s="310">
        <f t="shared" si="140"/>
        <v>0</v>
      </c>
      <c r="Z140" s="310">
        <f t="shared" si="140"/>
        <v>0</v>
      </c>
      <c r="AA140" s="310">
        <f t="shared" si="140"/>
        <v>0</v>
      </c>
      <c r="AB140" s="310">
        <f t="shared" si="140"/>
        <v>0</v>
      </c>
      <c r="AC140" s="310">
        <f t="shared" si="140"/>
        <v>0</v>
      </c>
      <c r="AD140" s="310">
        <f t="shared" si="140"/>
        <v>0</v>
      </c>
      <c r="AE140" s="310">
        <f t="shared" si="140"/>
        <v>0</v>
      </c>
      <c r="AF140" s="310">
        <f t="shared" si="140"/>
        <v>0</v>
      </c>
      <c r="AG140" s="310">
        <f t="shared" si="140"/>
        <v>0</v>
      </c>
      <c r="AH140" s="310">
        <f t="shared" si="140"/>
        <v>0</v>
      </c>
      <c r="AI140" s="310">
        <f t="shared" si="140"/>
        <v>0</v>
      </c>
      <c r="AJ140" s="310">
        <f t="shared" si="140"/>
        <v>0</v>
      </c>
      <c r="AK140" s="310">
        <f t="shared" si="140"/>
        <v>0</v>
      </c>
      <c r="AL140" s="310">
        <f t="shared" si="140"/>
        <v>0</v>
      </c>
      <c r="AM140" s="310">
        <f t="shared" si="140"/>
        <v>0</v>
      </c>
      <c r="AN140" s="310"/>
      <c r="AO140" s="310">
        <f t="shared" ref="AO140:BT140" si="141">SUM(AO137:AO139)</f>
        <v>0</v>
      </c>
      <c r="AP140" s="310">
        <f t="shared" si="141"/>
        <v>0</v>
      </c>
      <c r="AQ140" s="310">
        <f t="shared" si="141"/>
        <v>0</v>
      </c>
      <c r="AR140" s="310">
        <f t="shared" si="141"/>
        <v>0</v>
      </c>
      <c r="AS140" s="310">
        <f t="shared" si="141"/>
        <v>0</v>
      </c>
      <c r="AT140" s="310">
        <f t="shared" si="141"/>
        <v>0</v>
      </c>
      <c r="AU140" s="310">
        <f t="shared" si="141"/>
        <v>0</v>
      </c>
      <c r="AV140" s="310">
        <f t="shared" si="141"/>
        <v>0</v>
      </c>
      <c r="AW140" s="310">
        <f t="shared" si="141"/>
        <v>0</v>
      </c>
      <c r="AX140" s="310">
        <f t="shared" si="141"/>
        <v>0</v>
      </c>
      <c r="AY140" s="310">
        <f t="shared" si="141"/>
        <v>0</v>
      </c>
      <c r="AZ140" s="310">
        <f t="shared" si="141"/>
        <v>0</v>
      </c>
      <c r="BA140" s="310">
        <f t="shared" si="141"/>
        <v>0</v>
      </c>
      <c r="BB140" s="310">
        <f t="shared" si="141"/>
        <v>0</v>
      </c>
      <c r="BC140" s="310">
        <f t="shared" si="141"/>
        <v>0</v>
      </c>
      <c r="BD140" s="310">
        <f t="shared" si="141"/>
        <v>0</v>
      </c>
      <c r="BE140" s="310">
        <f t="shared" si="141"/>
        <v>0</v>
      </c>
      <c r="BF140" s="310">
        <f t="shared" si="141"/>
        <v>0</v>
      </c>
      <c r="BG140" s="310">
        <f t="shared" si="141"/>
        <v>0</v>
      </c>
      <c r="BH140" s="310">
        <f t="shared" si="141"/>
        <v>0</v>
      </c>
      <c r="BI140" s="310">
        <f t="shared" si="141"/>
        <v>0</v>
      </c>
      <c r="BJ140" s="310">
        <f t="shared" si="141"/>
        <v>0</v>
      </c>
      <c r="BK140" s="310">
        <f t="shared" si="141"/>
        <v>0</v>
      </c>
      <c r="BL140" s="310">
        <f t="shared" si="141"/>
        <v>0</v>
      </c>
      <c r="BM140" s="310">
        <f t="shared" si="141"/>
        <v>0</v>
      </c>
      <c r="BN140" s="310">
        <f t="shared" si="141"/>
        <v>0</v>
      </c>
      <c r="BO140" s="310">
        <f t="shared" si="141"/>
        <v>0</v>
      </c>
      <c r="BP140" s="310">
        <f t="shared" si="141"/>
        <v>0</v>
      </c>
      <c r="BQ140" s="310">
        <f t="shared" si="141"/>
        <v>0</v>
      </c>
      <c r="BR140" s="310">
        <f t="shared" si="141"/>
        <v>0</v>
      </c>
      <c r="BS140" s="310">
        <f t="shared" si="141"/>
        <v>0</v>
      </c>
      <c r="BT140" s="310">
        <f t="shared" si="141"/>
        <v>0</v>
      </c>
      <c r="BU140" s="310">
        <f t="shared" ref="BU140:CL140" si="142">SUM(BU137:BU139)</f>
        <v>0</v>
      </c>
      <c r="BV140" s="310">
        <f t="shared" si="142"/>
        <v>0</v>
      </c>
      <c r="BW140" s="310">
        <f t="shared" si="142"/>
        <v>0</v>
      </c>
      <c r="BX140" s="310">
        <f t="shared" si="142"/>
        <v>0</v>
      </c>
      <c r="BY140" s="310">
        <f t="shared" si="142"/>
        <v>0</v>
      </c>
      <c r="BZ140" s="310">
        <f t="shared" si="142"/>
        <v>0</v>
      </c>
      <c r="CA140" s="310">
        <f t="shared" si="142"/>
        <v>0</v>
      </c>
      <c r="CB140" s="310">
        <f t="shared" si="142"/>
        <v>0</v>
      </c>
      <c r="CC140" s="310">
        <f t="shared" si="142"/>
        <v>0</v>
      </c>
      <c r="CD140" s="310">
        <f t="shared" si="142"/>
        <v>0</v>
      </c>
      <c r="CE140" s="310">
        <f t="shared" si="142"/>
        <v>0</v>
      </c>
      <c r="CF140" s="310">
        <f t="shared" si="142"/>
        <v>0</v>
      </c>
      <c r="CG140" s="310">
        <f t="shared" si="142"/>
        <v>0</v>
      </c>
      <c r="CH140" s="310">
        <f t="shared" si="142"/>
        <v>0</v>
      </c>
      <c r="CI140" s="310">
        <f t="shared" si="142"/>
        <v>0</v>
      </c>
      <c r="CJ140" s="310">
        <f t="shared" si="142"/>
        <v>0</v>
      </c>
      <c r="CK140" s="310">
        <f t="shared" si="142"/>
        <v>0</v>
      </c>
      <c r="CL140" s="310">
        <f t="shared" si="142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43">SUM(DH137:DH139)</f>
        <v>0</v>
      </c>
      <c r="DI140" s="310">
        <f t="shared" si="143"/>
        <v>0</v>
      </c>
      <c r="DJ140" s="310">
        <f t="shared" si="143"/>
        <v>0</v>
      </c>
      <c r="DK140" s="310">
        <f t="shared" si="143"/>
        <v>0</v>
      </c>
      <c r="DL140" s="310">
        <f t="shared" si="143"/>
        <v>0</v>
      </c>
      <c r="DM140" s="310">
        <f t="shared" si="143"/>
        <v>0</v>
      </c>
      <c r="DN140" s="310">
        <f t="shared" si="143"/>
        <v>0</v>
      </c>
      <c r="DO140" s="310">
        <f t="shared" si="143"/>
        <v>0</v>
      </c>
      <c r="DP140" s="310">
        <f t="shared" si="143"/>
        <v>0</v>
      </c>
      <c r="DQ140" s="310">
        <f t="shared" si="143"/>
        <v>0</v>
      </c>
      <c r="DR140" s="310">
        <f t="shared" si="143"/>
        <v>0</v>
      </c>
      <c r="DS140" s="310">
        <f t="shared" si="143"/>
        <v>0</v>
      </c>
      <c r="DT140" s="310">
        <f t="shared" si="143"/>
        <v>0</v>
      </c>
      <c r="DU140" s="310">
        <f t="shared" si="143"/>
        <v>0</v>
      </c>
      <c r="DV140" s="310">
        <f t="shared" si="143"/>
        <v>0</v>
      </c>
      <c r="DW140" s="310">
        <f t="shared" si="143"/>
        <v>0</v>
      </c>
      <c r="DX140" s="310">
        <f t="shared" si="143"/>
        <v>0</v>
      </c>
      <c r="DY140" s="310">
        <f t="shared" si="143"/>
        <v>0</v>
      </c>
      <c r="DZ140" s="310">
        <f t="shared" si="143"/>
        <v>0</v>
      </c>
      <c r="EA140" s="310">
        <f t="shared" si="143"/>
        <v>0</v>
      </c>
      <c r="EB140" s="310">
        <f t="shared" si="143"/>
        <v>0</v>
      </c>
      <c r="EC140" s="310">
        <f t="shared" si="143"/>
        <v>0</v>
      </c>
      <c r="ED140" s="310">
        <f t="shared" si="143"/>
        <v>0</v>
      </c>
      <c r="EE140" s="310">
        <f t="shared" si="143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58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35"/>
      <c r="O145" s="1536"/>
      <c r="P145" s="1536"/>
      <c r="Q145" s="1536"/>
      <c r="R145" s="1536"/>
      <c r="S145" s="1536"/>
      <c r="T145" s="1537"/>
      <c r="U145" s="82">
        <v>0</v>
      </c>
      <c r="V145" s="83">
        <v>0</v>
      </c>
      <c r="W145" s="84" t="e">
        <f t="shared" ref="W145:W150" si="144">V145/U145</f>
        <v>#DIV/0!</v>
      </c>
      <c r="X145" s="267">
        <f>(H26/1000)*V145</f>
        <v>0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35"/>
      <c r="O146" s="1536"/>
      <c r="P146" s="1536"/>
      <c r="Q146" s="1536"/>
      <c r="R146" s="1536"/>
      <c r="S146" s="1536"/>
      <c r="T146" s="1537"/>
      <c r="U146" s="89">
        <v>0</v>
      </c>
      <c r="V146" s="90">
        <v>0</v>
      </c>
      <c r="W146" s="91" t="e">
        <f t="shared" si="144"/>
        <v>#DIV/0!</v>
      </c>
      <c r="X146" s="269" t="e">
        <f>(#REF!/1000)*V146</f>
        <v>#REF!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35"/>
      <c r="O147" s="1536"/>
      <c r="P147" s="1536"/>
      <c r="Q147" s="1536"/>
      <c r="R147" s="1536"/>
      <c r="S147" s="1536"/>
      <c r="T147" s="1537"/>
      <c r="U147" s="93">
        <v>0</v>
      </c>
      <c r="V147" s="94">
        <v>0</v>
      </c>
      <c r="W147" s="95" t="e">
        <f t="shared" si="144"/>
        <v>#DIV/0!</v>
      </c>
      <c r="X147" s="269">
        <f>(H30/1000)*V147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35"/>
      <c r="O148" s="1536"/>
      <c r="P148" s="1536"/>
      <c r="Q148" s="1536"/>
      <c r="R148" s="1536"/>
      <c r="S148" s="1536"/>
      <c r="T148" s="1537"/>
      <c r="U148" s="89">
        <v>0</v>
      </c>
      <c r="V148" s="90">
        <v>0</v>
      </c>
      <c r="W148" s="91" t="e">
        <f t="shared" si="144"/>
        <v>#DIV/0!</v>
      </c>
      <c r="X148" s="269">
        <f>(H38/1000)*V148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92">
        <v>5</v>
      </c>
      <c r="N149" s="1538"/>
      <c r="O149" s="1539"/>
      <c r="P149" s="1539"/>
      <c r="Q149" s="1539"/>
      <c r="R149" s="1539"/>
      <c r="S149" s="1539"/>
      <c r="T149" s="1540"/>
      <c r="U149" s="97">
        <v>0</v>
      </c>
      <c r="V149" s="98">
        <v>0</v>
      </c>
      <c r="W149" s="99" t="e">
        <f t="shared" si="144"/>
        <v>#DIV/0!</v>
      </c>
      <c r="X149" s="268">
        <f>(H26/1000)*V149</f>
        <v>0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/>
      <c r="CI149" s="96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100"/>
      <c r="N150" s="100"/>
      <c r="O150" s="100"/>
      <c r="P150" s="100"/>
      <c r="Q150" s="100"/>
      <c r="R150" s="101"/>
      <c r="S150" s="1517" t="s">
        <v>278</v>
      </c>
      <c r="T150" s="1518"/>
      <c r="U150" s="102">
        <f>SUM(U145:U149)</f>
        <v>0</v>
      </c>
      <c r="V150" s="103">
        <f>SUM(V145:V149)</f>
        <v>0</v>
      </c>
      <c r="W150" s="270" t="e">
        <f t="shared" si="144"/>
        <v>#DIV/0!</v>
      </c>
      <c r="X150" s="271" t="e">
        <f>SUM(X145:X149)</f>
        <v>#REF!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104"/>
      <c r="CH150" s="105"/>
      <c r="CI150" s="104"/>
      <c r="CJ150" s="34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L151" s="48"/>
      <c r="M151" s="357" t="s">
        <v>347</v>
      </c>
      <c r="N151" s="358"/>
      <c r="O151" s="358"/>
      <c r="P151" s="34"/>
      <c r="Q151" s="34"/>
      <c r="R151" s="34"/>
      <c r="S151" s="34"/>
      <c r="T151" s="34"/>
      <c r="U151" s="34"/>
      <c r="V151" s="68"/>
      <c r="W151" s="68"/>
      <c r="X151" s="68"/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950*24</f>
        <v>22800</v>
      </c>
      <c r="K152" s="74" t="s">
        <v>306</v>
      </c>
      <c r="M152" s="487" t="s">
        <v>299</v>
      </c>
      <c r="N152" s="1522" t="s">
        <v>300</v>
      </c>
      <c r="O152" s="1522"/>
      <c r="P152" s="1522"/>
      <c r="Q152" s="1522"/>
      <c r="R152" s="1522"/>
      <c r="S152" s="1522"/>
      <c r="T152" s="1522"/>
      <c r="U152" s="487" t="s">
        <v>301</v>
      </c>
      <c r="V152" s="75" t="s">
        <v>302</v>
      </c>
      <c r="W152" s="75" t="s">
        <v>303</v>
      </c>
      <c r="X152" s="266" t="s">
        <v>330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I153" s="72" t="s">
        <v>305</v>
      </c>
      <c r="J153" s="73">
        <f>J152/4</f>
        <v>5700</v>
      </c>
      <c r="K153" s="74" t="s">
        <v>307</v>
      </c>
      <c r="M153" s="81">
        <v>1</v>
      </c>
      <c r="N153" s="1535"/>
      <c r="O153" s="1536"/>
      <c r="P153" s="1536"/>
      <c r="Q153" s="1536"/>
      <c r="R153" s="1536"/>
      <c r="S153" s="1536"/>
      <c r="T153" s="1537"/>
      <c r="U153" s="82">
        <v>0</v>
      </c>
      <c r="V153" s="83">
        <v>0</v>
      </c>
      <c r="W153" s="84" t="e">
        <f t="shared" ref="W153:W158" si="145">V153/U153</f>
        <v>#DIV/0!</v>
      </c>
      <c r="X153" s="267">
        <f>(H43/1000)*V153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K154" s="30"/>
      <c r="M154" s="88">
        <v>2</v>
      </c>
      <c r="N154" s="1535"/>
      <c r="O154" s="1536"/>
      <c r="P154" s="1536"/>
      <c r="Q154" s="1536"/>
      <c r="R154" s="1536"/>
      <c r="S154" s="1536"/>
      <c r="T154" s="1537"/>
      <c r="U154" s="89">
        <v>0</v>
      </c>
      <c r="V154" s="90">
        <v>0</v>
      </c>
      <c r="W154" s="91" t="e">
        <f t="shared" si="145"/>
        <v>#DIV/0!</v>
      </c>
      <c r="X154" s="269">
        <f>(H94/1000)*V154</f>
        <v>0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92">
        <v>3</v>
      </c>
      <c r="N155" s="1535"/>
      <c r="O155" s="1536"/>
      <c r="P155" s="1536"/>
      <c r="Q155" s="1536"/>
      <c r="R155" s="1536"/>
      <c r="S155" s="1536"/>
      <c r="T155" s="1537"/>
      <c r="U155" s="93">
        <v>0</v>
      </c>
      <c r="V155" s="94">
        <v>0</v>
      </c>
      <c r="W155" s="95" t="e">
        <f t="shared" si="145"/>
        <v>#DIV/0!</v>
      </c>
      <c r="X155" s="269">
        <f>(H47/1000)*V155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88">
        <v>4</v>
      </c>
      <c r="N156" s="1535"/>
      <c r="O156" s="1536"/>
      <c r="P156" s="1536"/>
      <c r="Q156" s="1536"/>
      <c r="R156" s="1536"/>
      <c r="S156" s="1536"/>
      <c r="T156" s="1537"/>
      <c r="U156" s="89">
        <v>0</v>
      </c>
      <c r="V156" s="90">
        <v>0</v>
      </c>
      <c r="W156" s="91" t="e">
        <f t="shared" si="145"/>
        <v>#DIV/0!</v>
      </c>
      <c r="X156" s="269">
        <f>(H48/1000)*V156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92">
        <v>5</v>
      </c>
      <c r="N157" s="1538"/>
      <c r="O157" s="1539"/>
      <c r="P157" s="1539"/>
      <c r="Q157" s="1539"/>
      <c r="R157" s="1539"/>
      <c r="S157" s="1539"/>
      <c r="T157" s="1540"/>
      <c r="U157" s="97">
        <v>0</v>
      </c>
      <c r="V157" s="98">
        <v>0</v>
      </c>
      <c r="W157" s="99" t="e">
        <f t="shared" si="145"/>
        <v>#DIV/0!</v>
      </c>
      <c r="X157" s="268">
        <f>(H43/1000)*V157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M158" s="100"/>
      <c r="N158" s="100"/>
      <c r="O158" s="100"/>
      <c r="P158" s="100"/>
      <c r="Q158" s="100"/>
      <c r="R158" s="101"/>
      <c r="S158" s="1517" t="s">
        <v>278</v>
      </c>
      <c r="T158" s="1518"/>
      <c r="U158" s="102">
        <f>SUM(U153:U157)</f>
        <v>0</v>
      </c>
      <c r="V158" s="103">
        <f>SUM(V153:V157)</f>
        <v>0</v>
      </c>
      <c r="W158" s="270" t="e">
        <f t="shared" si="145"/>
        <v>#DIV/0!</v>
      </c>
      <c r="X158" s="271">
        <f>SUM(X153:X157)</f>
        <v>0</v>
      </c>
      <c r="Y158" s="68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359"/>
      <c r="J159" s="359"/>
      <c r="K159" s="359"/>
      <c r="L159" s="360"/>
      <c r="M159" s="361" t="s">
        <v>348</v>
      </c>
      <c r="N159" s="362"/>
      <c r="O159" s="362"/>
      <c r="P159" s="359"/>
      <c r="Q159" s="359"/>
      <c r="R159" s="359"/>
      <c r="S159" s="359"/>
      <c r="T159" s="359"/>
      <c r="U159" s="359"/>
      <c r="V159" s="363"/>
      <c r="W159" s="363"/>
      <c r="X159" s="363"/>
      <c r="Y159" s="363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950*24</f>
        <v>22800</v>
      </c>
      <c r="K160" s="74" t="s">
        <v>306</v>
      </c>
      <c r="M160" s="487" t="s">
        <v>299</v>
      </c>
      <c r="N160" s="1522" t="s">
        <v>300</v>
      </c>
      <c r="O160" s="1522"/>
      <c r="P160" s="1522"/>
      <c r="Q160" s="1522"/>
      <c r="R160" s="1522"/>
      <c r="S160" s="1522"/>
      <c r="T160" s="1522"/>
      <c r="U160" s="487" t="s">
        <v>301</v>
      </c>
      <c r="V160" s="75" t="s">
        <v>302</v>
      </c>
      <c r="W160" s="75" t="s">
        <v>303</v>
      </c>
      <c r="X160" s="266" t="s">
        <v>330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I161" s="72" t="s">
        <v>305</v>
      </c>
      <c r="J161" s="73">
        <f>J160/4</f>
        <v>5700</v>
      </c>
      <c r="K161" s="74" t="s">
        <v>307</v>
      </c>
      <c r="L161" s="30"/>
      <c r="M161" s="81">
        <v>1</v>
      </c>
      <c r="N161" s="1523"/>
      <c r="O161" s="1524"/>
      <c r="P161" s="1524"/>
      <c r="Q161" s="1524"/>
      <c r="R161" s="1524"/>
      <c r="S161" s="1524"/>
      <c r="T161" s="1525"/>
      <c r="U161" s="82">
        <v>0</v>
      </c>
      <c r="V161" s="83">
        <v>0</v>
      </c>
      <c r="W161" s="84" t="e">
        <f t="shared" ref="W161:W166" si="146">V161/U161</f>
        <v>#DIV/0!</v>
      </c>
      <c r="X161" s="269">
        <f>(H27/1000)*V161</f>
        <v>0</v>
      </c>
      <c r="Y161" s="68"/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88">
        <v>2</v>
      </c>
      <c r="N162" s="1511"/>
      <c r="O162" s="1512"/>
      <c r="P162" s="1512"/>
      <c r="Q162" s="1512"/>
      <c r="R162" s="1512"/>
      <c r="S162" s="1512"/>
      <c r="T162" s="1513"/>
      <c r="U162" s="89">
        <v>0</v>
      </c>
      <c r="V162" s="90">
        <v>0</v>
      </c>
      <c r="W162" s="91" t="e">
        <f t="shared" si="146"/>
        <v>#DIV/0!</v>
      </c>
      <c r="X162" s="269">
        <f>(H22/1000)*V162</f>
        <v>0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106">
        <v>3</v>
      </c>
      <c r="N163" s="1511"/>
      <c r="O163" s="1512"/>
      <c r="P163" s="1512"/>
      <c r="Q163" s="1512"/>
      <c r="R163" s="1512"/>
      <c r="S163" s="1512"/>
      <c r="T163" s="1513"/>
      <c r="U163" s="107">
        <v>0</v>
      </c>
      <c r="V163" s="108">
        <v>0</v>
      </c>
      <c r="W163" s="91" t="e">
        <f t="shared" si="146"/>
        <v>#DIV/0!</v>
      </c>
      <c r="X163" s="269">
        <f>(H23/1000)*V163</f>
        <v>0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88">
        <v>4</v>
      </c>
      <c r="N164" s="1526"/>
      <c r="O164" s="1527"/>
      <c r="P164" s="1527"/>
      <c r="Q164" s="1527"/>
      <c r="R164" s="1527"/>
      <c r="S164" s="1527"/>
      <c r="T164" s="1528"/>
      <c r="U164" s="107">
        <v>0</v>
      </c>
      <c r="V164" s="108">
        <v>0</v>
      </c>
      <c r="W164" s="91" t="e">
        <f t="shared" si="146"/>
        <v>#DIV/0!</v>
      </c>
      <c r="X164" s="269">
        <f>(H24/1000)*V164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6">
        <v>5</v>
      </c>
      <c r="N165" s="1519"/>
      <c r="O165" s="1520"/>
      <c r="P165" s="1520"/>
      <c r="Q165" s="1520"/>
      <c r="R165" s="1520"/>
      <c r="S165" s="1520"/>
      <c r="T165" s="1521"/>
      <c r="U165" s="109">
        <v>0</v>
      </c>
      <c r="V165" s="110">
        <v>0</v>
      </c>
      <c r="W165" s="111" t="e">
        <f t="shared" si="146"/>
        <v>#DIV/0!</v>
      </c>
      <c r="X165" s="269">
        <f>(H26/1000)*V165</f>
        <v>0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00"/>
      <c r="N166" s="100"/>
      <c r="O166" s="100"/>
      <c r="P166" s="100"/>
      <c r="Q166" s="100"/>
      <c r="R166" s="101"/>
      <c r="S166" s="1517" t="s">
        <v>278</v>
      </c>
      <c r="T166" s="1518"/>
      <c r="U166" s="102">
        <f>SUM(U161:U165)</f>
        <v>0</v>
      </c>
      <c r="V166" s="103">
        <f>SUM(V161:V165)</f>
        <v>0</v>
      </c>
      <c r="W166" s="270" t="e">
        <f t="shared" si="146"/>
        <v>#DIV/0!</v>
      </c>
      <c r="X166" s="271">
        <f>SUM(X161:X165)</f>
        <v>0</v>
      </c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L167" s="30"/>
      <c r="M167" s="112" t="s">
        <v>409</v>
      </c>
      <c r="N167" s="113"/>
      <c r="O167" s="113"/>
      <c r="V167" s="68"/>
      <c r="W167" s="68"/>
      <c r="X167" s="68"/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950*24</f>
        <v>22800</v>
      </c>
      <c r="K168" s="74" t="s">
        <v>306</v>
      </c>
      <c r="L168" s="30"/>
      <c r="M168" s="487" t="s">
        <v>299</v>
      </c>
      <c r="N168" s="1522" t="s">
        <v>300</v>
      </c>
      <c r="O168" s="1522"/>
      <c r="P168" s="1522"/>
      <c r="Q168" s="1522"/>
      <c r="R168" s="1522"/>
      <c r="S168" s="1522"/>
      <c r="T168" s="1522"/>
      <c r="U168" s="487" t="s">
        <v>301</v>
      </c>
      <c r="V168" s="75" t="s">
        <v>302</v>
      </c>
      <c r="W168" s="75" t="s">
        <v>303</v>
      </c>
      <c r="X168" s="266" t="s">
        <v>330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I169" s="72" t="s">
        <v>305</v>
      </c>
      <c r="J169" s="73">
        <f>J168/4</f>
        <v>5700</v>
      </c>
      <c r="K169" s="74" t="s">
        <v>307</v>
      </c>
      <c r="L169" s="30"/>
      <c r="M169" s="81">
        <v>1</v>
      </c>
      <c r="N169" s="1523"/>
      <c r="O169" s="1524"/>
      <c r="P169" s="1524"/>
      <c r="Q169" s="1524"/>
      <c r="R169" s="1524"/>
      <c r="S169" s="1524"/>
      <c r="T169" s="1525"/>
      <c r="U169" s="82">
        <v>0</v>
      </c>
      <c r="V169" s="83">
        <v>0</v>
      </c>
      <c r="W169" s="84" t="e">
        <f t="shared" ref="W169:W174" si="147">V169/U169</f>
        <v>#DIV/0!</v>
      </c>
      <c r="X169" s="269">
        <f>(H45/1000)*V169</f>
        <v>0</v>
      </c>
      <c r="Y169" s="68"/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88">
        <v>2</v>
      </c>
      <c r="N170" s="1511"/>
      <c r="O170" s="1512"/>
      <c r="P170" s="1512"/>
      <c r="Q170" s="1512"/>
      <c r="R170" s="1512"/>
      <c r="S170" s="1512"/>
      <c r="T170" s="1513"/>
      <c r="U170" s="89">
        <v>0</v>
      </c>
      <c r="V170" s="90">
        <v>0</v>
      </c>
      <c r="W170" s="91" t="e">
        <f t="shared" si="147"/>
        <v>#DIV/0!</v>
      </c>
      <c r="X170" s="269">
        <f>(H39/1000)*V170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106">
        <v>3</v>
      </c>
      <c r="N171" s="1511"/>
      <c r="O171" s="1512"/>
      <c r="P171" s="1512"/>
      <c r="Q171" s="1512"/>
      <c r="R171" s="1512"/>
      <c r="S171" s="1512"/>
      <c r="T171" s="1513"/>
      <c r="U171" s="107">
        <v>0</v>
      </c>
      <c r="V171" s="108">
        <v>0</v>
      </c>
      <c r="W171" s="91" t="e">
        <f t="shared" si="147"/>
        <v>#DIV/0!</v>
      </c>
      <c r="X171" s="269">
        <f>(H42/1000)*V171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88">
        <v>4</v>
      </c>
      <c r="N172" s="1526"/>
      <c r="O172" s="1527"/>
      <c r="P172" s="1527"/>
      <c r="Q172" s="1527"/>
      <c r="R172" s="1527"/>
      <c r="S172" s="1527"/>
      <c r="T172" s="1528"/>
      <c r="U172" s="107">
        <v>0</v>
      </c>
      <c r="V172" s="108">
        <v>0</v>
      </c>
      <c r="W172" s="91" t="e">
        <f t="shared" si="147"/>
        <v>#DIV/0!</v>
      </c>
      <c r="X172" s="269">
        <f>(H43/1000)*V172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>
      <c r="L173" s="30"/>
      <c r="M173" s="106">
        <v>5</v>
      </c>
      <c r="N173" s="1519"/>
      <c r="O173" s="1520"/>
      <c r="P173" s="1520"/>
      <c r="Q173" s="1520"/>
      <c r="R173" s="1520"/>
      <c r="S173" s="1520"/>
      <c r="T173" s="1521"/>
      <c r="U173" s="109">
        <v>0</v>
      </c>
      <c r="V173" s="110">
        <v>0</v>
      </c>
      <c r="W173" s="111" t="e">
        <f t="shared" si="147"/>
        <v>#DIV/0!</v>
      </c>
      <c r="X173" s="269">
        <f>(H44/1000)*V173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Bot="1">
      <c r="L174" s="30"/>
      <c r="M174" s="100"/>
      <c r="N174" s="100"/>
      <c r="O174" s="100"/>
      <c r="P174" s="100"/>
      <c r="Q174" s="100"/>
      <c r="R174" s="101"/>
      <c r="S174" s="1517" t="s">
        <v>278</v>
      </c>
      <c r="T174" s="1518"/>
      <c r="U174" s="102">
        <f>SUM(U169:U173)</f>
        <v>0</v>
      </c>
      <c r="V174" s="103">
        <f>SUM(V169:V173)</f>
        <v>0</v>
      </c>
      <c r="W174" s="270" t="e">
        <f t="shared" si="147"/>
        <v>#DIV/0!</v>
      </c>
      <c r="X174" s="271">
        <f>SUM(X169:X173)</f>
        <v>0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 thickBot="1">
      <c r="L175" s="30"/>
      <c r="M175" s="68"/>
      <c r="N175" s="68"/>
      <c r="O175" s="68"/>
      <c r="P175" s="68"/>
      <c r="Q175" s="68"/>
      <c r="R175" s="68"/>
      <c r="S175" s="1505" t="s">
        <v>331</v>
      </c>
      <c r="T175" s="1505"/>
      <c r="U175" s="1505"/>
      <c r="V175" s="1504">
        <f>V150+V158+V166+V174</f>
        <v>0</v>
      </c>
      <c r="W175" s="1505"/>
      <c r="X175" s="486" t="e">
        <f>X150+X158+X166+X174</f>
        <v>#REF!</v>
      </c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 thickTop="1">
      <c r="L176" s="30"/>
      <c r="M176" s="364" t="s">
        <v>390</v>
      </c>
      <c r="N176" s="365"/>
      <c r="O176" s="365"/>
      <c r="V176" s="68"/>
      <c r="W176" s="68"/>
      <c r="X176" s="68"/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800*24</f>
        <v>19200</v>
      </c>
      <c r="K177" s="74" t="s">
        <v>306</v>
      </c>
      <c r="M177" s="487" t="s">
        <v>299</v>
      </c>
      <c r="N177" s="1522" t="s">
        <v>300</v>
      </c>
      <c r="O177" s="1522"/>
      <c r="P177" s="1522"/>
      <c r="Q177" s="1522"/>
      <c r="R177" s="1522"/>
      <c r="S177" s="1522"/>
      <c r="T177" s="1522"/>
      <c r="U177" s="487" t="s">
        <v>301</v>
      </c>
      <c r="V177" s="75" t="s">
        <v>302</v>
      </c>
      <c r="W177" s="75" t="s">
        <v>303</v>
      </c>
      <c r="X177" s="266" t="s">
        <v>330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72" t="s">
        <v>305</v>
      </c>
      <c r="J178" s="73">
        <f>J177/4</f>
        <v>4800</v>
      </c>
      <c r="K178" s="74" t="s">
        <v>307</v>
      </c>
      <c r="M178" s="81">
        <v>1</v>
      </c>
      <c r="N178" s="1511"/>
      <c r="O178" s="1512"/>
      <c r="P178" s="1512"/>
      <c r="Q178" s="1512"/>
      <c r="R178" s="1512"/>
      <c r="S178" s="1512"/>
      <c r="T178" s="1513"/>
      <c r="U178" s="82">
        <v>0</v>
      </c>
      <c r="V178" s="83">
        <v>0</v>
      </c>
      <c r="W178" s="84" t="e">
        <f t="shared" ref="W178:W183" si="148">V178/U178</f>
        <v>#DIV/0!</v>
      </c>
      <c r="X178" s="269">
        <f>(H61/1000)*V178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88">
        <v>2</v>
      </c>
      <c r="N179" s="1511"/>
      <c r="O179" s="1512"/>
      <c r="P179" s="1512"/>
      <c r="Q179" s="1512"/>
      <c r="R179" s="1512"/>
      <c r="S179" s="1512"/>
      <c r="T179" s="1513"/>
      <c r="U179" s="89">
        <v>0</v>
      </c>
      <c r="V179" s="90">
        <v>0</v>
      </c>
      <c r="W179" s="91" t="e">
        <f t="shared" si="148"/>
        <v>#DIV/0!</v>
      </c>
      <c r="X179" s="269">
        <f>(H62/1000)*V179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6">
        <v>3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48"/>
        <v>#DIV/0!</v>
      </c>
      <c r="X180" s="269">
        <f>(H63/1000)*V180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>
      <c r="I181" s="34"/>
      <c r="J181" s="34"/>
      <c r="K181" s="34"/>
      <c r="M181" s="88">
        <v>4</v>
      </c>
      <c r="N181" s="1511"/>
      <c r="O181" s="1512"/>
      <c r="P181" s="1512"/>
      <c r="Q181" s="1512"/>
      <c r="R181" s="1512"/>
      <c r="S181" s="1512"/>
      <c r="T181" s="1513"/>
      <c r="U181" s="107">
        <v>0</v>
      </c>
      <c r="V181" s="108">
        <v>0</v>
      </c>
      <c r="W181" s="91" t="e">
        <f t="shared" si="148"/>
        <v>#DIV/0!</v>
      </c>
      <c r="X181" s="269">
        <f>(H64/1000)*V181</f>
        <v>0</v>
      </c>
      <c r="Y181" s="34"/>
    </row>
    <row r="182" spans="1:119" ht="25.2" customHeight="1">
      <c r="I182" s="34"/>
      <c r="J182" s="34"/>
      <c r="K182" s="34"/>
      <c r="M182" s="106">
        <v>5</v>
      </c>
      <c r="N182" s="1514"/>
      <c r="O182" s="1515"/>
      <c r="P182" s="1515"/>
      <c r="Q182" s="1515"/>
      <c r="R182" s="1515"/>
      <c r="S182" s="1515"/>
      <c r="T182" s="1516"/>
      <c r="U182" s="109">
        <v>0</v>
      </c>
      <c r="V182" s="110">
        <v>0</v>
      </c>
      <c r="W182" s="111" t="e">
        <f t="shared" si="148"/>
        <v>#DIV/0!</v>
      </c>
      <c r="X182" s="269">
        <f>(H65/1000)*V182</f>
        <v>0</v>
      </c>
      <c r="Y182" s="34"/>
    </row>
    <row r="183" spans="1:119" ht="25.2" customHeight="1" thickBot="1">
      <c r="I183" s="34"/>
      <c r="J183" s="34"/>
      <c r="K183" s="34"/>
      <c r="M183" s="100"/>
      <c r="N183" s="100"/>
      <c r="O183" s="100"/>
      <c r="P183" s="100"/>
      <c r="Q183" s="100"/>
      <c r="R183" s="101"/>
      <c r="S183" s="1517" t="s">
        <v>278</v>
      </c>
      <c r="T183" s="1518"/>
      <c r="U183" s="102">
        <f>SUM(U178:U182)</f>
        <v>0</v>
      </c>
      <c r="V183" s="103">
        <f>SUM(V178:V182)</f>
        <v>0</v>
      </c>
      <c r="W183" s="270" t="e">
        <f t="shared" si="148"/>
        <v>#DIV/0!</v>
      </c>
      <c r="X183" s="271">
        <f>SUM(X178:X182)</f>
        <v>0</v>
      </c>
      <c r="Y183" s="34"/>
    </row>
    <row r="184" spans="1:119" ht="25.2" customHeight="1" thickTop="1" thickBot="1">
      <c r="I184" s="34"/>
      <c r="J184" s="34"/>
      <c r="K184" s="34"/>
      <c r="M184" s="68"/>
      <c r="N184" s="68"/>
      <c r="O184" s="68"/>
      <c r="P184" s="68"/>
      <c r="Q184" s="68"/>
      <c r="R184" s="68"/>
      <c r="S184" s="1505" t="s">
        <v>332</v>
      </c>
      <c r="T184" s="1505"/>
      <c r="U184" s="1505"/>
      <c r="V184" s="1504">
        <f>V183</f>
        <v>0</v>
      </c>
      <c r="W184" s="1505"/>
      <c r="X184" s="486">
        <f>X183</f>
        <v>0</v>
      </c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34"/>
    </row>
    <row r="186" spans="1:119" ht="25.2" customHeight="1" thickTop="1" thickBot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1506" t="s">
        <v>304</v>
      </c>
      <c r="T186" s="1507"/>
      <c r="U186" s="315">
        <f>U150+U158+U166+U174+U183</f>
        <v>0</v>
      </c>
      <c r="V186" s="315">
        <f>V150+V158+V166+V174+V183</f>
        <v>0</v>
      </c>
      <c r="W186" s="313" t="e">
        <f>V186/U186</f>
        <v>#DIV/0!</v>
      </c>
      <c r="X186" s="314" t="e">
        <f>X150+X158+X166+X174+X183</f>
        <v>#REF!</v>
      </c>
      <c r="Y186" s="34"/>
    </row>
    <row r="187" spans="1:119" ht="14.4" thickTop="1">
      <c r="I187" s="34"/>
      <c r="J187" s="34"/>
      <c r="K187" s="34"/>
      <c r="L187" s="34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34"/>
    </row>
  </sheetData>
  <mergeCells count="249">
    <mergeCell ref="S183:T183"/>
    <mergeCell ref="S184:U184"/>
    <mergeCell ref="V184:W184"/>
    <mergeCell ref="S186:T186"/>
    <mergeCell ref="N177:T177"/>
    <mergeCell ref="N178:T178"/>
    <mergeCell ref="N179:T179"/>
    <mergeCell ref="N180:T180"/>
    <mergeCell ref="N181:T181"/>
    <mergeCell ref="N182:T182"/>
    <mergeCell ref="N171:T171"/>
    <mergeCell ref="N172:T172"/>
    <mergeCell ref="N173:T173"/>
    <mergeCell ref="S174:T174"/>
    <mergeCell ref="S175:U175"/>
    <mergeCell ref="V175:W175"/>
    <mergeCell ref="N164:T164"/>
    <mergeCell ref="N165:T165"/>
    <mergeCell ref="S166:T166"/>
    <mergeCell ref="N168:T168"/>
    <mergeCell ref="N169:T169"/>
    <mergeCell ref="N170:T170"/>
    <mergeCell ref="N157:T157"/>
    <mergeCell ref="S158:T158"/>
    <mergeCell ref="N160:T160"/>
    <mergeCell ref="N161:T161"/>
    <mergeCell ref="N162:T162"/>
    <mergeCell ref="N163:T163"/>
    <mergeCell ref="S150:T150"/>
    <mergeCell ref="N152:T152"/>
    <mergeCell ref="N153:T153"/>
    <mergeCell ref="N154:T154"/>
    <mergeCell ref="N155:T155"/>
    <mergeCell ref="N156:T156"/>
    <mergeCell ref="CZ135:DC135"/>
    <mergeCell ref="DD135:DG135"/>
    <mergeCell ref="AW135:AW136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AN135:AN136"/>
    <mergeCell ref="AO135:AV135"/>
    <mergeCell ref="N144:T144"/>
    <mergeCell ref="N145:T145"/>
    <mergeCell ref="N146:T146"/>
    <mergeCell ref="N147:T147"/>
    <mergeCell ref="N148:T148"/>
    <mergeCell ref="N149:T149"/>
    <mergeCell ref="CV135:CY135"/>
    <mergeCell ref="BO137:BO139"/>
    <mergeCell ref="BG137:BN137"/>
    <mergeCell ref="BF137:BF139"/>
    <mergeCell ref="AX137:BE137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O117:AW117"/>
    <mergeCell ref="AW118:AW119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</mergeCells>
  <phoneticPr fontId="11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8EDC-D652-43F9-BD8F-4CC53F428393}">
  <dimension ref="A1:EF187"/>
  <sheetViews>
    <sheetView zoomScale="60" zoomScaleNormal="60" workbookViewId="0">
      <pane xSplit="6" ySplit="8" topLeftCell="G127" activePane="bottomRight" state="frozen"/>
      <selection pane="topRight" activeCell="G1" sqref="G1"/>
      <selection pane="bottomLeft" activeCell="A9" sqref="A9"/>
      <selection pane="bottomRight" activeCell="C143" sqref="C143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0.664062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612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5"/>
      <c r="DQ6" s="495"/>
      <c r="DR6" s="495" t="s">
        <v>381</v>
      </c>
      <c r="DS6" s="495"/>
      <c r="DT6" s="503"/>
      <c r="DU6" s="503"/>
      <c r="DV6" s="503" t="s">
        <v>385</v>
      </c>
      <c r="DW6" s="503"/>
      <c r="DX6" s="873"/>
      <c r="DY6" s="873"/>
      <c r="DZ6" s="873" t="s">
        <v>396</v>
      </c>
      <c r="EA6" s="873"/>
      <c r="EB6" s="873"/>
      <c r="EC6" s="1241"/>
      <c r="ED6" s="1241"/>
      <c r="EE6" s="1241" t="s">
        <v>611</v>
      </c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45319</v>
      </c>
      <c r="CH7" s="1686"/>
      <c r="CI7" s="1687"/>
      <c r="CJ7" s="1688">
        <v>45320</v>
      </c>
      <c r="CK7" s="1689"/>
      <c r="CL7" s="1689"/>
      <c r="CM7" s="1690"/>
      <c r="CN7" s="1742">
        <v>45321</v>
      </c>
      <c r="CO7" s="1743"/>
      <c r="CP7" s="1743"/>
      <c r="CQ7" s="1744"/>
      <c r="CR7" s="1742">
        <v>45322</v>
      </c>
      <c r="CS7" s="1743"/>
      <c r="CT7" s="1743"/>
      <c r="CU7" s="1744"/>
      <c r="CV7" s="1742">
        <v>45323</v>
      </c>
      <c r="CW7" s="1743"/>
      <c r="CX7" s="1743"/>
      <c r="CY7" s="1744"/>
      <c r="CZ7" s="1742">
        <v>45324</v>
      </c>
      <c r="DA7" s="1743"/>
      <c r="DB7" s="1743"/>
      <c r="DC7" s="1744"/>
      <c r="DD7" s="1742">
        <v>45325</v>
      </c>
      <c r="DE7" s="1743"/>
      <c r="DF7" s="1743"/>
      <c r="DG7" s="1744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45327</v>
      </c>
      <c r="DQ7" s="875">
        <v>45334</v>
      </c>
      <c r="DR7" s="875">
        <v>45341</v>
      </c>
      <c r="DS7" s="875">
        <v>45348</v>
      </c>
      <c r="DT7" s="875">
        <v>45355</v>
      </c>
      <c r="DU7" s="875">
        <v>45362</v>
      </c>
      <c r="DV7" s="875">
        <v>45369</v>
      </c>
      <c r="DW7" s="875">
        <v>45376</v>
      </c>
      <c r="DX7" s="875">
        <v>45383</v>
      </c>
      <c r="DY7" s="875">
        <v>45390</v>
      </c>
      <c r="DZ7" s="875">
        <v>45397</v>
      </c>
      <c r="EA7" s="875">
        <v>45404</v>
      </c>
      <c r="EB7" s="875">
        <v>45411</v>
      </c>
      <c r="EC7" s="875">
        <v>45418</v>
      </c>
      <c r="ED7" s="875">
        <v>45425</v>
      </c>
      <c r="EE7" s="875">
        <v>45432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45319</v>
      </c>
      <c r="O8" s="401">
        <v>45320</v>
      </c>
      <c r="P8" s="401">
        <v>45321</v>
      </c>
      <c r="Q8" s="401">
        <v>45322</v>
      </c>
      <c r="R8" s="401">
        <v>45323</v>
      </c>
      <c r="S8" s="401">
        <v>45324</v>
      </c>
      <c r="T8" s="401">
        <v>45325</v>
      </c>
      <c r="U8" s="402" t="s">
        <v>3</v>
      </c>
      <c r="V8" s="403" t="s">
        <v>259</v>
      </c>
      <c r="W8" s="400">
        <v>45319</v>
      </c>
      <c r="X8" s="404">
        <v>45320</v>
      </c>
      <c r="Y8" s="404">
        <v>45321</v>
      </c>
      <c r="Z8" s="404">
        <v>45322</v>
      </c>
      <c r="AA8" s="404">
        <v>45323</v>
      </c>
      <c r="AB8" s="404">
        <v>45324</v>
      </c>
      <c r="AC8" s="404">
        <v>45325</v>
      </c>
      <c r="AD8" s="405" t="s">
        <v>462</v>
      </c>
      <c r="AE8" s="720" t="s">
        <v>259</v>
      </c>
      <c r="AF8" s="400">
        <v>45319</v>
      </c>
      <c r="AG8" s="672">
        <v>45320</v>
      </c>
      <c r="AH8" s="672">
        <v>45321</v>
      </c>
      <c r="AI8" s="672">
        <v>45322</v>
      </c>
      <c r="AJ8" s="672">
        <v>45323</v>
      </c>
      <c r="AK8" s="672">
        <v>45324</v>
      </c>
      <c r="AL8" s="672">
        <v>45325</v>
      </c>
      <c r="AM8" s="729" t="s">
        <v>463</v>
      </c>
      <c r="AN8" s="1637"/>
      <c r="AO8" s="599" t="s">
        <v>259</v>
      </c>
      <c r="AP8" s="400">
        <v>45319</v>
      </c>
      <c r="AQ8" s="591">
        <v>45320</v>
      </c>
      <c r="AR8" s="591">
        <v>45321</v>
      </c>
      <c r="AS8" s="591">
        <v>45322</v>
      </c>
      <c r="AT8" s="591">
        <v>45323</v>
      </c>
      <c r="AU8" s="591">
        <v>45324</v>
      </c>
      <c r="AV8" s="591">
        <v>45325</v>
      </c>
      <c r="AW8" s="592" t="s">
        <v>3</v>
      </c>
      <c r="AX8" s="924" t="s">
        <v>259</v>
      </c>
      <c r="AY8" s="400">
        <v>45319</v>
      </c>
      <c r="AZ8" s="925">
        <v>45320</v>
      </c>
      <c r="BA8" s="925">
        <v>45321</v>
      </c>
      <c r="BB8" s="925">
        <v>45322</v>
      </c>
      <c r="BC8" s="925">
        <v>45323</v>
      </c>
      <c r="BD8" s="925">
        <v>45324</v>
      </c>
      <c r="BE8" s="925">
        <v>45325</v>
      </c>
      <c r="BF8" s="926" t="s">
        <v>3</v>
      </c>
      <c r="BG8" s="406" t="s">
        <v>259</v>
      </c>
      <c r="BH8" s="400">
        <v>45319</v>
      </c>
      <c r="BI8" s="407">
        <v>45320</v>
      </c>
      <c r="BJ8" s="407">
        <v>45321</v>
      </c>
      <c r="BK8" s="407">
        <v>45322</v>
      </c>
      <c r="BL8" s="407">
        <v>45323</v>
      </c>
      <c r="BM8" s="407">
        <v>45324</v>
      </c>
      <c r="BN8" s="407">
        <v>45325</v>
      </c>
      <c r="BO8" s="408" t="s">
        <v>3</v>
      </c>
      <c r="BP8" s="409" t="s">
        <v>259</v>
      </c>
      <c r="BQ8" s="400">
        <v>45319</v>
      </c>
      <c r="BR8" s="410">
        <v>45320</v>
      </c>
      <c r="BS8" s="410">
        <v>45321</v>
      </c>
      <c r="BT8" s="410">
        <v>45322</v>
      </c>
      <c r="BU8" s="410">
        <v>45323</v>
      </c>
      <c r="BV8" s="410">
        <v>45324</v>
      </c>
      <c r="BW8" s="410">
        <v>45325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613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6" t="s">
        <v>422</v>
      </c>
      <c r="DQ8" s="515" t="s">
        <v>423</v>
      </c>
      <c r="DR8" s="516" t="s">
        <v>424</v>
      </c>
      <c r="DS8" s="515" t="s">
        <v>531</v>
      </c>
      <c r="DT8" s="516" t="s">
        <v>382</v>
      </c>
      <c r="DU8" s="515" t="s">
        <v>383</v>
      </c>
      <c r="DV8" s="516" t="s">
        <v>384</v>
      </c>
      <c r="DW8" s="515" t="s">
        <v>386</v>
      </c>
      <c r="DX8" s="516" t="s">
        <v>387</v>
      </c>
      <c r="DY8" s="515" t="s">
        <v>391</v>
      </c>
      <c r="DZ8" s="516" t="s">
        <v>398</v>
      </c>
      <c r="EA8" s="515" t="s">
        <v>399</v>
      </c>
      <c r="EB8" s="516" t="s">
        <v>400</v>
      </c>
      <c r="EC8" s="515" t="s">
        <v>610</v>
      </c>
      <c r="ED8" s="516" t="s">
        <v>618</v>
      </c>
      <c r="EE8" s="515" t="s">
        <v>619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0</v>
      </c>
      <c r="BY9" s="341">
        <f>U9-(W9+X9+Y9+Z9+AA9+AB9+AC9+AF9+AG9+AH9+AI9+AJ9+AK9+AL9)</f>
        <v>0</v>
      </c>
      <c r="BZ9" s="1173">
        <f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>BX9</f>
        <v>0</v>
      </c>
      <c r="CE9" s="1167">
        <f>SUM(BY9:CD9)</f>
        <v>0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0</v>
      </c>
      <c r="DO9" s="206">
        <f>CE9-DJ9</f>
        <v>0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0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1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2">SUM(AE10:AL10)</f>
        <v>0</v>
      </c>
      <c r="AN10" s="1005">
        <f t="shared" ref="AN10:AN78" si="3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4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5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6">SUM(BG10:BN10)</f>
        <v>0</v>
      </c>
      <c r="BP10" s="145">
        <v>0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0</v>
      </c>
      <c r="BY10" s="1010">
        <f t="shared" ref="BY10" si="7">U10-(W10+X10+Y10+Z10+AA10+AB10+AC10+AF10+AG10+AH10+AI10+AJ10+AK10+AL10)</f>
        <v>0</v>
      </c>
      <c r="BZ10" s="1176">
        <f t="shared" ref="BZ10" si="8">AN10-(AP10+AQ10+AR10+AS10+AT10+AU10+AV10)</f>
        <v>0</v>
      </c>
      <c r="CA10" s="1177">
        <f t="shared" ref="CA10" si="9">AW10-(BH10+BI10+BJ10+BK10+BL10+BM10+BN10)</f>
        <v>0</v>
      </c>
      <c r="CB10" s="1178">
        <v>0</v>
      </c>
      <c r="CC10" s="646">
        <f t="shared" ref="CC10:CC17" si="10">BO10-(BQ10+BR10+BS10+BT10+BU10+BV10+BW10)</f>
        <v>0</v>
      </c>
      <c r="CD10" s="1179">
        <f>BX10</f>
        <v>0</v>
      </c>
      <c r="CE10" s="1168">
        <f>SUM(BY10:CD10)</f>
        <v>0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1">CG10+CJ10+CN10+CR10+CV10+CZ10+DD10</f>
        <v>0</v>
      </c>
      <c r="DI10" s="1023">
        <f t="shared" si="11"/>
        <v>0</v>
      </c>
      <c r="DJ10" s="1014">
        <f t="shared" si="11"/>
        <v>0</v>
      </c>
      <c r="DK10" s="1024">
        <f t="shared" ref="DK10:DK78" si="12">DH10-CF10</f>
        <v>0</v>
      </c>
      <c r="DL10" s="1025">
        <f t="shared" ref="DL10:DL78" si="13">DI10-CF10</f>
        <v>0</v>
      </c>
      <c r="DM10" s="1014">
        <f t="shared" ref="DM10:DM78" si="14">DJ10-DI10</f>
        <v>0</v>
      </c>
      <c r="DN10" s="1026">
        <f>CD10-(CI10+CL10+CP10+CT10+CX10+DB10+DF10)</f>
        <v>0</v>
      </c>
      <c r="DO10" s="1027">
        <f>CE10-DJ10</f>
        <v>0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0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1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2"/>
        <v>0</v>
      </c>
      <c r="AN11" s="717">
        <f t="shared" si="3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4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5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6"/>
        <v>0</v>
      </c>
      <c r="BP11" s="129">
        <v>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5">SUM(BP11:BW11)</f>
        <v>0</v>
      </c>
      <c r="BY11" s="393">
        <f>U11-(W11+X11+Y11+Z11+AA11+AB11+AC11+AF11+AG11+AH11+AI11+AJ11+AK11+AL11)</f>
        <v>0</v>
      </c>
      <c r="BZ11" s="1180">
        <f>AN11-(AP11+AQ11+AR11+AS11+AT11+AU11+AV11)</f>
        <v>0</v>
      </c>
      <c r="CA11" s="1181">
        <f>AW11-(BH11+BI11+BJ11+BK11+BL11+BM11+BN11)</f>
        <v>0</v>
      </c>
      <c r="CB11" s="130">
        <v>0</v>
      </c>
      <c r="CC11" s="646">
        <f t="shared" si="10"/>
        <v>0</v>
      </c>
      <c r="CD11" s="1182">
        <f t="shared" ref="CD11:CD79" si="16">BX11</f>
        <v>0</v>
      </c>
      <c r="CE11" s="1169">
        <f>SUM(BY11:CD11)</f>
        <v>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1"/>
        <v>0</v>
      </c>
      <c r="DI11" s="479">
        <f t="shared" si="11"/>
        <v>0</v>
      </c>
      <c r="DJ11" s="230">
        <f t="shared" si="11"/>
        <v>0</v>
      </c>
      <c r="DK11" s="994">
        <f t="shared" si="12"/>
        <v>0</v>
      </c>
      <c r="DL11" s="995">
        <f t="shared" si="13"/>
        <v>0</v>
      </c>
      <c r="DM11" s="237">
        <f t="shared" si="14"/>
        <v>0</v>
      </c>
      <c r="DN11" s="338">
        <f>CD11-(CI11+CL11+CP11+CT11+CX11+DB11+DF11)</f>
        <v>0</v>
      </c>
      <c r="DO11" s="246">
        <f t="shared" ref="DO11:DO79" si="17">CE11-DJ11</f>
        <v>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0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1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2"/>
        <v>0</v>
      </c>
      <c r="AN12" s="714">
        <f t="shared" si="3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4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5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6"/>
        <v>0</v>
      </c>
      <c r="BP12" s="129">
        <v>0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5"/>
        <v>0</v>
      </c>
      <c r="BY12" s="393">
        <f>U12-(W12+X12+Y12+Z12+AA12+AB12+AC12+AF12+AG12+AH12+AI12+AJ12+AK12+AL12)</f>
        <v>0</v>
      </c>
      <c r="BZ12" s="1180">
        <f>AN12-(AP12+AQ12+AR12+AS12+AT12+AU12+AV12)</f>
        <v>0</v>
      </c>
      <c r="CA12" s="1181">
        <f>AW12-(BH12+BI12+BJ12+BK12+BL12+BM12+BN12)</f>
        <v>0</v>
      </c>
      <c r="CB12" s="130">
        <v>0</v>
      </c>
      <c r="CC12" s="646">
        <f t="shared" si="10"/>
        <v>0</v>
      </c>
      <c r="CD12" s="1182">
        <f t="shared" si="16"/>
        <v>0</v>
      </c>
      <c r="CE12" s="1169">
        <f t="shared" ref="CE12:CE75" si="18">SUM(BY12:CD12)</f>
        <v>0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1"/>
        <v>0</v>
      </c>
      <c r="DI12" s="218">
        <f t="shared" si="11"/>
        <v>0</v>
      </c>
      <c r="DJ12" s="219">
        <f t="shared" si="11"/>
        <v>0</v>
      </c>
      <c r="DK12" s="471">
        <f t="shared" si="12"/>
        <v>0</v>
      </c>
      <c r="DL12" s="215">
        <f t="shared" si="13"/>
        <v>0</v>
      </c>
      <c r="DM12" s="208">
        <f t="shared" si="14"/>
        <v>0</v>
      </c>
      <c r="DN12" s="251">
        <f t="shared" ref="DN12:DN80" si="19">CD12-(CI12+CL12+CP12+CT12+CX12+DB12+DF12)</f>
        <v>0</v>
      </c>
      <c r="DO12" s="220">
        <f t="shared" si="17"/>
        <v>0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0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1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2"/>
        <v>0</v>
      </c>
      <c r="AN13" s="714">
        <f t="shared" si="3"/>
        <v>0</v>
      </c>
      <c r="AO13" s="600">
        <v>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4"/>
        <v>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5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6"/>
        <v>0</v>
      </c>
      <c r="BP13" s="129">
        <v>0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5"/>
        <v>0</v>
      </c>
      <c r="BY13" s="393">
        <f t="shared" ref="BY13:BY25" si="20">U13-(W13+X13+Y13+Z13+AA13+AB13+AC13+AF13+AG13+AH13+AI13+AJ13+AK13+AL13)</f>
        <v>0</v>
      </c>
      <c r="BZ13" s="1180">
        <f t="shared" ref="BZ13:BZ25" si="21">AN13-(AP13+AQ13+AR13+AS13+AT13+AU13+AV13)</f>
        <v>0</v>
      </c>
      <c r="CA13" s="1181">
        <f t="shared" ref="CA13:CA22" si="22">AW13-(BH13+BI13+BJ13+BK13+BL13+BM13+BN13)</f>
        <v>0</v>
      </c>
      <c r="CB13" s="130">
        <v>0</v>
      </c>
      <c r="CC13" s="646">
        <f t="shared" si="10"/>
        <v>0</v>
      </c>
      <c r="CD13" s="1182">
        <f t="shared" si="16"/>
        <v>0</v>
      </c>
      <c r="CE13" s="1169">
        <f t="shared" si="18"/>
        <v>0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1"/>
        <v>0</v>
      </c>
      <c r="DI13" s="218">
        <f t="shared" si="11"/>
        <v>0</v>
      </c>
      <c r="DJ13" s="219">
        <f t="shared" si="11"/>
        <v>0</v>
      </c>
      <c r="DK13" s="471">
        <f t="shared" si="12"/>
        <v>0</v>
      </c>
      <c r="DL13" s="215">
        <f t="shared" si="13"/>
        <v>0</v>
      </c>
      <c r="DM13" s="208">
        <f t="shared" si="14"/>
        <v>0</v>
      </c>
      <c r="DN13" s="251">
        <f t="shared" si="19"/>
        <v>0</v>
      </c>
      <c r="DO13" s="220">
        <f t="shared" si="17"/>
        <v>0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0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1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2"/>
        <v>0</v>
      </c>
      <c r="AN14" s="714">
        <f t="shared" si="3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4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5"/>
        <v>0</v>
      </c>
      <c r="BG14" s="142">
        <v>0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6"/>
        <v>0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5"/>
        <v>0</v>
      </c>
      <c r="BY14" s="393">
        <f t="shared" si="20"/>
        <v>0</v>
      </c>
      <c r="BZ14" s="1180">
        <f t="shared" si="21"/>
        <v>0</v>
      </c>
      <c r="CA14" s="1181">
        <f t="shared" si="22"/>
        <v>0</v>
      </c>
      <c r="CB14" s="130">
        <v>0</v>
      </c>
      <c r="CC14" s="646">
        <f t="shared" si="10"/>
        <v>0</v>
      </c>
      <c r="CD14" s="1182">
        <f t="shared" si="16"/>
        <v>0</v>
      </c>
      <c r="CE14" s="1169">
        <f t="shared" si="18"/>
        <v>0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1"/>
        <v>0</v>
      </c>
      <c r="DI14" s="218">
        <f t="shared" si="11"/>
        <v>0</v>
      </c>
      <c r="DJ14" s="219">
        <f t="shared" si="11"/>
        <v>0</v>
      </c>
      <c r="DK14" s="471">
        <f t="shared" si="12"/>
        <v>0</v>
      </c>
      <c r="DL14" s="215">
        <f t="shared" si="13"/>
        <v>0</v>
      </c>
      <c r="DM14" s="208">
        <f t="shared" si="14"/>
        <v>0</v>
      </c>
      <c r="DN14" s="251">
        <f t="shared" si="19"/>
        <v>0</v>
      </c>
      <c r="DO14" s="220">
        <f t="shared" si="17"/>
        <v>0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0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1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2"/>
        <v>0</v>
      </c>
      <c r="AN15" s="714">
        <f t="shared" si="3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4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5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6"/>
        <v>0</v>
      </c>
      <c r="BP15" s="129">
        <v>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5"/>
        <v>0</v>
      </c>
      <c r="BY15" s="393">
        <f t="shared" si="20"/>
        <v>0</v>
      </c>
      <c r="BZ15" s="1180">
        <f t="shared" si="21"/>
        <v>0</v>
      </c>
      <c r="CA15" s="1181">
        <f t="shared" si="22"/>
        <v>0</v>
      </c>
      <c r="CB15" s="130">
        <v>0</v>
      </c>
      <c r="CC15" s="646">
        <f t="shared" si="10"/>
        <v>0</v>
      </c>
      <c r="CD15" s="1182">
        <f t="shared" si="16"/>
        <v>0</v>
      </c>
      <c r="CE15" s="1169">
        <f t="shared" si="18"/>
        <v>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1"/>
        <v>0</v>
      </c>
      <c r="DI15" s="218">
        <f t="shared" si="11"/>
        <v>0</v>
      </c>
      <c r="DJ15" s="219">
        <f t="shared" si="11"/>
        <v>0</v>
      </c>
      <c r="DK15" s="471">
        <f t="shared" si="12"/>
        <v>0</v>
      </c>
      <c r="DL15" s="215">
        <f t="shared" si="13"/>
        <v>0</v>
      </c>
      <c r="DM15" s="208">
        <f t="shared" si="14"/>
        <v>0</v>
      </c>
      <c r="DN15" s="251">
        <f t="shared" si="19"/>
        <v>0</v>
      </c>
      <c r="DO15" s="220">
        <f t="shared" si="17"/>
        <v>0</v>
      </c>
      <c r="DP15" s="1030">
        <v>0</v>
      </c>
      <c r="DQ15" s="1030">
        <v>0</v>
      </c>
      <c r="DR15" s="1030">
        <v>0</v>
      </c>
      <c r="DS15" s="1030">
        <v>0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0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0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1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2"/>
        <v>0</v>
      </c>
      <c r="AN16" s="714">
        <f t="shared" si="3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4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5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6"/>
        <v>0</v>
      </c>
      <c r="BP16" s="129">
        <v>0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5"/>
        <v>0</v>
      </c>
      <c r="BY16" s="393">
        <f t="shared" si="20"/>
        <v>0</v>
      </c>
      <c r="BZ16" s="1180">
        <f t="shared" si="21"/>
        <v>0</v>
      </c>
      <c r="CA16" s="1181">
        <f t="shared" si="22"/>
        <v>0</v>
      </c>
      <c r="CB16" s="130">
        <v>0</v>
      </c>
      <c r="CC16" s="646">
        <f t="shared" si="10"/>
        <v>0</v>
      </c>
      <c r="CD16" s="1182">
        <f t="shared" si="16"/>
        <v>0</v>
      </c>
      <c r="CE16" s="1169">
        <f t="shared" si="18"/>
        <v>0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1"/>
        <v>0</v>
      </c>
      <c r="DI16" s="218">
        <f t="shared" si="11"/>
        <v>0</v>
      </c>
      <c r="DJ16" s="219">
        <f t="shared" si="11"/>
        <v>0</v>
      </c>
      <c r="DK16" s="471">
        <f t="shared" si="12"/>
        <v>0</v>
      </c>
      <c r="DL16" s="215">
        <f t="shared" si="13"/>
        <v>0</v>
      </c>
      <c r="DM16" s="208">
        <f t="shared" si="14"/>
        <v>0</v>
      </c>
      <c r="DN16" s="251">
        <f t="shared" si="19"/>
        <v>0</v>
      </c>
      <c r="DO16" s="220">
        <f t="shared" si="17"/>
        <v>0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0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0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1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2"/>
        <v>0</v>
      </c>
      <c r="AN17" s="714">
        <f t="shared" si="3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4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5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6"/>
        <v>0</v>
      </c>
      <c r="BP17" s="129">
        <v>0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5"/>
        <v>0</v>
      </c>
      <c r="BY17" s="393">
        <f t="shared" si="20"/>
        <v>0</v>
      </c>
      <c r="BZ17" s="1180">
        <f t="shared" si="21"/>
        <v>0</v>
      </c>
      <c r="CA17" s="1181">
        <f t="shared" si="22"/>
        <v>0</v>
      </c>
      <c r="CB17" s="130">
        <v>0</v>
      </c>
      <c r="CC17" s="646">
        <f t="shared" si="10"/>
        <v>0</v>
      </c>
      <c r="CD17" s="1182">
        <f t="shared" si="16"/>
        <v>0</v>
      </c>
      <c r="CE17" s="1169">
        <f t="shared" si="18"/>
        <v>0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1"/>
        <v>0</v>
      </c>
      <c r="DI17" s="218">
        <f t="shared" si="11"/>
        <v>0</v>
      </c>
      <c r="DJ17" s="219">
        <f t="shared" si="11"/>
        <v>0</v>
      </c>
      <c r="DK17" s="471">
        <f t="shared" si="12"/>
        <v>0</v>
      </c>
      <c r="DL17" s="215">
        <f t="shared" si="13"/>
        <v>0</v>
      </c>
      <c r="DM17" s="208">
        <f t="shared" si="14"/>
        <v>0</v>
      </c>
      <c r="DN17" s="251">
        <f t="shared" si="19"/>
        <v>0</v>
      </c>
      <c r="DO17" s="220">
        <f t="shared" si="17"/>
        <v>0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0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1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2"/>
        <v>0</v>
      </c>
      <c r="AN18" s="714">
        <f t="shared" si="3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4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5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6"/>
        <v>0</v>
      </c>
      <c r="BP18" s="129">
        <v>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5"/>
        <v>0</v>
      </c>
      <c r="BY18" s="393">
        <f t="shared" si="20"/>
        <v>0</v>
      </c>
      <c r="BZ18" s="1180">
        <f t="shared" si="21"/>
        <v>0</v>
      </c>
      <c r="CA18" s="1181">
        <f t="shared" si="22"/>
        <v>0</v>
      </c>
      <c r="CB18" s="130">
        <v>0</v>
      </c>
      <c r="CC18" s="646">
        <f>BO18-(BQ18+BR18+BS18+BT18+BU18+BV18+BW18)</f>
        <v>0</v>
      </c>
      <c r="CD18" s="1182">
        <f t="shared" si="16"/>
        <v>0</v>
      </c>
      <c r="CE18" s="1169">
        <f t="shared" si="18"/>
        <v>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1"/>
        <v>0</v>
      </c>
      <c r="DI18" s="218">
        <f t="shared" si="11"/>
        <v>0</v>
      </c>
      <c r="DJ18" s="219">
        <f t="shared" si="11"/>
        <v>0</v>
      </c>
      <c r="DK18" s="471">
        <f t="shared" si="12"/>
        <v>0</v>
      </c>
      <c r="DL18" s="215">
        <f t="shared" si="13"/>
        <v>0</v>
      </c>
      <c r="DM18" s="208">
        <f t="shared" si="14"/>
        <v>0</v>
      </c>
      <c r="DN18" s="251">
        <f t="shared" si="19"/>
        <v>0</v>
      </c>
      <c r="DO18" s="220">
        <f t="shared" si="17"/>
        <v>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0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1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2"/>
        <v>0</v>
      </c>
      <c r="AN19" s="714">
        <f t="shared" si="3"/>
        <v>0</v>
      </c>
      <c r="AO19" s="600">
        <v>0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4"/>
        <v>0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5"/>
        <v>0</v>
      </c>
      <c r="BG19" s="142">
        <v>0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6"/>
        <v>0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5"/>
        <v>0</v>
      </c>
      <c r="BY19" s="393">
        <f t="shared" si="20"/>
        <v>0</v>
      </c>
      <c r="BZ19" s="1180">
        <f t="shared" si="21"/>
        <v>0</v>
      </c>
      <c r="CA19" s="1181">
        <f t="shared" si="22"/>
        <v>0</v>
      </c>
      <c r="CB19" s="130">
        <v>0</v>
      </c>
      <c r="CC19" s="646">
        <f t="shared" ref="CC19:CC25" si="23">BO19-(BQ19+BR19+BS19+BT19+BU19+BV19+BW19)</f>
        <v>0</v>
      </c>
      <c r="CD19" s="1182">
        <f t="shared" si="16"/>
        <v>0</v>
      </c>
      <c r="CE19" s="1169">
        <f t="shared" si="18"/>
        <v>0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1"/>
        <v>0</v>
      </c>
      <c r="DI19" s="218">
        <f t="shared" si="11"/>
        <v>0</v>
      </c>
      <c r="DJ19" s="219">
        <f t="shared" si="11"/>
        <v>0</v>
      </c>
      <c r="DK19" s="471">
        <f t="shared" si="12"/>
        <v>0</v>
      </c>
      <c r="DL19" s="215">
        <f t="shared" si="13"/>
        <v>0</v>
      </c>
      <c r="DM19" s="208">
        <f t="shared" si="14"/>
        <v>0</v>
      </c>
      <c r="DN19" s="251">
        <f t="shared" si="19"/>
        <v>0</v>
      </c>
      <c r="DO19" s="220">
        <f t="shared" si="17"/>
        <v>0</v>
      </c>
      <c r="DP19" s="1030">
        <v>0</v>
      </c>
      <c r="DQ19" s="1030">
        <v>0</v>
      </c>
      <c r="DR19" s="1030">
        <v>0</v>
      </c>
      <c r="DS19" s="1030">
        <v>0</v>
      </c>
      <c r="DT19" s="1030">
        <v>0</v>
      </c>
      <c r="DU19" s="1030">
        <v>0</v>
      </c>
      <c r="DV19" s="1030">
        <v>0</v>
      </c>
      <c r="DW19" s="1030">
        <v>0</v>
      </c>
      <c r="DX19" s="1030">
        <v>0</v>
      </c>
      <c r="DY19" s="1030">
        <v>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0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1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2"/>
        <v>0</v>
      </c>
      <c r="AN20" s="714">
        <f t="shared" si="3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4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5"/>
        <v>0</v>
      </c>
      <c r="BG20" s="142">
        <v>0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6"/>
        <v>0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5"/>
        <v>0</v>
      </c>
      <c r="BY20" s="393">
        <f t="shared" si="20"/>
        <v>0</v>
      </c>
      <c r="BZ20" s="1180">
        <f t="shared" si="21"/>
        <v>0</v>
      </c>
      <c r="CA20" s="1181">
        <f t="shared" si="22"/>
        <v>0</v>
      </c>
      <c r="CB20" s="130">
        <v>0</v>
      </c>
      <c r="CC20" s="646">
        <f t="shared" si="23"/>
        <v>0</v>
      </c>
      <c r="CD20" s="1182">
        <f t="shared" si="16"/>
        <v>0</v>
      </c>
      <c r="CE20" s="1169">
        <f t="shared" si="18"/>
        <v>0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1"/>
        <v>0</v>
      </c>
      <c r="DI20" s="218">
        <f t="shared" si="11"/>
        <v>0</v>
      </c>
      <c r="DJ20" s="219">
        <f t="shared" si="11"/>
        <v>0</v>
      </c>
      <c r="DK20" s="471">
        <f t="shared" si="12"/>
        <v>0</v>
      </c>
      <c r="DL20" s="215">
        <f t="shared" si="13"/>
        <v>0</v>
      </c>
      <c r="DM20" s="208">
        <f t="shared" si="14"/>
        <v>0</v>
      </c>
      <c r="DN20" s="251">
        <f t="shared" si="19"/>
        <v>0</v>
      </c>
      <c r="DO20" s="220">
        <f t="shared" si="17"/>
        <v>0</v>
      </c>
      <c r="DP20" s="1030">
        <v>0</v>
      </c>
      <c r="DQ20" s="1030">
        <v>0</v>
      </c>
      <c r="DR20" s="1030">
        <v>0</v>
      </c>
      <c r="DS20" s="1030">
        <v>0</v>
      </c>
      <c r="DT20" s="1030">
        <v>0</v>
      </c>
      <c r="DU20" s="1030">
        <v>0</v>
      </c>
      <c r="DV20" s="1030">
        <v>0</v>
      </c>
      <c r="DW20" s="1030">
        <v>0</v>
      </c>
      <c r="DX20" s="1030">
        <v>0</v>
      </c>
      <c r="DY20" s="1030">
        <v>0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0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1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2"/>
        <v>0</v>
      </c>
      <c r="AN21" s="714">
        <f t="shared" si="3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4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5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6"/>
        <v>0</v>
      </c>
      <c r="BP21" s="129">
        <v>0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5"/>
        <v>0</v>
      </c>
      <c r="BY21" s="393">
        <f t="shared" si="20"/>
        <v>0</v>
      </c>
      <c r="BZ21" s="1180">
        <f t="shared" si="21"/>
        <v>0</v>
      </c>
      <c r="CA21" s="1181">
        <f t="shared" si="22"/>
        <v>0</v>
      </c>
      <c r="CB21" s="130">
        <v>0</v>
      </c>
      <c r="CC21" s="646">
        <f t="shared" si="23"/>
        <v>0</v>
      </c>
      <c r="CD21" s="1182">
        <f t="shared" si="16"/>
        <v>0</v>
      </c>
      <c r="CE21" s="1169">
        <f t="shared" si="18"/>
        <v>0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1"/>
        <v>0</v>
      </c>
      <c r="DI21" s="218">
        <f t="shared" si="11"/>
        <v>0</v>
      </c>
      <c r="DJ21" s="219">
        <f t="shared" si="11"/>
        <v>0</v>
      </c>
      <c r="DK21" s="471">
        <f t="shared" si="12"/>
        <v>0</v>
      </c>
      <c r="DL21" s="215">
        <f t="shared" si="13"/>
        <v>0</v>
      </c>
      <c r="DM21" s="208">
        <f t="shared" si="14"/>
        <v>0</v>
      </c>
      <c r="DN21" s="251">
        <f t="shared" si="19"/>
        <v>0</v>
      </c>
      <c r="DO21" s="220">
        <f t="shared" si="17"/>
        <v>0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0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1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2"/>
        <v>0</v>
      </c>
      <c r="AN22" s="714">
        <f t="shared" si="3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4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5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6"/>
        <v>0</v>
      </c>
      <c r="BP22" s="129">
        <v>0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5"/>
        <v>0</v>
      </c>
      <c r="BY22" s="393">
        <f t="shared" si="20"/>
        <v>0</v>
      </c>
      <c r="BZ22" s="1180">
        <f t="shared" si="21"/>
        <v>0</v>
      </c>
      <c r="CA22" s="1181">
        <f t="shared" si="22"/>
        <v>0</v>
      </c>
      <c r="CB22" s="130">
        <v>0</v>
      </c>
      <c r="CC22" s="646">
        <f t="shared" si="23"/>
        <v>0</v>
      </c>
      <c r="CD22" s="1182">
        <f t="shared" si="16"/>
        <v>0</v>
      </c>
      <c r="CE22" s="1169">
        <f t="shared" si="18"/>
        <v>0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1"/>
        <v>0</v>
      </c>
      <c r="DI22" s="218">
        <f t="shared" si="11"/>
        <v>0</v>
      </c>
      <c r="DJ22" s="219">
        <f t="shared" si="11"/>
        <v>0</v>
      </c>
      <c r="DK22" s="471">
        <f t="shared" si="12"/>
        <v>0</v>
      </c>
      <c r="DL22" s="215">
        <f t="shared" si="13"/>
        <v>0</v>
      </c>
      <c r="DM22" s="208">
        <f t="shared" si="14"/>
        <v>0</v>
      </c>
      <c r="DN22" s="251">
        <f t="shared" si="19"/>
        <v>0</v>
      </c>
      <c r="DO22" s="220">
        <f t="shared" si="17"/>
        <v>0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0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1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2"/>
        <v>0</v>
      </c>
      <c r="AN23" s="714">
        <f t="shared" si="3"/>
        <v>0</v>
      </c>
      <c r="AO23" s="600">
        <v>0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4"/>
        <v>0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5"/>
        <v>0</v>
      </c>
      <c r="BG23" s="142">
        <v>0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6"/>
        <v>0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5"/>
        <v>0</v>
      </c>
      <c r="BY23" s="393">
        <f t="shared" si="20"/>
        <v>0</v>
      </c>
      <c r="BZ23" s="1180">
        <f t="shared" si="21"/>
        <v>0</v>
      </c>
      <c r="CA23" s="1181">
        <f>AW23-(AY23+AZ23+BA23+BB23+BC23+BD23+BE23)</f>
        <v>0</v>
      </c>
      <c r="CB23" s="646">
        <f>BF23-(BH23+BI23+BJ23+BK23+BL23+BM23+BN23)</f>
        <v>0</v>
      </c>
      <c r="CC23" s="646">
        <f>BO23-(BQ23+BR23+BS23+BT23+BU23+BV23+BW23)</f>
        <v>0</v>
      </c>
      <c r="CD23" s="1182">
        <f t="shared" si="16"/>
        <v>0</v>
      </c>
      <c r="CE23" s="1169">
        <f t="shared" si="18"/>
        <v>0</v>
      </c>
      <c r="CF23" s="263">
        <v>0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1"/>
        <v>0</v>
      </c>
      <c r="DI23" s="218">
        <f t="shared" si="11"/>
        <v>0</v>
      </c>
      <c r="DJ23" s="219">
        <f t="shared" si="11"/>
        <v>0</v>
      </c>
      <c r="DK23" s="471">
        <f t="shared" si="12"/>
        <v>0</v>
      </c>
      <c r="DL23" s="215">
        <f t="shared" si="13"/>
        <v>0</v>
      </c>
      <c r="DM23" s="208">
        <f t="shared" si="14"/>
        <v>0</v>
      </c>
      <c r="DN23" s="251">
        <f t="shared" si="19"/>
        <v>0</v>
      </c>
      <c r="DO23" s="220">
        <f t="shared" si="17"/>
        <v>0</v>
      </c>
      <c r="DP23" s="1030">
        <v>0</v>
      </c>
      <c r="DQ23" s="1030">
        <v>0</v>
      </c>
      <c r="DR23" s="1030">
        <v>0</v>
      </c>
      <c r="DS23" s="1030">
        <v>0</v>
      </c>
      <c r="DT23" s="1030">
        <v>0</v>
      </c>
      <c r="DU23" s="1030">
        <v>0</v>
      </c>
      <c r="DV23" s="1030">
        <v>0</v>
      </c>
      <c r="DW23" s="1030">
        <v>0</v>
      </c>
      <c r="DX23" s="1030">
        <v>0</v>
      </c>
      <c r="DY23" s="1030">
        <v>0</v>
      </c>
      <c r="DZ23" s="1030">
        <v>0</v>
      </c>
      <c r="EA23" s="1030">
        <v>0</v>
      </c>
      <c r="EB23" s="1030">
        <v>0</v>
      </c>
      <c r="EC23" s="1030">
        <v>0</v>
      </c>
      <c r="ED23" s="1030">
        <v>0</v>
      </c>
      <c r="EE23" s="1030">
        <v>0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0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1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2"/>
        <v>0</v>
      </c>
      <c r="AN24" s="711">
        <f t="shared" si="3"/>
        <v>0</v>
      </c>
      <c r="AO24" s="600">
        <v>0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4"/>
        <v>0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5"/>
        <v>0</v>
      </c>
      <c r="BG24" s="142">
        <v>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6"/>
        <v>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5"/>
        <v>0</v>
      </c>
      <c r="BY24" s="393">
        <f t="shared" si="20"/>
        <v>0</v>
      </c>
      <c r="BZ24" s="1180">
        <f>AN24-(AP24+AQ24+AR24+AS24+AT24+AU24+AV24)</f>
        <v>0</v>
      </c>
      <c r="CA24" s="1181">
        <f>AW24-(AY24+AZ24+BA24+BB24+BC24+BD24+BE24)</f>
        <v>0</v>
      </c>
      <c r="CB24" s="646">
        <f>BF24-(BH24+BI24+BJ24+BK24+BL24+BM24+BN24)</f>
        <v>0</v>
      </c>
      <c r="CC24" s="646">
        <f>BO24-(BQ24+BR24+BS24+BT24+BU24+BV24+BW24)</f>
        <v>0</v>
      </c>
      <c r="CD24" s="1182">
        <f t="shared" si="16"/>
        <v>0</v>
      </c>
      <c r="CE24" s="1169">
        <f t="shared" si="18"/>
        <v>0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1"/>
        <v>0</v>
      </c>
      <c r="DI24" s="218">
        <f t="shared" si="11"/>
        <v>0</v>
      </c>
      <c r="DJ24" s="219">
        <f t="shared" si="11"/>
        <v>0</v>
      </c>
      <c r="DK24" s="500">
        <f t="shared" si="12"/>
        <v>0</v>
      </c>
      <c r="DL24" s="501">
        <f t="shared" si="13"/>
        <v>0</v>
      </c>
      <c r="DM24" s="219">
        <f t="shared" si="14"/>
        <v>0</v>
      </c>
      <c r="DN24" s="251">
        <f t="shared" si="19"/>
        <v>0</v>
      </c>
      <c r="DO24" s="220">
        <f t="shared" si="17"/>
        <v>0</v>
      </c>
      <c r="DP24" s="1030">
        <v>0</v>
      </c>
      <c r="DQ24" s="1030">
        <v>0</v>
      </c>
      <c r="DR24" s="1030">
        <v>0</v>
      </c>
      <c r="DS24" s="1030">
        <v>0</v>
      </c>
      <c r="DT24" s="1030">
        <v>0</v>
      </c>
      <c r="DU24" s="1030">
        <v>0</v>
      </c>
      <c r="DV24" s="1030">
        <v>0</v>
      </c>
      <c r="DW24" s="1030">
        <v>0</v>
      </c>
      <c r="DX24" s="1030">
        <v>0</v>
      </c>
      <c r="DY24" s="1030">
        <v>0</v>
      </c>
      <c r="DZ24" s="1030">
        <v>0</v>
      </c>
      <c r="EA24" s="1030">
        <v>0</v>
      </c>
      <c r="EB24" s="1030">
        <v>0</v>
      </c>
      <c r="EC24" s="1030">
        <v>0</v>
      </c>
      <c r="ED24" s="1030">
        <v>0</v>
      </c>
      <c r="EE24" s="1030">
        <v>0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0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1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2"/>
        <v>0</v>
      </c>
      <c r="AN25" s="717">
        <f t="shared" si="3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4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5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6"/>
        <v>0</v>
      </c>
      <c r="BP25" s="179">
        <v>0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5"/>
        <v>0</v>
      </c>
      <c r="BY25" s="393">
        <f t="shared" si="20"/>
        <v>0</v>
      </c>
      <c r="BZ25" s="1180">
        <f t="shared" si="21"/>
        <v>0</v>
      </c>
      <c r="CA25" s="1181">
        <f>AW25-(BH25+BI25+BJ25+BK25+BL25+BM25+BN25)</f>
        <v>0</v>
      </c>
      <c r="CB25" s="1183">
        <v>0</v>
      </c>
      <c r="CC25" s="646">
        <f t="shared" si="23"/>
        <v>0</v>
      </c>
      <c r="CD25" s="1182">
        <f t="shared" si="16"/>
        <v>0</v>
      </c>
      <c r="CE25" s="1167">
        <f t="shared" si="18"/>
        <v>0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1"/>
        <v>0</v>
      </c>
      <c r="DI25" s="479">
        <f t="shared" si="11"/>
        <v>0</v>
      </c>
      <c r="DJ25" s="230">
        <f t="shared" si="11"/>
        <v>0</v>
      </c>
      <c r="DK25" s="608">
        <f t="shared" si="12"/>
        <v>0</v>
      </c>
      <c r="DL25" s="609">
        <f t="shared" si="13"/>
        <v>0</v>
      </c>
      <c r="DM25" s="230">
        <f t="shared" si="14"/>
        <v>0</v>
      </c>
      <c r="DN25" s="338">
        <f t="shared" si="19"/>
        <v>0</v>
      </c>
      <c r="DO25" s="246">
        <f t="shared" si="17"/>
        <v>0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9" customHeight="1">
      <c r="A26" s="1104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430">
        <f t="shared" si="0"/>
        <v>0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v>0</v>
      </c>
      <c r="AD26" s="432">
        <f t="shared" si="1"/>
        <v>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2"/>
        <v>0</v>
      </c>
      <c r="AN26" s="716">
        <f t="shared" si="3"/>
        <v>0</v>
      </c>
      <c r="AO26" s="602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v>0</v>
      </c>
      <c r="AW26" s="594">
        <f t="shared" si="4"/>
        <v>0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5"/>
        <v>0</v>
      </c>
      <c r="BG26" s="969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974">
        <f t="shared" si="6"/>
        <v>0</v>
      </c>
      <c r="BP26" s="433">
        <v>0</v>
      </c>
      <c r="BQ26" s="155">
        <v>0</v>
      </c>
      <c r="BR26" s="434">
        <v>0</v>
      </c>
      <c r="BS26" s="157">
        <v>0</v>
      </c>
      <c r="BT26" s="155">
        <v>0</v>
      </c>
      <c r="BU26" s="155">
        <v>0</v>
      </c>
      <c r="BV26" s="155">
        <v>0</v>
      </c>
      <c r="BW26" s="155">
        <v>0</v>
      </c>
      <c r="BX26" s="435">
        <f t="shared" si="15"/>
        <v>0</v>
      </c>
      <c r="BY26" s="312">
        <f>U26-(W26+X26+Y26+Z26+AA26+AB26+AC26+AF26+AG26+AH26+AI26+AJ26+AK26+AL26)</f>
        <v>0</v>
      </c>
      <c r="BZ26" s="1184">
        <f>AN26-(AP26+AQ26+AR26+AS26+AT26+AU26+AV26)</f>
        <v>0</v>
      </c>
      <c r="CA26" s="1177">
        <f>AW26-(BH26+BI26+BJ26+BK26+BL26+BM26+BN26)</f>
        <v>0</v>
      </c>
      <c r="CB26" s="180">
        <v>0</v>
      </c>
      <c r="CC26" s="1185">
        <f t="shared" ref="CC26:CC37" si="24">BO26-(BQ26+BR26+BS26+BT26+BU26+BV26+BW26)</f>
        <v>0</v>
      </c>
      <c r="CD26" s="1186">
        <f t="shared" si="16"/>
        <v>0</v>
      </c>
      <c r="CE26" s="1170">
        <f t="shared" si="18"/>
        <v>0</v>
      </c>
      <c r="CF26" s="377">
        <v>0</v>
      </c>
      <c r="CG26" s="464">
        <v>0</v>
      </c>
      <c r="CH26" s="243"/>
      <c r="CI26" s="238"/>
      <c r="CJ26" s="385">
        <v>0</v>
      </c>
      <c r="CK26" s="243">
        <v>0</v>
      </c>
      <c r="CL26" s="244">
        <v>0</v>
      </c>
      <c r="CM26" s="444"/>
      <c r="CN26" s="385">
        <v>0</v>
      </c>
      <c r="CO26" s="325">
        <v>0</v>
      </c>
      <c r="CP26" s="326">
        <v>0</v>
      </c>
      <c r="CQ26" s="444"/>
      <c r="CR26" s="327">
        <v>0</v>
      </c>
      <c r="CS26" s="243">
        <v>0</v>
      </c>
      <c r="CT26" s="244">
        <v>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1"/>
        <v>0</v>
      </c>
      <c r="DI26" s="477">
        <f t="shared" si="11"/>
        <v>0</v>
      </c>
      <c r="DJ26" s="238">
        <f t="shared" si="11"/>
        <v>0</v>
      </c>
      <c r="DK26" s="472">
        <f t="shared" si="12"/>
        <v>0</v>
      </c>
      <c r="DL26" s="205">
        <f t="shared" si="13"/>
        <v>0</v>
      </c>
      <c r="DM26" s="204">
        <f t="shared" si="14"/>
        <v>0</v>
      </c>
      <c r="DN26" s="456">
        <f t="shared" si="19"/>
        <v>0</v>
      </c>
      <c r="DO26" s="239">
        <f t="shared" si="17"/>
        <v>0</v>
      </c>
      <c r="DP26" s="1031">
        <v>0</v>
      </c>
      <c r="DQ26" s="1031">
        <v>0</v>
      </c>
      <c r="DR26" s="1031">
        <v>0</v>
      </c>
      <c r="DS26" s="1031">
        <v>0</v>
      </c>
      <c r="DT26" s="1031">
        <v>0</v>
      </c>
      <c r="DU26" s="1031">
        <v>0</v>
      </c>
      <c r="DV26" s="1031">
        <v>0</v>
      </c>
      <c r="DW26" s="1031">
        <v>0</v>
      </c>
      <c r="DX26" s="1031">
        <v>0</v>
      </c>
      <c r="DY26" s="1031">
        <v>0</v>
      </c>
      <c r="DZ26" s="1031">
        <v>0</v>
      </c>
      <c r="EA26" s="1031">
        <v>0</v>
      </c>
      <c r="EB26" s="1031">
        <v>0</v>
      </c>
      <c r="EC26" s="1031">
        <v>0</v>
      </c>
      <c r="ED26" s="1031">
        <v>0</v>
      </c>
      <c r="EE26" s="1031">
        <v>0</v>
      </c>
    </row>
    <row r="27" spans="1:135" ht="21.9" customHeight="1">
      <c r="A27" s="120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5">
        <f t="shared" si="0"/>
        <v>0</v>
      </c>
      <c r="V27" s="176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7">
        <v>0</v>
      </c>
      <c r="AD27" s="128">
        <f t="shared" si="1"/>
        <v>0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2"/>
        <v>0</v>
      </c>
      <c r="AN27" s="714">
        <f t="shared" si="3"/>
        <v>0</v>
      </c>
      <c r="AO27" s="600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9">
        <v>0</v>
      </c>
      <c r="AW27" s="593">
        <f t="shared" si="4"/>
        <v>0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5"/>
        <v>0</v>
      </c>
      <c r="BG27" s="970">
        <v>0</v>
      </c>
      <c r="BH27" s="134">
        <v>0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975">
        <f t="shared" si="6"/>
        <v>0</v>
      </c>
      <c r="BP27" s="173">
        <v>0</v>
      </c>
      <c r="BQ27" s="174">
        <v>0</v>
      </c>
      <c r="BR27" s="376">
        <v>0</v>
      </c>
      <c r="BS27" s="375">
        <v>0</v>
      </c>
      <c r="BT27" s="174">
        <v>0</v>
      </c>
      <c r="BU27" s="174">
        <v>0</v>
      </c>
      <c r="BV27" s="174">
        <v>0</v>
      </c>
      <c r="BW27" s="174">
        <v>0</v>
      </c>
      <c r="BX27" s="136">
        <f t="shared" si="15"/>
        <v>0</v>
      </c>
      <c r="BY27" s="137">
        <f t="shared" ref="BY27:BY37" si="25">U27-(W27+X27+Y27+Z27+AA27+AB27+AC27+AF27+AG27+AH27+AI27+AJ27+AK27+AL27)</f>
        <v>0</v>
      </c>
      <c r="BZ27" s="1187">
        <f t="shared" ref="BZ27:BZ37" si="26">AN27-(AP27+AQ27+AR27+AS27+AT27+AU27+AV27)</f>
        <v>0</v>
      </c>
      <c r="CA27" s="1188">
        <f t="shared" ref="CA27:CA37" si="27">AW27-(BH27+BI27+BJ27+BK27+BL27+BM27+BN27)</f>
        <v>0</v>
      </c>
      <c r="CB27" s="130">
        <v>0</v>
      </c>
      <c r="CC27" s="646">
        <f t="shared" si="24"/>
        <v>0</v>
      </c>
      <c r="CD27" s="1182">
        <f t="shared" si="16"/>
        <v>0</v>
      </c>
      <c r="CE27" s="1169">
        <f t="shared" si="18"/>
        <v>0</v>
      </c>
      <c r="CF27" s="263">
        <v>0</v>
      </c>
      <c r="CG27" s="462">
        <v>0</v>
      </c>
      <c r="CH27" s="240"/>
      <c r="CI27" s="219"/>
      <c r="CJ27" s="383">
        <v>0</v>
      </c>
      <c r="CK27" s="240">
        <v>0</v>
      </c>
      <c r="CL27" s="247">
        <v>0</v>
      </c>
      <c r="CM27" s="442"/>
      <c r="CN27" s="383">
        <v>0</v>
      </c>
      <c r="CO27" s="248">
        <v>0</v>
      </c>
      <c r="CP27" s="249">
        <v>0</v>
      </c>
      <c r="CQ27" s="442"/>
      <c r="CR27" s="265">
        <v>0</v>
      </c>
      <c r="CS27" s="240">
        <v>0</v>
      </c>
      <c r="CT27" s="247">
        <v>0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1"/>
        <v>0</v>
      </c>
      <c r="DI27" s="218">
        <f t="shared" si="11"/>
        <v>0</v>
      </c>
      <c r="DJ27" s="219">
        <f t="shared" si="11"/>
        <v>0</v>
      </c>
      <c r="DK27" s="471">
        <f t="shared" si="12"/>
        <v>0</v>
      </c>
      <c r="DL27" s="215">
        <f t="shared" si="13"/>
        <v>0</v>
      </c>
      <c r="DM27" s="208">
        <f t="shared" si="14"/>
        <v>0</v>
      </c>
      <c r="DN27" s="251">
        <f t="shared" si="19"/>
        <v>0</v>
      </c>
      <c r="DO27" s="220">
        <f t="shared" si="17"/>
        <v>0</v>
      </c>
      <c r="DP27" s="1032">
        <v>0</v>
      </c>
      <c r="DQ27" s="1032">
        <v>0</v>
      </c>
      <c r="DR27" s="1032">
        <v>0</v>
      </c>
      <c r="DS27" s="1032">
        <v>0</v>
      </c>
      <c r="DT27" s="1032">
        <v>0</v>
      </c>
      <c r="DU27" s="1032">
        <v>0</v>
      </c>
      <c r="DV27" s="1032">
        <v>0</v>
      </c>
      <c r="DW27" s="1032">
        <v>0</v>
      </c>
      <c r="DX27" s="1032">
        <v>0</v>
      </c>
      <c r="DY27" s="1032">
        <v>0</v>
      </c>
      <c r="DZ27" s="1032">
        <v>0</v>
      </c>
      <c r="EA27" s="1032">
        <v>0</v>
      </c>
      <c r="EB27" s="1032">
        <v>0</v>
      </c>
      <c r="EC27" s="1032">
        <v>0</v>
      </c>
      <c r="ED27" s="1032">
        <v>0</v>
      </c>
      <c r="EE27" s="1032">
        <v>0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0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1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2"/>
        <v>0</v>
      </c>
      <c r="AN28" s="714">
        <f t="shared" si="3"/>
        <v>0</v>
      </c>
      <c r="AO28" s="600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4"/>
        <v>0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5"/>
        <v>0</v>
      </c>
      <c r="BG28" s="970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6"/>
        <v>0</v>
      </c>
      <c r="BP28" s="173">
        <v>0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5"/>
        <v>0</v>
      </c>
      <c r="BY28" s="137">
        <f t="shared" si="25"/>
        <v>0</v>
      </c>
      <c r="BZ28" s="1187">
        <f t="shared" si="26"/>
        <v>0</v>
      </c>
      <c r="CA28" s="1188">
        <f t="shared" si="27"/>
        <v>0</v>
      </c>
      <c r="CB28" s="130">
        <v>0</v>
      </c>
      <c r="CC28" s="646">
        <f t="shared" si="24"/>
        <v>0</v>
      </c>
      <c r="CD28" s="1182">
        <f t="shared" si="16"/>
        <v>0</v>
      </c>
      <c r="CE28" s="1169">
        <f t="shared" si="18"/>
        <v>0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1"/>
        <v>0</v>
      </c>
      <c r="DI28" s="218">
        <f t="shared" si="11"/>
        <v>0</v>
      </c>
      <c r="DJ28" s="219">
        <f t="shared" si="11"/>
        <v>0</v>
      </c>
      <c r="DK28" s="471">
        <f t="shared" si="12"/>
        <v>0</v>
      </c>
      <c r="DL28" s="215">
        <f t="shared" si="13"/>
        <v>0</v>
      </c>
      <c r="DM28" s="208">
        <f t="shared" si="14"/>
        <v>0</v>
      </c>
      <c r="DN28" s="251">
        <f t="shared" si="19"/>
        <v>0</v>
      </c>
      <c r="DO28" s="220">
        <f t="shared" si="17"/>
        <v>0</v>
      </c>
      <c r="DP28" s="1032">
        <v>0</v>
      </c>
      <c r="DQ28" s="1032">
        <v>0</v>
      </c>
      <c r="DR28" s="1032">
        <v>0</v>
      </c>
      <c r="DS28" s="1032">
        <v>0</v>
      </c>
      <c r="DT28" s="1032">
        <v>0</v>
      </c>
      <c r="DU28" s="1032">
        <v>0</v>
      </c>
      <c r="DV28" s="1032">
        <v>0</v>
      </c>
      <c r="DW28" s="1032">
        <v>0</v>
      </c>
      <c r="DX28" s="1032">
        <v>0</v>
      </c>
      <c r="DY28" s="1032">
        <v>0</v>
      </c>
      <c r="DZ28" s="1032">
        <v>0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0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1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2"/>
        <v>0</v>
      </c>
      <c r="AN29" s="714">
        <f t="shared" si="3"/>
        <v>0</v>
      </c>
      <c r="AO29" s="600">
        <v>0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4"/>
        <v>0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5"/>
        <v>0</v>
      </c>
      <c r="BG29" s="970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6"/>
        <v>0</v>
      </c>
      <c r="BP29" s="173">
        <v>0</v>
      </c>
      <c r="BQ29" s="153">
        <v>0</v>
      </c>
      <c r="BR29" s="153">
        <v>0</v>
      </c>
      <c r="BS29" s="153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5"/>
        <v>0</v>
      </c>
      <c r="BY29" s="137">
        <f t="shared" si="25"/>
        <v>0</v>
      </c>
      <c r="BZ29" s="1187">
        <f t="shared" si="26"/>
        <v>0</v>
      </c>
      <c r="CA29" s="1188">
        <f t="shared" si="27"/>
        <v>0</v>
      </c>
      <c r="CB29" s="130">
        <v>0</v>
      </c>
      <c r="CC29" s="646">
        <f t="shared" si="24"/>
        <v>0</v>
      </c>
      <c r="CD29" s="1182">
        <f t="shared" si="16"/>
        <v>0</v>
      </c>
      <c r="CE29" s="1169">
        <f t="shared" si="18"/>
        <v>0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1"/>
        <v>0</v>
      </c>
      <c r="DI29" s="218">
        <f t="shared" si="11"/>
        <v>0</v>
      </c>
      <c r="DJ29" s="219">
        <f t="shared" si="11"/>
        <v>0</v>
      </c>
      <c r="DK29" s="471">
        <f t="shared" si="12"/>
        <v>0</v>
      </c>
      <c r="DL29" s="215">
        <f t="shared" si="13"/>
        <v>0</v>
      </c>
      <c r="DM29" s="208">
        <f t="shared" si="14"/>
        <v>0</v>
      </c>
      <c r="DN29" s="251">
        <f t="shared" si="19"/>
        <v>0</v>
      </c>
      <c r="DO29" s="220">
        <f t="shared" si="17"/>
        <v>0</v>
      </c>
      <c r="DP29" s="1032">
        <v>0</v>
      </c>
      <c r="DQ29" s="1032">
        <v>0</v>
      </c>
      <c r="DR29" s="1032">
        <v>0</v>
      </c>
      <c r="DS29" s="1032">
        <v>0</v>
      </c>
      <c r="DT29" s="1032">
        <v>0</v>
      </c>
      <c r="DU29" s="1032">
        <v>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0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1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2"/>
        <v>0</v>
      </c>
      <c r="AN30" s="714">
        <f t="shared" si="3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4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5"/>
        <v>0</v>
      </c>
      <c r="BG30" s="971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6"/>
        <v>0</v>
      </c>
      <c r="BP30" s="624">
        <v>0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5"/>
        <v>0</v>
      </c>
      <c r="BY30" s="341">
        <f t="shared" si="25"/>
        <v>0</v>
      </c>
      <c r="BZ30" s="1189">
        <f t="shared" si="26"/>
        <v>0</v>
      </c>
      <c r="CA30" s="1190">
        <f t="shared" si="27"/>
        <v>0</v>
      </c>
      <c r="CB30" s="130">
        <v>0</v>
      </c>
      <c r="CC30" s="645">
        <f t="shared" si="24"/>
        <v>0</v>
      </c>
      <c r="CD30" s="1191">
        <f t="shared" si="16"/>
        <v>0</v>
      </c>
      <c r="CE30" s="1169">
        <f t="shared" si="18"/>
        <v>0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1"/>
        <v>0</v>
      </c>
      <c r="DI30" s="214">
        <f t="shared" si="11"/>
        <v>0</v>
      </c>
      <c r="DJ30" s="208">
        <f t="shared" si="11"/>
        <v>0</v>
      </c>
      <c r="DK30" s="471">
        <f t="shared" si="12"/>
        <v>0</v>
      </c>
      <c r="DL30" s="215">
        <f t="shared" si="13"/>
        <v>0</v>
      </c>
      <c r="DM30" s="208">
        <f t="shared" si="14"/>
        <v>0</v>
      </c>
      <c r="DN30" s="216">
        <f t="shared" si="19"/>
        <v>0</v>
      </c>
      <c r="DO30" s="217">
        <f t="shared" si="17"/>
        <v>0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0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1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2"/>
        <v>0</v>
      </c>
      <c r="AN31" s="714">
        <f t="shared" si="3"/>
        <v>0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4"/>
        <v>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5"/>
        <v>0</v>
      </c>
      <c r="BG31" s="972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0</v>
      </c>
      <c r="BY31" s="137">
        <f t="shared" si="25"/>
        <v>0</v>
      </c>
      <c r="BZ31" s="1187">
        <f t="shared" si="26"/>
        <v>0</v>
      </c>
      <c r="CA31" s="1188">
        <f t="shared" si="27"/>
        <v>0</v>
      </c>
      <c r="CB31" s="130">
        <v>0</v>
      </c>
      <c r="CC31" s="646">
        <f t="shared" si="24"/>
        <v>0</v>
      </c>
      <c r="CD31" s="1182">
        <f t="shared" si="16"/>
        <v>0</v>
      </c>
      <c r="CE31" s="1169">
        <f t="shared" si="18"/>
        <v>0</v>
      </c>
      <c r="CF31" s="262">
        <v>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1"/>
        <v>0</v>
      </c>
      <c r="DI31" s="218">
        <f t="shared" si="11"/>
        <v>0</v>
      </c>
      <c r="DJ31" s="219">
        <f t="shared" si="11"/>
        <v>0</v>
      </c>
      <c r="DK31" s="471">
        <f t="shared" si="12"/>
        <v>0</v>
      </c>
      <c r="DL31" s="215">
        <f t="shared" si="13"/>
        <v>0</v>
      </c>
      <c r="DM31" s="208">
        <f t="shared" si="14"/>
        <v>0</v>
      </c>
      <c r="DN31" s="251">
        <f t="shared" si="19"/>
        <v>0</v>
      </c>
      <c r="DO31" s="220">
        <f t="shared" si="17"/>
        <v>0</v>
      </c>
      <c r="DP31" s="1032">
        <v>0</v>
      </c>
      <c r="DQ31" s="1032">
        <v>0</v>
      </c>
      <c r="DR31" s="1032">
        <v>0</v>
      </c>
      <c r="DS31" s="1032">
        <v>0</v>
      </c>
      <c r="DT31" s="1032">
        <v>0</v>
      </c>
      <c r="DU31" s="1032">
        <v>0</v>
      </c>
      <c r="DV31" s="1032">
        <v>0</v>
      </c>
      <c r="DW31" s="1032">
        <v>0</v>
      </c>
      <c r="DX31" s="1032">
        <v>0</v>
      </c>
      <c r="DY31" s="1032">
        <v>0</v>
      </c>
      <c r="DZ31" s="1032">
        <v>0</v>
      </c>
      <c r="EA31" s="1032">
        <v>0</v>
      </c>
      <c r="EB31" s="1032">
        <v>0</v>
      </c>
      <c r="EC31" s="1032">
        <v>0</v>
      </c>
      <c r="ED31" s="1032">
        <v>0</v>
      </c>
      <c r="EE31" s="1032">
        <v>0</v>
      </c>
    </row>
    <row r="32" spans="1:135" ht="2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0"/>
        <v>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1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2"/>
        <v>0</v>
      </c>
      <c r="AN32" s="714">
        <f t="shared" si="3"/>
        <v>0</v>
      </c>
      <c r="AO32" s="600">
        <v>0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4"/>
        <v>0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5"/>
        <v>0</v>
      </c>
      <c r="BG32" s="972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8">SUM(BG32:BN32)</f>
        <v>0</v>
      </c>
      <c r="BP32" s="133">
        <v>0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9">SUM(BP32:BW32)</f>
        <v>0</v>
      </c>
      <c r="BY32" s="137">
        <f t="shared" si="25"/>
        <v>0</v>
      </c>
      <c r="BZ32" s="1187">
        <f t="shared" si="26"/>
        <v>0</v>
      </c>
      <c r="CA32" s="1188">
        <f t="shared" si="27"/>
        <v>0</v>
      </c>
      <c r="CB32" s="130">
        <v>0</v>
      </c>
      <c r="CC32" s="646">
        <f t="shared" si="24"/>
        <v>0</v>
      </c>
      <c r="CD32" s="1182">
        <f t="shared" si="16"/>
        <v>0</v>
      </c>
      <c r="CE32" s="1169">
        <f t="shared" si="18"/>
        <v>0</v>
      </c>
      <c r="CF32" s="262">
        <v>0</v>
      </c>
      <c r="CG32" s="462">
        <v>0</v>
      </c>
      <c r="CH32" s="240"/>
      <c r="CI32" s="219"/>
      <c r="CJ32" s="383">
        <v>0</v>
      </c>
      <c r="CK32" s="240">
        <v>0</v>
      </c>
      <c r="CL32" s="247">
        <v>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1"/>
        <v>0</v>
      </c>
      <c r="DI32" s="218">
        <f t="shared" si="11"/>
        <v>0</v>
      </c>
      <c r="DJ32" s="219">
        <f t="shared" si="11"/>
        <v>0</v>
      </c>
      <c r="DK32" s="471">
        <f t="shared" si="12"/>
        <v>0</v>
      </c>
      <c r="DL32" s="215">
        <f t="shared" si="13"/>
        <v>0</v>
      </c>
      <c r="DM32" s="208">
        <f t="shared" si="14"/>
        <v>0</v>
      </c>
      <c r="DN32" s="251">
        <f t="shared" si="19"/>
        <v>0</v>
      </c>
      <c r="DO32" s="220">
        <f t="shared" si="17"/>
        <v>0</v>
      </c>
      <c r="DP32" s="1032">
        <v>0</v>
      </c>
      <c r="DQ32" s="1032">
        <v>0</v>
      </c>
      <c r="DR32" s="1032">
        <v>0</v>
      </c>
      <c r="DS32" s="1032">
        <v>0</v>
      </c>
      <c r="DT32" s="1032">
        <v>0</v>
      </c>
      <c r="DU32" s="1032">
        <v>0</v>
      </c>
      <c r="DV32" s="1032">
        <v>0</v>
      </c>
      <c r="DW32" s="1032">
        <v>0</v>
      </c>
      <c r="DX32" s="1032">
        <v>0</v>
      </c>
      <c r="DY32" s="1032">
        <v>0</v>
      </c>
      <c r="DZ32" s="1032">
        <v>0</v>
      </c>
      <c r="EA32" s="1032">
        <v>0</v>
      </c>
      <c r="EB32" s="1032">
        <v>0</v>
      </c>
      <c r="EC32" s="1032">
        <v>0</v>
      </c>
      <c r="ED32" s="1032">
        <v>0</v>
      </c>
      <c r="EE32" s="1032">
        <v>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0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1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2"/>
        <v>0</v>
      </c>
      <c r="AN33" s="711">
        <f t="shared" si="3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4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5"/>
        <v>0</v>
      </c>
      <c r="BG33" s="970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6"/>
        <v>0</v>
      </c>
      <c r="BP33" s="184">
        <v>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5"/>
        <v>0</v>
      </c>
      <c r="BY33" s="137">
        <f t="shared" si="25"/>
        <v>0</v>
      </c>
      <c r="BZ33" s="1187">
        <f t="shared" si="26"/>
        <v>0</v>
      </c>
      <c r="CA33" s="1188">
        <f t="shared" si="27"/>
        <v>0</v>
      </c>
      <c r="CB33" s="130">
        <v>0</v>
      </c>
      <c r="CC33" s="646">
        <f t="shared" si="24"/>
        <v>0</v>
      </c>
      <c r="CD33" s="1192">
        <f t="shared" si="16"/>
        <v>0</v>
      </c>
      <c r="CE33" s="1169">
        <f t="shared" si="18"/>
        <v>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1"/>
        <v>0</v>
      </c>
      <c r="DI33" s="218">
        <f t="shared" si="11"/>
        <v>0</v>
      </c>
      <c r="DJ33" s="219">
        <f t="shared" si="11"/>
        <v>0</v>
      </c>
      <c r="DK33" s="500">
        <f t="shared" si="12"/>
        <v>0</v>
      </c>
      <c r="DL33" s="501">
        <f t="shared" si="13"/>
        <v>0</v>
      </c>
      <c r="DM33" s="219">
        <f t="shared" si="14"/>
        <v>0</v>
      </c>
      <c r="DN33" s="251">
        <f t="shared" si="19"/>
        <v>0</v>
      </c>
      <c r="DO33" s="220">
        <f t="shared" si="17"/>
        <v>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0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1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2"/>
        <v>0</v>
      </c>
      <c r="AN34" s="711">
        <f t="shared" si="3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4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5"/>
        <v>0</v>
      </c>
      <c r="BG34" s="970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6"/>
        <v>0</v>
      </c>
      <c r="BP34" s="184">
        <v>0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5"/>
        <v>0</v>
      </c>
      <c r="BY34" s="137">
        <f t="shared" si="25"/>
        <v>0</v>
      </c>
      <c r="BZ34" s="1187">
        <f t="shared" si="26"/>
        <v>0</v>
      </c>
      <c r="CA34" s="1188">
        <f>AW34-(BH34+BI34+BJ34+BK34+BL34+BM34+BN34)</f>
        <v>0</v>
      </c>
      <c r="CB34" s="130">
        <v>0</v>
      </c>
      <c r="CC34" s="646">
        <f t="shared" si="24"/>
        <v>0</v>
      </c>
      <c r="CD34" s="1192">
        <f t="shared" si="16"/>
        <v>0</v>
      </c>
      <c r="CE34" s="1169">
        <f t="shared" si="18"/>
        <v>0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1"/>
        <v>0</v>
      </c>
      <c r="DI34" s="218">
        <f t="shared" si="11"/>
        <v>0</v>
      </c>
      <c r="DJ34" s="219">
        <f t="shared" si="11"/>
        <v>0</v>
      </c>
      <c r="DK34" s="500">
        <f t="shared" si="12"/>
        <v>0</v>
      </c>
      <c r="DL34" s="501">
        <f t="shared" si="13"/>
        <v>0</v>
      </c>
      <c r="DM34" s="219">
        <f t="shared" si="14"/>
        <v>0</v>
      </c>
      <c r="DN34" s="251">
        <f t="shared" si="19"/>
        <v>0</v>
      </c>
      <c r="DO34" s="220">
        <f t="shared" si="17"/>
        <v>0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0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1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2"/>
        <v>0</v>
      </c>
      <c r="AN35" s="714">
        <f t="shared" si="3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4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5"/>
        <v>0</v>
      </c>
      <c r="BG35" s="971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6"/>
        <v>0</v>
      </c>
      <c r="BP35" s="133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5"/>
        <v>0</v>
      </c>
      <c r="BY35" s="341">
        <f t="shared" si="25"/>
        <v>0</v>
      </c>
      <c r="BZ35" s="1189">
        <f t="shared" si="26"/>
        <v>0</v>
      </c>
      <c r="CA35" s="1190">
        <f t="shared" si="27"/>
        <v>0</v>
      </c>
      <c r="CB35" s="130">
        <v>0</v>
      </c>
      <c r="CC35" s="645">
        <f t="shared" si="24"/>
        <v>0</v>
      </c>
      <c r="CD35" s="1193">
        <f t="shared" si="16"/>
        <v>0</v>
      </c>
      <c r="CE35" s="1169">
        <f t="shared" si="18"/>
        <v>0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1"/>
        <v>0</v>
      </c>
      <c r="DI35" s="214">
        <f t="shared" si="11"/>
        <v>0</v>
      </c>
      <c r="DJ35" s="208">
        <f t="shared" si="11"/>
        <v>0</v>
      </c>
      <c r="DK35" s="471">
        <f t="shared" si="12"/>
        <v>0</v>
      </c>
      <c r="DL35" s="215">
        <f t="shared" si="13"/>
        <v>0</v>
      </c>
      <c r="DM35" s="208">
        <f t="shared" si="14"/>
        <v>0</v>
      </c>
      <c r="DN35" s="216">
        <f t="shared" si="19"/>
        <v>0</v>
      </c>
      <c r="DO35" s="217">
        <f t="shared" si="17"/>
        <v>0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0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1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2"/>
        <v>0</v>
      </c>
      <c r="AN36" s="711">
        <f t="shared" si="3"/>
        <v>0</v>
      </c>
      <c r="AO36" s="600">
        <v>0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4"/>
        <v>0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5"/>
        <v>0</v>
      </c>
      <c r="BG36" s="970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6"/>
        <v>0</v>
      </c>
      <c r="BP36" s="458">
        <v>0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5"/>
        <v>0</v>
      </c>
      <c r="BY36" s="137">
        <f t="shared" si="25"/>
        <v>0</v>
      </c>
      <c r="BZ36" s="1187">
        <f t="shared" si="26"/>
        <v>0</v>
      </c>
      <c r="CA36" s="1188">
        <f t="shared" si="27"/>
        <v>0</v>
      </c>
      <c r="CB36" s="130">
        <v>0</v>
      </c>
      <c r="CC36" s="646">
        <f t="shared" si="24"/>
        <v>0</v>
      </c>
      <c r="CD36" s="1192">
        <f t="shared" si="16"/>
        <v>0</v>
      </c>
      <c r="CE36" s="1169">
        <f t="shared" si="18"/>
        <v>0</v>
      </c>
      <c r="CF36" s="263">
        <v>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1"/>
        <v>0</v>
      </c>
      <c r="DI36" s="218">
        <f t="shared" si="11"/>
        <v>0</v>
      </c>
      <c r="DJ36" s="219">
        <f t="shared" si="11"/>
        <v>0</v>
      </c>
      <c r="DK36" s="500">
        <f t="shared" si="12"/>
        <v>0</v>
      </c>
      <c r="DL36" s="501">
        <f t="shared" si="13"/>
        <v>0</v>
      </c>
      <c r="DM36" s="219">
        <f t="shared" si="14"/>
        <v>0</v>
      </c>
      <c r="DN36" s="251">
        <f t="shared" si="19"/>
        <v>0</v>
      </c>
      <c r="DO36" s="220">
        <f t="shared" si="17"/>
        <v>0</v>
      </c>
      <c r="DP36" s="1034">
        <v>0</v>
      </c>
      <c r="DQ36" s="1034">
        <v>0</v>
      </c>
      <c r="DR36" s="1034">
        <v>0</v>
      </c>
      <c r="DS36" s="1034">
        <v>0</v>
      </c>
      <c r="DT36" s="1034">
        <v>0</v>
      </c>
      <c r="DU36" s="1034">
        <v>0</v>
      </c>
      <c r="DV36" s="1034">
        <v>0</v>
      </c>
      <c r="DW36" s="1034">
        <v>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  <c r="EE36" s="1034">
        <v>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0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1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2"/>
        <v>0</v>
      </c>
      <c r="AN37" s="715">
        <f t="shared" si="3"/>
        <v>0</v>
      </c>
      <c r="AO37" s="603">
        <v>0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4"/>
        <v>0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5"/>
        <v>0</v>
      </c>
      <c r="BG37" s="973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6"/>
        <v>0</v>
      </c>
      <c r="BP37" s="334">
        <v>0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5"/>
        <v>0</v>
      </c>
      <c r="BY37" s="336">
        <f t="shared" si="25"/>
        <v>0</v>
      </c>
      <c r="BZ37" s="1194">
        <f t="shared" si="26"/>
        <v>0</v>
      </c>
      <c r="CA37" s="1195">
        <f t="shared" si="27"/>
        <v>0</v>
      </c>
      <c r="CB37" s="130">
        <v>0</v>
      </c>
      <c r="CC37" s="1196">
        <f t="shared" si="24"/>
        <v>0</v>
      </c>
      <c r="CD37" s="1197">
        <f t="shared" si="16"/>
        <v>0</v>
      </c>
      <c r="CE37" s="1171">
        <f t="shared" si="18"/>
        <v>0</v>
      </c>
      <c r="CF37" s="379">
        <v>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1"/>
        <v>0</v>
      </c>
      <c r="DI37" s="228">
        <f t="shared" si="11"/>
        <v>0</v>
      </c>
      <c r="DJ37" s="222">
        <f t="shared" si="11"/>
        <v>0</v>
      </c>
      <c r="DK37" s="473">
        <f t="shared" si="12"/>
        <v>0</v>
      </c>
      <c r="DL37" s="339">
        <f t="shared" si="13"/>
        <v>0</v>
      </c>
      <c r="DM37" s="222">
        <f t="shared" si="14"/>
        <v>0</v>
      </c>
      <c r="DN37" s="241">
        <f t="shared" si="19"/>
        <v>0</v>
      </c>
      <c r="DO37" s="242">
        <f t="shared" si="17"/>
        <v>0</v>
      </c>
      <c r="DP37" s="1036">
        <v>0</v>
      </c>
      <c r="DQ37" s="1036">
        <v>0</v>
      </c>
      <c r="DR37" s="1036">
        <v>0</v>
      </c>
      <c r="DS37" s="1036">
        <v>0</v>
      </c>
      <c r="DT37" s="1036">
        <v>0</v>
      </c>
      <c r="DU37" s="1036">
        <v>0</v>
      </c>
      <c r="DV37" s="1036">
        <v>0</v>
      </c>
      <c r="DW37" s="1036">
        <v>0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0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1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2"/>
        <v>0</v>
      </c>
      <c r="AN38" s="717">
        <f t="shared" si="3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4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6"/>
        <v>0</v>
      </c>
      <c r="BP38" s="173">
        <v>0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5"/>
        <v>0</v>
      </c>
      <c r="BY38" s="393">
        <f>U38-(W38+X38+Y38+Z38+AA38+AB38+AC38+AF38+AG38+AH38+AI38+AJ38+AK38+AL38)</f>
        <v>0</v>
      </c>
      <c r="BZ38" s="1180">
        <f>AN38-(AP38+AQ38+AR38+AS38+AT38+AU38+AV38)</f>
        <v>0</v>
      </c>
      <c r="CA38" s="1181">
        <f>AW38-(BQ38+BR38+BS38+BT38+BU38+BV38+BW38)</f>
        <v>0</v>
      </c>
      <c r="CB38" s="130">
        <v>0</v>
      </c>
      <c r="CC38" s="130">
        <v>0</v>
      </c>
      <c r="CD38" s="1182">
        <f t="shared" si="16"/>
        <v>0</v>
      </c>
      <c r="CE38" s="1169">
        <f t="shared" si="18"/>
        <v>0</v>
      </c>
      <c r="CF38" s="264">
        <v>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1"/>
        <v>0</v>
      </c>
      <c r="DI38" s="479">
        <f t="shared" si="11"/>
        <v>0</v>
      </c>
      <c r="DJ38" s="230">
        <f t="shared" si="11"/>
        <v>0</v>
      </c>
      <c r="DK38" s="608">
        <f t="shared" si="12"/>
        <v>0</v>
      </c>
      <c r="DL38" s="609">
        <f t="shared" si="13"/>
        <v>0</v>
      </c>
      <c r="DM38" s="230">
        <f t="shared" si="14"/>
        <v>0</v>
      </c>
      <c r="DN38" s="338">
        <f t="shared" si="19"/>
        <v>0</v>
      </c>
      <c r="DO38" s="246">
        <f t="shared" si="17"/>
        <v>0</v>
      </c>
      <c r="DP38" s="449">
        <v>0</v>
      </c>
      <c r="DQ38" s="449">
        <v>0</v>
      </c>
      <c r="DR38" s="449">
        <v>0</v>
      </c>
      <c r="DS38" s="449">
        <v>0</v>
      </c>
      <c r="DT38" s="449">
        <v>0</v>
      </c>
      <c r="DU38" s="449">
        <v>0</v>
      </c>
      <c r="DV38" s="449">
        <v>0</v>
      </c>
      <c r="DW38" s="449">
        <v>0</v>
      </c>
      <c r="DX38" s="449">
        <v>0</v>
      </c>
      <c r="DY38" s="449">
        <v>0</v>
      </c>
      <c r="DZ38" s="449">
        <v>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0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1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2"/>
        <v>0</v>
      </c>
      <c r="AN39" s="714">
        <f t="shared" si="3"/>
        <v>0</v>
      </c>
      <c r="AO39" s="600">
        <v>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4"/>
        <v>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6"/>
        <v>0</v>
      </c>
      <c r="BP39" s="173">
        <v>0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5"/>
        <v>0</v>
      </c>
      <c r="BY39" s="393">
        <f t="shared" ref="BY39:BY82" si="30">U39-(W39+X39+Y39+Z39+AA39+AB39+AC39+AF39+AG39+AH39+AI39+AJ39+AK39+AL39)</f>
        <v>0</v>
      </c>
      <c r="BZ39" s="1180">
        <f t="shared" ref="BZ39:BZ82" si="31">AN39-(AP39+AQ39+AR39+AS39+AT39+AU39+AV39)</f>
        <v>0</v>
      </c>
      <c r="CA39" s="1181">
        <f t="shared" ref="CA39:CA82" si="32">AW39-(BQ39+BR39+BS39+BT39+BU39+BV39+BW39)</f>
        <v>0</v>
      </c>
      <c r="CB39" s="130">
        <v>0</v>
      </c>
      <c r="CC39" s="130">
        <v>0</v>
      </c>
      <c r="CD39" s="1182">
        <f t="shared" si="16"/>
        <v>0</v>
      </c>
      <c r="CE39" s="1169">
        <f t="shared" si="18"/>
        <v>0</v>
      </c>
      <c r="CF39" s="263">
        <v>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1"/>
        <v>0</v>
      </c>
      <c r="DI39" s="218">
        <f t="shared" si="11"/>
        <v>0</v>
      </c>
      <c r="DJ39" s="219">
        <f t="shared" si="11"/>
        <v>0</v>
      </c>
      <c r="DK39" s="471">
        <f t="shared" si="12"/>
        <v>0</v>
      </c>
      <c r="DL39" s="215">
        <f t="shared" si="13"/>
        <v>0</v>
      </c>
      <c r="DM39" s="208">
        <f t="shared" si="14"/>
        <v>0</v>
      </c>
      <c r="DN39" s="251">
        <f t="shared" si="19"/>
        <v>0</v>
      </c>
      <c r="DO39" s="220">
        <f t="shared" si="17"/>
        <v>0</v>
      </c>
      <c r="DP39" s="449">
        <v>0</v>
      </c>
      <c r="DQ39" s="449">
        <v>0</v>
      </c>
      <c r="DR39" s="449">
        <v>0</v>
      </c>
      <c r="DS39" s="449">
        <v>0</v>
      </c>
      <c r="DT39" s="449">
        <v>0</v>
      </c>
      <c r="DU39" s="449">
        <v>0</v>
      </c>
      <c r="DV39" s="449">
        <v>0</v>
      </c>
      <c r="DW39" s="449">
        <v>0</v>
      </c>
      <c r="DX39" s="449">
        <v>0</v>
      </c>
      <c r="DY39" s="449">
        <v>0</v>
      </c>
      <c r="DZ39" s="449">
        <v>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0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1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2"/>
        <v>0</v>
      </c>
      <c r="AN40" s="714">
        <f t="shared" si="3"/>
        <v>0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4"/>
        <v>0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6"/>
        <v>0</v>
      </c>
      <c r="BP40" s="173">
        <v>0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5"/>
        <v>0</v>
      </c>
      <c r="BY40" s="393">
        <f t="shared" si="30"/>
        <v>0</v>
      </c>
      <c r="BZ40" s="1180">
        <f t="shared" si="31"/>
        <v>0</v>
      </c>
      <c r="CA40" s="1181">
        <f t="shared" si="32"/>
        <v>0</v>
      </c>
      <c r="CB40" s="130">
        <v>0</v>
      </c>
      <c r="CC40" s="130">
        <v>0</v>
      </c>
      <c r="CD40" s="1182">
        <f t="shared" si="16"/>
        <v>0</v>
      </c>
      <c r="CE40" s="1169">
        <f t="shared" si="18"/>
        <v>0</v>
      </c>
      <c r="CF40" s="263">
        <v>0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0</v>
      </c>
      <c r="CO40" s="248">
        <v>0</v>
      </c>
      <c r="CP40" s="249">
        <v>0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1"/>
        <v>0</v>
      </c>
      <c r="DI40" s="218">
        <f t="shared" si="11"/>
        <v>0</v>
      </c>
      <c r="DJ40" s="219">
        <f t="shared" si="11"/>
        <v>0</v>
      </c>
      <c r="DK40" s="471">
        <f t="shared" si="12"/>
        <v>0</v>
      </c>
      <c r="DL40" s="215">
        <f t="shared" si="13"/>
        <v>0</v>
      </c>
      <c r="DM40" s="208">
        <f t="shared" si="14"/>
        <v>0</v>
      </c>
      <c r="DN40" s="251">
        <f t="shared" si="19"/>
        <v>0</v>
      </c>
      <c r="DO40" s="220">
        <f t="shared" si="17"/>
        <v>0</v>
      </c>
      <c r="DP40" s="449">
        <v>0</v>
      </c>
      <c r="DQ40" s="449">
        <v>0</v>
      </c>
      <c r="DR40" s="449">
        <v>0</v>
      </c>
      <c r="DS40" s="449">
        <v>0</v>
      </c>
      <c r="DT40" s="449">
        <v>0</v>
      </c>
      <c r="DU40" s="449">
        <v>0</v>
      </c>
      <c r="DV40" s="449">
        <v>0</v>
      </c>
      <c r="DW40" s="449">
        <v>0</v>
      </c>
      <c r="DX40" s="449">
        <v>0</v>
      </c>
      <c r="DY40" s="449">
        <v>0</v>
      </c>
      <c r="DZ40" s="449">
        <v>0</v>
      </c>
      <c r="EA40" s="449">
        <v>0</v>
      </c>
      <c r="EB40" s="449">
        <v>0</v>
      </c>
      <c r="EC40" s="449">
        <v>0</v>
      </c>
      <c r="ED40" s="449">
        <v>0</v>
      </c>
      <c r="EE40" s="449">
        <v>0</v>
      </c>
    </row>
    <row r="41" spans="1:135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0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1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2"/>
        <v>0</v>
      </c>
      <c r="AN41" s="714">
        <f t="shared" si="3"/>
        <v>0</v>
      </c>
      <c r="AO41" s="600">
        <v>0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4"/>
        <v>0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6"/>
        <v>0</v>
      </c>
      <c r="BP41" s="173">
        <v>0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5"/>
        <v>0</v>
      </c>
      <c r="BY41" s="393">
        <f t="shared" si="30"/>
        <v>0</v>
      </c>
      <c r="BZ41" s="1180">
        <f t="shared" si="31"/>
        <v>0</v>
      </c>
      <c r="CA41" s="1181">
        <f t="shared" si="32"/>
        <v>0</v>
      </c>
      <c r="CB41" s="130">
        <v>0</v>
      </c>
      <c r="CC41" s="130">
        <v>0</v>
      </c>
      <c r="CD41" s="1182">
        <f t="shared" si="16"/>
        <v>0</v>
      </c>
      <c r="CE41" s="1169">
        <f t="shared" si="18"/>
        <v>0</v>
      </c>
      <c r="CF41" s="263">
        <v>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0</v>
      </c>
      <c r="CO41" s="248">
        <v>0</v>
      </c>
      <c r="CP41" s="249">
        <v>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1"/>
        <v>0</v>
      </c>
      <c r="DI41" s="218">
        <f t="shared" si="11"/>
        <v>0</v>
      </c>
      <c r="DJ41" s="219">
        <f t="shared" si="11"/>
        <v>0</v>
      </c>
      <c r="DK41" s="471">
        <f t="shared" si="12"/>
        <v>0</v>
      </c>
      <c r="DL41" s="215">
        <f t="shared" si="13"/>
        <v>0</v>
      </c>
      <c r="DM41" s="208">
        <f t="shared" si="14"/>
        <v>0</v>
      </c>
      <c r="DN41" s="251">
        <f t="shared" si="19"/>
        <v>0</v>
      </c>
      <c r="DO41" s="220">
        <f t="shared" si="17"/>
        <v>0</v>
      </c>
      <c r="DP41" s="449">
        <v>0</v>
      </c>
      <c r="DQ41" s="449">
        <v>0</v>
      </c>
      <c r="DR41" s="449">
        <v>0</v>
      </c>
      <c r="DS41" s="449">
        <v>0</v>
      </c>
      <c r="DT41" s="449">
        <v>0</v>
      </c>
      <c r="DU41" s="449">
        <v>0</v>
      </c>
      <c r="DV41" s="449">
        <v>0</v>
      </c>
      <c r="DW41" s="449">
        <v>0</v>
      </c>
      <c r="DX41" s="449">
        <v>0</v>
      </c>
      <c r="DY41" s="449">
        <v>0</v>
      </c>
      <c r="DZ41" s="449">
        <v>0</v>
      </c>
      <c r="EA41" s="449">
        <v>0</v>
      </c>
      <c r="EB41" s="449">
        <v>0</v>
      </c>
      <c r="EC41" s="449">
        <v>0</v>
      </c>
      <c r="ED41" s="449">
        <v>0</v>
      </c>
      <c r="EE41" s="449">
        <v>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0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1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2"/>
        <v>0</v>
      </c>
      <c r="AN42" s="714">
        <f t="shared" si="3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4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6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5"/>
        <v>0</v>
      </c>
      <c r="BY42" s="393">
        <f t="shared" si="30"/>
        <v>0</v>
      </c>
      <c r="BZ42" s="1180">
        <f t="shared" si="31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16"/>
        <v>0</v>
      </c>
      <c r="CE42" s="1169">
        <f t="shared" si="18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1"/>
        <v>0</v>
      </c>
      <c r="DI42" s="218">
        <f t="shared" si="11"/>
        <v>0</v>
      </c>
      <c r="DJ42" s="219">
        <f t="shared" si="11"/>
        <v>0</v>
      </c>
      <c r="DK42" s="471">
        <f t="shared" si="12"/>
        <v>0</v>
      </c>
      <c r="DL42" s="215">
        <f t="shared" si="13"/>
        <v>0</v>
      </c>
      <c r="DM42" s="208">
        <f t="shared" si="14"/>
        <v>0</v>
      </c>
      <c r="DN42" s="251">
        <f t="shared" si="19"/>
        <v>0</v>
      </c>
      <c r="DO42" s="220">
        <f t="shared" si="17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0"/>
        <v>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1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2"/>
        <v>0</v>
      </c>
      <c r="AN43" s="714">
        <f t="shared" si="3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4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6"/>
        <v>0</v>
      </c>
      <c r="BP43" s="173">
        <v>0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5"/>
        <v>0</v>
      </c>
      <c r="BY43" s="393">
        <f t="shared" si="30"/>
        <v>0</v>
      </c>
      <c r="BZ43" s="1180">
        <f t="shared" si="31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16"/>
        <v>0</v>
      </c>
      <c r="CE43" s="1169">
        <f t="shared" si="18"/>
        <v>0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1"/>
        <v>0</v>
      </c>
      <c r="DI43" s="218">
        <f t="shared" si="11"/>
        <v>0</v>
      </c>
      <c r="DJ43" s="219">
        <f t="shared" si="11"/>
        <v>0</v>
      </c>
      <c r="DK43" s="471">
        <f t="shared" si="12"/>
        <v>0</v>
      </c>
      <c r="DL43" s="215">
        <f t="shared" si="13"/>
        <v>0</v>
      </c>
      <c r="DM43" s="208">
        <f t="shared" si="14"/>
        <v>0</v>
      </c>
      <c r="DN43" s="251">
        <f t="shared" si="19"/>
        <v>0</v>
      </c>
      <c r="DO43" s="220">
        <f t="shared" si="17"/>
        <v>0</v>
      </c>
      <c r="DP43" s="449">
        <v>0</v>
      </c>
      <c r="DQ43" s="449">
        <v>0</v>
      </c>
      <c r="DR43" s="449">
        <v>0</v>
      </c>
      <c r="DS43" s="449">
        <v>0</v>
      </c>
      <c r="DT43" s="449">
        <v>0</v>
      </c>
      <c r="DU43" s="449">
        <v>0</v>
      </c>
      <c r="DV43" s="449">
        <v>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0"/>
        <v>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1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2"/>
        <v>0</v>
      </c>
      <c r="AN44" s="714">
        <f t="shared" si="3"/>
        <v>0</v>
      </c>
      <c r="AO44" s="600">
        <v>0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4"/>
        <v>0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6"/>
        <v>0</v>
      </c>
      <c r="BP44" s="173">
        <v>0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5"/>
        <v>0</v>
      </c>
      <c r="BY44" s="393">
        <f t="shared" si="30"/>
        <v>0</v>
      </c>
      <c r="BZ44" s="1180">
        <f t="shared" si="31"/>
        <v>0</v>
      </c>
      <c r="CA44" s="1181">
        <f t="shared" si="32"/>
        <v>0</v>
      </c>
      <c r="CB44" s="130">
        <v>0</v>
      </c>
      <c r="CC44" s="130">
        <v>0</v>
      </c>
      <c r="CD44" s="1182">
        <f t="shared" si="16"/>
        <v>0</v>
      </c>
      <c r="CE44" s="1169">
        <f t="shared" si="18"/>
        <v>0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1"/>
        <v>0</v>
      </c>
      <c r="DI44" s="218">
        <f t="shared" si="11"/>
        <v>0</v>
      </c>
      <c r="DJ44" s="219">
        <f t="shared" si="11"/>
        <v>0</v>
      </c>
      <c r="DK44" s="471">
        <f t="shared" si="12"/>
        <v>0</v>
      </c>
      <c r="DL44" s="215">
        <f t="shared" si="13"/>
        <v>0</v>
      </c>
      <c r="DM44" s="208">
        <f t="shared" si="14"/>
        <v>0</v>
      </c>
      <c r="DN44" s="251">
        <f t="shared" si="19"/>
        <v>0</v>
      </c>
      <c r="DO44" s="220">
        <f t="shared" si="17"/>
        <v>0</v>
      </c>
      <c r="DP44" s="449">
        <v>0</v>
      </c>
      <c r="DQ44" s="449">
        <v>0</v>
      </c>
      <c r="DR44" s="449">
        <v>0</v>
      </c>
      <c r="DS44" s="449">
        <v>0</v>
      </c>
      <c r="DT44" s="449">
        <v>0</v>
      </c>
      <c r="DU44" s="449">
        <v>0</v>
      </c>
      <c r="DV44" s="449">
        <v>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0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1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2"/>
        <v>0</v>
      </c>
      <c r="AN45" s="714">
        <f t="shared" si="3"/>
        <v>0</v>
      </c>
      <c r="AO45" s="600">
        <v>0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4"/>
        <v>0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6"/>
        <v>0</v>
      </c>
      <c r="BP45" s="173">
        <v>0</v>
      </c>
      <c r="BQ45" s="134">
        <v>0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5"/>
        <v>0</v>
      </c>
      <c r="BY45" s="393">
        <f t="shared" si="30"/>
        <v>0</v>
      </c>
      <c r="BZ45" s="1180">
        <f t="shared" si="31"/>
        <v>0</v>
      </c>
      <c r="CA45" s="1181">
        <f t="shared" si="32"/>
        <v>0</v>
      </c>
      <c r="CB45" s="130">
        <v>0</v>
      </c>
      <c r="CC45" s="130">
        <v>0</v>
      </c>
      <c r="CD45" s="1182">
        <f t="shared" si="16"/>
        <v>0</v>
      </c>
      <c r="CE45" s="1169">
        <f t="shared" si="18"/>
        <v>0</v>
      </c>
      <c r="CF45" s="263">
        <v>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1"/>
        <v>0</v>
      </c>
      <c r="DI45" s="218">
        <f t="shared" si="11"/>
        <v>0</v>
      </c>
      <c r="DJ45" s="219">
        <f t="shared" si="11"/>
        <v>0</v>
      </c>
      <c r="DK45" s="471">
        <f t="shared" si="12"/>
        <v>0</v>
      </c>
      <c r="DL45" s="215">
        <f t="shared" si="13"/>
        <v>0</v>
      </c>
      <c r="DM45" s="208">
        <f t="shared" si="14"/>
        <v>0</v>
      </c>
      <c r="DN45" s="251">
        <f t="shared" si="19"/>
        <v>0</v>
      </c>
      <c r="DO45" s="220">
        <f t="shared" si="17"/>
        <v>0</v>
      </c>
      <c r="DP45" s="449">
        <v>0</v>
      </c>
      <c r="DQ45" s="449">
        <v>0</v>
      </c>
      <c r="DR45" s="449">
        <v>0</v>
      </c>
      <c r="DS45" s="449">
        <v>0</v>
      </c>
      <c r="DT45" s="449">
        <v>0</v>
      </c>
      <c r="DU45" s="449">
        <v>0</v>
      </c>
      <c r="DV45" s="449">
        <v>0</v>
      </c>
      <c r="DW45" s="449">
        <v>0</v>
      </c>
      <c r="DX45" s="449">
        <v>0</v>
      </c>
      <c r="DY45" s="449">
        <v>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0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1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2"/>
        <v>0</v>
      </c>
      <c r="AN46" s="714">
        <f t="shared" si="3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4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6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5"/>
        <v>0</v>
      </c>
      <c r="BY46" s="393">
        <f t="shared" si="30"/>
        <v>0</v>
      </c>
      <c r="BZ46" s="1180">
        <f t="shared" si="31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16"/>
        <v>0</v>
      </c>
      <c r="CE46" s="1169">
        <f t="shared" si="18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1"/>
        <v>0</v>
      </c>
      <c r="DI46" s="218">
        <f t="shared" si="11"/>
        <v>0</v>
      </c>
      <c r="DJ46" s="219">
        <f t="shared" si="11"/>
        <v>0</v>
      </c>
      <c r="DK46" s="471">
        <f t="shared" si="12"/>
        <v>0</v>
      </c>
      <c r="DL46" s="215">
        <f t="shared" si="13"/>
        <v>0</v>
      </c>
      <c r="DM46" s="208">
        <f t="shared" si="14"/>
        <v>0</v>
      </c>
      <c r="DN46" s="251">
        <f t="shared" si="19"/>
        <v>0</v>
      </c>
      <c r="DO46" s="220">
        <f t="shared" si="17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0"/>
        <v>0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1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2"/>
        <v>0</v>
      </c>
      <c r="AN47" s="714">
        <f t="shared" si="3"/>
        <v>0</v>
      </c>
      <c r="AO47" s="600">
        <v>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4"/>
        <v>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6"/>
        <v>0</v>
      </c>
      <c r="BP47" s="173">
        <v>0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5"/>
        <v>0</v>
      </c>
      <c r="BY47" s="393">
        <f t="shared" si="30"/>
        <v>0</v>
      </c>
      <c r="BZ47" s="1180">
        <f t="shared" si="31"/>
        <v>0</v>
      </c>
      <c r="CA47" s="1181">
        <f t="shared" si="32"/>
        <v>0</v>
      </c>
      <c r="CB47" s="130">
        <v>0</v>
      </c>
      <c r="CC47" s="130">
        <v>0</v>
      </c>
      <c r="CD47" s="1182">
        <f t="shared" si="16"/>
        <v>0</v>
      </c>
      <c r="CE47" s="1169">
        <f t="shared" si="18"/>
        <v>0</v>
      </c>
      <c r="CF47" s="263">
        <v>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1"/>
        <v>0</v>
      </c>
      <c r="DI47" s="218">
        <f t="shared" si="11"/>
        <v>0</v>
      </c>
      <c r="DJ47" s="219">
        <f t="shared" si="11"/>
        <v>0</v>
      </c>
      <c r="DK47" s="471">
        <f t="shared" si="12"/>
        <v>0</v>
      </c>
      <c r="DL47" s="215">
        <f t="shared" si="13"/>
        <v>0</v>
      </c>
      <c r="DM47" s="208">
        <f t="shared" si="14"/>
        <v>0</v>
      </c>
      <c r="DN47" s="251">
        <f t="shared" si="19"/>
        <v>0</v>
      </c>
      <c r="DO47" s="220">
        <f t="shared" si="17"/>
        <v>0</v>
      </c>
      <c r="DP47" s="449">
        <v>0</v>
      </c>
      <c r="DQ47" s="449">
        <v>0</v>
      </c>
      <c r="DR47" s="449">
        <v>0</v>
      </c>
      <c r="DS47" s="449">
        <v>0</v>
      </c>
      <c r="DT47" s="449">
        <v>0</v>
      </c>
      <c r="DU47" s="449">
        <v>0</v>
      </c>
      <c r="DV47" s="449">
        <v>0</v>
      </c>
      <c r="DW47" s="449">
        <v>0</v>
      </c>
      <c r="DX47" s="449">
        <v>0</v>
      </c>
      <c r="DY47" s="449">
        <v>0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0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1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2"/>
        <v>0</v>
      </c>
      <c r="AN48" s="714">
        <f t="shared" si="3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4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6"/>
        <v>0</v>
      </c>
      <c r="BP48" s="173">
        <v>0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5"/>
        <v>0</v>
      </c>
      <c r="BY48" s="393">
        <f t="shared" si="30"/>
        <v>0</v>
      </c>
      <c r="BZ48" s="1180">
        <f t="shared" si="31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16"/>
        <v>0</v>
      </c>
      <c r="CE48" s="1169">
        <f t="shared" si="18"/>
        <v>0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1"/>
        <v>0</v>
      </c>
      <c r="DI48" s="218">
        <f t="shared" si="11"/>
        <v>0</v>
      </c>
      <c r="DJ48" s="219">
        <f t="shared" si="11"/>
        <v>0</v>
      </c>
      <c r="DK48" s="471">
        <f t="shared" si="12"/>
        <v>0</v>
      </c>
      <c r="DL48" s="215">
        <f t="shared" si="13"/>
        <v>0</v>
      </c>
      <c r="DM48" s="208">
        <f t="shared" si="14"/>
        <v>0</v>
      </c>
      <c r="DN48" s="251">
        <f t="shared" si="19"/>
        <v>0</v>
      </c>
      <c r="DO48" s="220">
        <f t="shared" si="17"/>
        <v>0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0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1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2"/>
        <v>0</v>
      </c>
      <c r="AN49" s="714">
        <f t="shared" si="3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4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6"/>
        <v>0</v>
      </c>
      <c r="BP49" s="173">
        <v>0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5"/>
        <v>0</v>
      </c>
      <c r="BY49" s="393">
        <f t="shared" si="30"/>
        <v>0</v>
      </c>
      <c r="BZ49" s="1180">
        <f t="shared" si="31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16"/>
        <v>0</v>
      </c>
      <c r="CE49" s="1169">
        <f t="shared" si="18"/>
        <v>0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1"/>
        <v>0</v>
      </c>
      <c r="DI49" s="218">
        <f t="shared" si="11"/>
        <v>0</v>
      </c>
      <c r="DJ49" s="219">
        <f t="shared" si="11"/>
        <v>0</v>
      </c>
      <c r="DK49" s="471">
        <f t="shared" si="12"/>
        <v>0</v>
      </c>
      <c r="DL49" s="215">
        <f t="shared" si="13"/>
        <v>0</v>
      </c>
      <c r="DM49" s="208">
        <f t="shared" si="14"/>
        <v>0</v>
      </c>
      <c r="DN49" s="251">
        <f t="shared" si="19"/>
        <v>0</v>
      </c>
      <c r="DO49" s="220">
        <f t="shared" si="17"/>
        <v>0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0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1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2"/>
        <v>0</v>
      </c>
      <c r="AN50" s="714">
        <f t="shared" si="3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4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6"/>
        <v>0</v>
      </c>
      <c r="BP50" s="173">
        <v>0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5"/>
        <v>0</v>
      </c>
      <c r="BY50" s="393">
        <f t="shared" si="30"/>
        <v>0</v>
      </c>
      <c r="BZ50" s="1180">
        <f t="shared" si="31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16"/>
        <v>0</v>
      </c>
      <c r="CE50" s="1169">
        <f t="shared" si="18"/>
        <v>0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1"/>
        <v>0</v>
      </c>
      <c r="DI50" s="218">
        <f t="shared" si="11"/>
        <v>0</v>
      </c>
      <c r="DJ50" s="219">
        <f t="shared" si="11"/>
        <v>0</v>
      </c>
      <c r="DK50" s="471">
        <f t="shared" si="12"/>
        <v>0</v>
      </c>
      <c r="DL50" s="215">
        <f t="shared" si="13"/>
        <v>0</v>
      </c>
      <c r="DM50" s="208">
        <f t="shared" si="14"/>
        <v>0</v>
      </c>
      <c r="DN50" s="251">
        <f t="shared" si="19"/>
        <v>0</v>
      </c>
      <c r="DO50" s="220">
        <f t="shared" si="17"/>
        <v>0</v>
      </c>
      <c r="DP50" s="449">
        <v>0</v>
      </c>
      <c r="DQ50" s="449">
        <v>0</v>
      </c>
      <c r="DR50" s="449">
        <v>0</v>
      </c>
      <c r="DS50" s="449">
        <v>0</v>
      </c>
      <c r="DT50" s="449">
        <v>0</v>
      </c>
      <c r="DU50" s="449">
        <v>0</v>
      </c>
      <c r="DV50" s="449">
        <v>0</v>
      </c>
      <c r="DW50" s="449">
        <v>0</v>
      </c>
      <c r="DX50" s="449">
        <v>0</v>
      </c>
      <c r="DY50" s="449">
        <v>0</v>
      </c>
      <c r="DZ50" s="449">
        <v>0</v>
      </c>
      <c r="EA50" s="449">
        <v>0</v>
      </c>
      <c r="EB50" s="449">
        <v>0</v>
      </c>
      <c r="EC50" s="449">
        <v>0</v>
      </c>
      <c r="ED50" s="449">
        <v>0</v>
      </c>
      <c r="EE50" s="449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0"/>
        <v>0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1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2"/>
        <v>0</v>
      </c>
      <c r="AN51" s="714">
        <f t="shared" si="3"/>
        <v>0</v>
      </c>
      <c r="AO51" s="600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4"/>
        <v>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6"/>
        <v>0</v>
      </c>
      <c r="BP51" s="173">
        <v>0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5"/>
        <v>0</v>
      </c>
      <c r="BY51" s="393">
        <f t="shared" si="30"/>
        <v>0</v>
      </c>
      <c r="BZ51" s="1180">
        <f t="shared" si="31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16"/>
        <v>0</v>
      </c>
      <c r="CE51" s="1169">
        <f t="shared" si="18"/>
        <v>0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1"/>
        <v>0</v>
      </c>
      <c r="DI51" s="218">
        <f t="shared" si="11"/>
        <v>0</v>
      </c>
      <c r="DJ51" s="219">
        <f t="shared" si="11"/>
        <v>0</v>
      </c>
      <c r="DK51" s="471">
        <f t="shared" si="12"/>
        <v>0</v>
      </c>
      <c r="DL51" s="215">
        <f t="shared" si="13"/>
        <v>0</v>
      </c>
      <c r="DM51" s="208">
        <f t="shared" si="14"/>
        <v>0</v>
      </c>
      <c r="DN51" s="251">
        <f t="shared" si="19"/>
        <v>0</v>
      </c>
      <c r="DO51" s="220">
        <f t="shared" si="17"/>
        <v>0</v>
      </c>
      <c r="DP51" s="449">
        <v>0</v>
      </c>
      <c r="DQ51" s="449">
        <v>0</v>
      </c>
      <c r="DR51" s="449">
        <v>0</v>
      </c>
      <c r="DS51" s="449">
        <v>0</v>
      </c>
      <c r="DT51" s="449">
        <v>0</v>
      </c>
      <c r="DU51" s="449">
        <v>0</v>
      </c>
      <c r="DV51" s="449">
        <v>0</v>
      </c>
      <c r="DW51" s="449">
        <v>0</v>
      </c>
      <c r="DX51" s="449">
        <v>0</v>
      </c>
      <c r="DY51" s="449">
        <v>0</v>
      </c>
      <c r="DZ51" s="449">
        <v>0</v>
      </c>
      <c r="EA51" s="449">
        <v>0</v>
      </c>
      <c r="EB51" s="449">
        <v>0</v>
      </c>
      <c r="EC51" s="449">
        <v>0</v>
      </c>
      <c r="ED51" s="449">
        <v>0</v>
      </c>
      <c r="EE51" s="449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0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1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2"/>
        <v>0</v>
      </c>
      <c r="AN52" s="714">
        <f t="shared" si="3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4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6"/>
        <v>0</v>
      </c>
      <c r="BP52" s="173">
        <v>0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5"/>
        <v>0</v>
      </c>
      <c r="BY52" s="393">
        <f t="shared" si="30"/>
        <v>0</v>
      </c>
      <c r="BZ52" s="1180">
        <f t="shared" si="31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16"/>
        <v>0</v>
      </c>
      <c r="CE52" s="1169">
        <f t="shared" si="18"/>
        <v>0</v>
      </c>
      <c r="CF52" s="263">
        <v>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1"/>
        <v>0</v>
      </c>
      <c r="DI52" s="218">
        <f t="shared" si="11"/>
        <v>0</v>
      </c>
      <c r="DJ52" s="219">
        <f t="shared" si="11"/>
        <v>0</v>
      </c>
      <c r="DK52" s="471">
        <f t="shared" si="12"/>
        <v>0</v>
      </c>
      <c r="DL52" s="215">
        <f t="shared" si="13"/>
        <v>0</v>
      </c>
      <c r="DM52" s="208">
        <f t="shared" si="14"/>
        <v>0</v>
      </c>
      <c r="DN52" s="251">
        <f t="shared" si="19"/>
        <v>0</v>
      </c>
      <c r="DO52" s="220">
        <f t="shared" si="17"/>
        <v>0</v>
      </c>
      <c r="DP52" s="449">
        <v>0</v>
      </c>
      <c r="DQ52" s="449">
        <v>0</v>
      </c>
      <c r="DR52" s="449">
        <v>0</v>
      </c>
      <c r="DS52" s="449">
        <v>0</v>
      </c>
      <c r="DT52" s="449">
        <v>0</v>
      </c>
      <c r="DU52" s="449">
        <v>0</v>
      </c>
      <c r="DV52" s="449">
        <v>0</v>
      </c>
      <c r="DW52" s="449">
        <v>0</v>
      </c>
      <c r="DX52" s="449">
        <v>0</v>
      </c>
      <c r="DY52" s="449">
        <v>0</v>
      </c>
      <c r="DZ52" s="449">
        <v>0</v>
      </c>
      <c r="EA52" s="449">
        <v>0</v>
      </c>
      <c r="EB52" s="449">
        <v>0</v>
      </c>
      <c r="EC52" s="449">
        <v>0</v>
      </c>
      <c r="ED52" s="449">
        <v>0</v>
      </c>
      <c r="EE52" s="449">
        <v>0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0"/>
        <v>0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1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2"/>
        <v>0</v>
      </c>
      <c r="AN53" s="714">
        <f t="shared" si="3"/>
        <v>0</v>
      </c>
      <c r="AO53" s="600">
        <v>0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4"/>
        <v>0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6"/>
        <v>0</v>
      </c>
      <c r="BP53" s="173">
        <v>0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5"/>
        <v>0</v>
      </c>
      <c r="BY53" s="393">
        <f t="shared" si="30"/>
        <v>0</v>
      </c>
      <c r="BZ53" s="1180">
        <f t="shared" si="31"/>
        <v>0</v>
      </c>
      <c r="CA53" s="1181">
        <f t="shared" si="32"/>
        <v>0</v>
      </c>
      <c r="CB53" s="130">
        <v>0</v>
      </c>
      <c r="CC53" s="130">
        <v>0</v>
      </c>
      <c r="CD53" s="1182">
        <f t="shared" si="16"/>
        <v>0</v>
      </c>
      <c r="CE53" s="1169">
        <f t="shared" si="18"/>
        <v>0</v>
      </c>
      <c r="CF53" s="263">
        <v>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1"/>
        <v>0</v>
      </c>
      <c r="DI53" s="218">
        <f t="shared" si="11"/>
        <v>0</v>
      </c>
      <c r="DJ53" s="219">
        <f t="shared" si="11"/>
        <v>0</v>
      </c>
      <c r="DK53" s="471">
        <f t="shared" si="12"/>
        <v>0</v>
      </c>
      <c r="DL53" s="215">
        <f t="shared" si="13"/>
        <v>0</v>
      </c>
      <c r="DM53" s="208">
        <f t="shared" si="14"/>
        <v>0</v>
      </c>
      <c r="DN53" s="251">
        <f t="shared" si="19"/>
        <v>0</v>
      </c>
      <c r="DO53" s="220">
        <f t="shared" si="17"/>
        <v>0</v>
      </c>
      <c r="DP53" s="449">
        <v>0</v>
      </c>
      <c r="DQ53" s="449">
        <v>0</v>
      </c>
      <c r="DR53" s="449">
        <v>0</v>
      </c>
      <c r="DS53" s="449">
        <v>0</v>
      </c>
      <c r="DT53" s="449">
        <v>0</v>
      </c>
      <c r="DU53" s="449">
        <v>0</v>
      </c>
      <c r="DV53" s="449">
        <v>0</v>
      </c>
      <c r="DW53" s="449">
        <v>0</v>
      </c>
      <c r="DX53" s="449">
        <v>0</v>
      </c>
      <c r="DY53" s="449">
        <v>0</v>
      </c>
      <c r="DZ53" s="449">
        <v>0</v>
      </c>
      <c r="EA53" s="449">
        <v>0</v>
      </c>
      <c r="EB53" s="449">
        <v>0</v>
      </c>
      <c r="EC53" s="449">
        <v>0</v>
      </c>
      <c r="ED53" s="449">
        <v>0</v>
      </c>
      <c r="EE53" s="449">
        <v>0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0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1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2"/>
        <v>0</v>
      </c>
      <c r="AN54" s="714">
        <f t="shared" si="3"/>
        <v>0</v>
      </c>
      <c r="AO54" s="600">
        <v>0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4"/>
        <v>0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6"/>
        <v>0</v>
      </c>
      <c r="BP54" s="173">
        <v>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5"/>
        <v>0</v>
      </c>
      <c r="BY54" s="393">
        <f t="shared" si="30"/>
        <v>0</v>
      </c>
      <c r="BZ54" s="1180">
        <f t="shared" si="31"/>
        <v>0</v>
      </c>
      <c r="CA54" s="1181">
        <f t="shared" si="32"/>
        <v>0</v>
      </c>
      <c r="CB54" s="130">
        <v>0</v>
      </c>
      <c r="CC54" s="130">
        <v>0</v>
      </c>
      <c r="CD54" s="1182">
        <f t="shared" si="16"/>
        <v>0</v>
      </c>
      <c r="CE54" s="1169">
        <f t="shared" si="18"/>
        <v>0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1"/>
        <v>0</v>
      </c>
      <c r="DI54" s="218">
        <f t="shared" si="11"/>
        <v>0</v>
      </c>
      <c r="DJ54" s="219">
        <f t="shared" si="11"/>
        <v>0</v>
      </c>
      <c r="DK54" s="471">
        <f t="shared" si="12"/>
        <v>0</v>
      </c>
      <c r="DL54" s="215">
        <f t="shared" si="13"/>
        <v>0</v>
      </c>
      <c r="DM54" s="208">
        <f t="shared" si="14"/>
        <v>0</v>
      </c>
      <c r="DN54" s="251">
        <f t="shared" si="19"/>
        <v>0</v>
      </c>
      <c r="DO54" s="220">
        <f t="shared" si="17"/>
        <v>0</v>
      </c>
      <c r="DP54" s="449">
        <v>0</v>
      </c>
      <c r="DQ54" s="449">
        <v>0</v>
      </c>
      <c r="DR54" s="449">
        <v>0</v>
      </c>
      <c r="DS54" s="449">
        <v>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0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1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2"/>
        <v>0</v>
      </c>
      <c r="AN55" s="714">
        <f t="shared" si="3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4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6"/>
        <v>0</v>
      </c>
      <c r="BP55" s="173">
        <v>0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5"/>
        <v>0</v>
      </c>
      <c r="BY55" s="393">
        <f t="shared" si="30"/>
        <v>0</v>
      </c>
      <c r="BZ55" s="1180">
        <f t="shared" si="31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16"/>
        <v>0</v>
      </c>
      <c r="CE55" s="1169">
        <f t="shared" si="18"/>
        <v>0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1"/>
        <v>0</v>
      </c>
      <c r="DI55" s="218">
        <f t="shared" si="11"/>
        <v>0</v>
      </c>
      <c r="DJ55" s="219">
        <f t="shared" si="11"/>
        <v>0</v>
      </c>
      <c r="DK55" s="471">
        <f t="shared" si="12"/>
        <v>0</v>
      </c>
      <c r="DL55" s="215">
        <f t="shared" si="13"/>
        <v>0</v>
      </c>
      <c r="DM55" s="208">
        <f t="shared" si="14"/>
        <v>0</v>
      </c>
      <c r="DN55" s="251">
        <f t="shared" si="19"/>
        <v>0</v>
      </c>
      <c r="DO55" s="220">
        <f t="shared" si="17"/>
        <v>0</v>
      </c>
      <c r="DP55" s="449">
        <v>0</v>
      </c>
      <c r="DQ55" s="449">
        <v>0</v>
      </c>
      <c r="DR55" s="449">
        <v>0</v>
      </c>
      <c r="DS55" s="449">
        <v>0</v>
      </c>
      <c r="DT55" s="449">
        <v>0</v>
      </c>
      <c r="DU55" s="449">
        <v>0</v>
      </c>
      <c r="DV55" s="449">
        <v>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0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1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2"/>
        <v>0</v>
      </c>
      <c r="AN56" s="714">
        <f t="shared" si="3"/>
        <v>0</v>
      </c>
      <c r="AO56" s="600">
        <v>0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4"/>
        <v>0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6"/>
        <v>0</v>
      </c>
      <c r="BP56" s="173">
        <v>0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5"/>
        <v>0</v>
      </c>
      <c r="BY56" s="393">
        <f t="shared" si="30"/>
        <v>0</v>
      </c>
      <c r="BZ56" s="1180">
        <f t="shared" si="31"/>
        <v>0</v>
      </c>
      <c r="CA56" s="1181">
        <f t="shared" si="32"/>
        <v>0</v>
      </c>
      <c r="CB56" s="130">
        <v>0</v>
      </c>
      <c r="CC56" s="130">
        <v>0</v>
      </c>
      <c r="CD56" s="1182">
        <f t="shared" si="16"/>
        <v>0</v>
      </c>
      <c r="CE56" s="1169">
        <f t="shared" si="18"/>
        <v>0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1"/>
        <v>0</v>
      </c>
      <c r="DI56" s="218">
        <f t="shared" si="11"/>
        <v>0</v>
      </c>
      <c r="DJ56" s="219">
        <f t="shared" si="11"/>
        <v>0</v>
      </c>
      <c r="DK56" s="471">
        <f t="shared" si="12"/>
        <v>0</v>
      </c>
      <c r="DL56" s="215">
        <f t="shared" si="13"/>
        <v>0</v>
      </c>
      <c r="DM56" s="208">
        <f t="shared" si="14"/>
        <v>0</v>
      </c>
      <c r="DN56" s="251">
        <f t="shared" si="19"/>
        <v>0</v>
      </c>
      <c r="DO56" s="220">
        <f t="shared" si="17"/>
        <v>0</v>
      </c>
      <c r="DP56" s="449">
        <v>0</v>
      </c>
      <c r="DQ56" s="449">
        <v>0</v>
      </c>
      <c r="DR56" s="449">
        <v>0</v>
      </c>
      <c r="DS56" s="449">
        <v>0</v>
      </c>
      <c r="DT56" s="449">
        <v>0</v>
      </c>
      <c r="DU56" s="449">
        <v>0</v>
      </c>
      <c r="DV56" s="449">
        <v>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0"/>
        <v>0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1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2"/>
        <v>0</v>
      </c>
      <c r="AN57" s="714">
        <f t="shared" si="3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4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6"/>
        <v>0</v>
      </c>
      <c r="BP57" s="173">
        <v>0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5"/>
        <v>0</v>
      </c>
      <c r="BY57" s="393">
        <f t="shared" si="30"/>
        <v>0</v>
      </c>
      <c r="BZ57" s="1180">
        <f t="shared" si="31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16"/>
        <v>0</v>
      </c>
      <c r="CE57" s="1169">
        <f t="shared" si="18"/>
        <v>0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1"/>
        <v>0</v>
      </c>
      <c r="DI57" s="218">
        <f t="shared" si="11"/>
        <v>0</v>
      </c>
      <c r="DJ57" s="219">
        <f t="shared" si="11"/>
        <v>0</v>
      </c>
      <c r="DK57" s="471">
        <f t="shared" si="12"/>
        <v>0</v>
      </c>
      <c r="DL57" s="215">
        <f t="shared" si="13"/>
        <v>0</v>
      </c>
      <c r="DM57" s="208">
        <f t="shared" si="14"/>
        <v>0</v>
      </c>
      <c r="DN57" s="251">
        <f t="shared" si="19"/>
        <v>0</v>
      </c>
      <c r="DO57" s="220">
        <f t="shared" si="17"/>
        <v>0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0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1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2"/>
        <v>0</v>
      </c>
      <c r="AN58" s="714">
        <f t="shared" si="3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4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6"/>
        <v>0</v>
      </c>
      <c r="BP58" s="173">
        <v>0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5"/>
        <v>0</v>
      </c>
      <c r="BY58" s="393">
        <f t="shared" si="30"/>
        <v>0</v>
      </c>
      <c r="BZ58" s="1180">
        <f t="shared" si="31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16"/>
        <v>0</v>
      </c>
      <c r="CE58" s="1169">
        <f t="shared" si="18"/>
        <v>0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1"/>
        <v>0</v>
      </c>
      <c r="DI58" s="218">
        <f t="shared" si="11"/>
        <v>0</v>
      </c>
      <c r="DJ58" s="219">
        <f t="shared" si="11"/>
        <v>0</v>
      </c>
      <c r="DK58" s="471">
        <f t="shared" si="12"/>
        <v>0</v>
      </c>
      <c r="DL58" s="215">
        <f t="shared" si="13"/>
        <v>0</v>
      </c>
      <c r="DM58" s="208">
        <f t="shared" si="14"/>
        <v>0</v>
      </c>
      <c r="DN58" s="251">
        <f t="shared" si="19"/>
        <v>0</v>
      </c>
      <c r="DO58" s="220">
        <f t="shared" si="17"/>
        <v>0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0"/>
        <v>0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1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2"/>
        <v>0</v>
      </c>
      <c r="AN59" s="714">
        <f t="shared" si="3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4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6"/>
        <v>0</v>
      </c>
      <c r="BP59" s="173">
        <v>0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5"/>
        <v>0</v>
      </c>
      <c r="BY59" s="393">
        <f t="shared" si="30"/>
        <v>0</v>
      </c>
      <c r="BZ59" s="1180">
        <f t="shared" si="31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16"/>
        <v>0</v>
      </c>
      <c r="CE59" s="1169">
        <f t="shared" si="18"/>
        <v>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1"/>
        <v>0</v>
      </c>
      <c r="DI59" s="218">
        <f t="shared" si="11"/>
        <v>0</v>
      </c>
      <c r="DJ59" s="219">
        <f t="shared" si="11"/>
        <v>0</v>
      </c>
      <c r="DK59" s="471">
        <f t="shared" si="12"/>
        <v>0</v>
      </c>
      <c r="DL59" s="215">
        <f t="shared" si="13"/>
        <v>0</v>
      </c>
      <c r="DM59" s="208">
        <f t="shared" si="14"/>
        <v>0</v>
      </c>
      <c r="DN59" s="251">
        <f t="shared" si="19"/>
        <v>0</v>
      </c>
      <c r="DO59" s="220">
        <f t="shared" si="17"/>
        <v>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0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1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2"/>
        <v>0</v>
      </c>
      <c r="AN60" s="714">
        <f t="shared" si="3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4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6"/>
        <v>0</v>
      </c>
      <c r="BP60" s="173">
        <v>0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5"/>
        <v>0</v>
      </c>
      <c r="BY60" s="393">
        <f t="shared" si="30"/>
        <v>0</v>
      </c>
      <c r="BZ60" s="1180">
        <f t="shared" si="31"/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16"/>
        <v>0</v>
      </c>
      <c r="CE60" s="1169">
        <f t="shared" si="18"/>
        <v>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1"/>
        <v>0</v>
      </c>
      <c r="DI60" s="218">
        <f t="shared" si="11"/>
        <v>0</v>
      </c>
      <c r="DJ60" s="219">
        <f t="shared" si="11"/>
        <v>0</v>
      </c>
      <c r="DK60" s="471">
        <f t="shared" si="12"/>
        <v>0</v>
      </c>
      <c r="DL60" s="215">
        <f t="shared" si="13"/>
        <v>0</v>
      </c>
      <c r="DM60" s="208">
        <f t="shared" si="14"/>
        <v>0</v>
      </c>
      <c r="DN60" s="251">
        <f t="shared" si="19"/>
        <v>0</v>
      </c>
      <c r="DO60" s="220">
        <f t="shared" si="17"/>
        <v>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0"/>
        <v>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1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2"/>
        <v>0</v>
      </c>
      <c r="AN61" s="714">
        <f t="shared" si="3"/>
        <v>0</v>
      </c>
      <c r="AO61" s="600">
        <v>0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4"/>
        <v>0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6"/>
        <v>0</v>
      </c>
      <c r="BP61" s="173">
        <v>0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5"/>
        <v>0</v>
      </c>
      <c r="BY61" s="393">
        <f t="shared" si="30"/>
        <v>0</v>
      </c>
      <c r="BZ61" s="1180">
        <f t="shared" si="31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16"/>
        <v>0</v>
      </c>
      <c r="CE61" s="1169">
        <f t="shared" si="18"/>
        <v>0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1"/>
        <v>0</v>
      </c>
      <c r="DI61" s="218">
        <f t="shared" si="11"/>
        <v>0</v>
      </c>
      <c r="DJ61" s="219">
        <f t="shared" si="11"/>
        <v>0</v>
      </c>
      <c r="DK61" s="471">
        <f t="shared" si="12"/>
        <v>0</v>
      </c>
      <c r="DL61" s="215">
        <f t="shared" si="13"/>
        <v>0</v>
      </c>
      <c r="DM61" s="208">
        <f t="shared" si="14"/>
        <v>0</v>
      </c>
      <c r="DN61" s="251">
        <f t="shared" si="19"/>
        <v>0</v>
      </c>
      <c r="DO61" s="220">
        <f t="shared" si="17"/>
        <v>0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0"/>
        <v>0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1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2"/>
        <v>0</v>
      </c>
      <c r="AN62" s="714">
        <f t="shared" si="3"/>
        <v>0</v>
      </c>
      <c r="AO62" s="600">
        <v>0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4"/>
        <v>0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6"/>
        <v>0</v>
      </c>
      <c r="BP62" s="173">
        <v>0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5"/>
        <v>0</v>
      </c>
      <c r="BY62" s="393">
        <f t="shared" si="30"/>
        <v>0</v>
      </c>
      <c r="BZ62" s="1180">
        <f t="shared" si="31"/>
        <v>0</v>
      </c>
      <c r="CA62" s="1181">
        <f t="shared" si="32"/>
        <v>0</v>
      </c>
      <c r="CB62" s="130">
        <v>0</v>
      </c>
      <c r="CC62" s="130">
        <v>0</v>
      </c>
      <c r="CD62" s="1182">
        <f t="shared" si="16"/>
        <v>0</v>
      </c>
      <c r="CE62" s="1169">
        <f t="shared" si="18"/>
        <v>0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1"/>
        <v>0</v>
      </c>
      <c r="DI62" s="218">
        <f t="shared" si="11"/>
        <v>0</v>
      </c>
      <c r="DJ62" s="219">
        <f t="shared" si="11"/>
        <v>0</v>
      </c>
      <c r="DK62" s="471">
        <f t="shared" si="12"/>
        <v>0</v>
      </c>
      <c r="DL62" s="215">
        <f t="shared" si="13"/>
        <v>0</v>
      </c>
      <c r="DM62" s="208">
        <f t="shared" si="14"/>
        <v>0</v>
      </c>
      <c r="DN62" s="251">
        <f t="shared" si="19"/>
        <v>0</v>
      </c>
      <c r="DO62" s="220">
        <f t="shared" si="17"/>
        <v>0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0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1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2"/>
        <v>0</v>
      </c>
      <c r="AN63" s="714">
        <f t="shared" si="3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4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6"/>
        <v>0</v>
      </c>
      <c r="BP63" s="173">
        <v>0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5"/>
        <v>0</v>
      </c>
      <c r="BY63" s="393">
        <f t="shared" si="30"/>
        <v>0</v>
      </c>
      <c r="BZ63" s="1180">
        <f t="shared" si="31"/>
        <v>0</v>
      </c>
      <c r="CA63" s="1181">
        <f t="shared" si="32"/>
        <v>0</v>
      </c>
      <c r="CB63" s="130">
        <v>0</v>
      </c>
      <c r="CC63" s="130">
        <v>0</v>
      </c>
      <c r="CD63" s="1182">
        <f t="shared" si="16"/>
        <v>0</v>
      </c>
      <c r="CE63" s="1169">
        <f t="shared" si="18"/>
        <v>0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1"/>
        <v>0</v>
      </c>
      <c r="DI63" s="218">
        <f t="shared" si="11"/>
        <v>0</v>
      </c>
      <c r="DJ63" s="219">
        <f t="shared" si="11"/>
        <v>0</v>
      </c>
      <c r="DK63" s="471">
        <f t="shared" si="12"/>
        <v>0</v>
      </c>
      <c r="DL63" s="215">
        <f t="shared" si="13"/>
        <v>0</v>
      </c>
      <c r="DM63" s="208">
        <f t="shared" si="14"/>
        <v>0</v>
      </c>
      <c r="DN63" s="251">
        <f t="shared" si="19"/>
        <v>0</v>
      </c>
      <c r="DO63" s="220">
        <f t="shared" si="17"/>
        <v>0</v>
      </c>
      <c r="DP63" s="449">
        <v>0</v>
      </c>
      <c r="DQ63" s="449">
        <v>0</v>
      </c>
      <c r="DR63" s="449">
        <v>0</v>
      </c>
      <c r="DS63" s="449">
        <v>0</v>
      </c>
      <c r="DT63" s="449">
        <v>0</v>
      </c>
      <c r="DU63" s="449">
        <v>0</v>
      </c>
      <c r="DV63" s="449">
        <v>0</v>
      </c>
      <c r="DW63" s="449">
        <v>0</v>
      </c>
      <c r="DX63" s="449">
        <v>0</v>
      </c>
      <c r="DY63" s="449">
        <v>0</v>
      </c>
      <c r="DZ63" s="449">
        <v>0</v>
      </c>
      <c r="EA63" s="449">
        <v>0</v>
      </c>
      <c r="EB63" s="449">
        <v>0</v>
      </c>
      <c r="EC63" s="449">
        <v>0</v>
      </c>
      <c r="ED63" s="449">
        <v>0</v>
      </c>
      <c r="EE63" s="449">
        <v>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0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1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2"/>
        <v>0</v>
      </c>
      <c r="AN64" s="714">
        <f t="shared" si="3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4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6"/>
        <v>0</v>
      </c>
      <c r="BP64" s="173">
        <v>0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5"/>
        <v>0</v>
      </c>
      <c r="BY64" s="393">
        <f t="shared" si="30"/>
        <v>0</v>
      </c>
      <c r="BZ64" s="1180">
        <f t="shared" si="31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16"/>
        <v>0</v>
      </c>
      <c r="CE64" s="1169">
        <f t="shared" si="18"/>
        <v>0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1"/>
        <v>0</v>
      </c>
      <c r="DI64" s="218">
        <f t="shared" si="11"/>
        <v>0</v>
      </c>
      <c r="DJ64" s="219">
        <f t="shared" si="11"/>
        <v>0</v>
      </c>
      <c r="DK64" s="471">
        <f t="shared" si="12"/>
        <v>0</v>
      </c>
      <c r="DL64" s="215">
        <f t="shared" si="13"/>
        <v>0</v>
      </c>
      <c r="DM64" s="208">
        <f t="shared" si="14"/>
        <v>0</v>
      </c>
      <c r="DN64" s="251">
        <f t="shared" si="19"/>
        <v>0</v>
      </c>
      <c r="DO64" s="220">
        <f t="shared" si="17"/>
        <v>0</v>
      </c>
      <c r="DP64" s="449">
        <v>0</v>
      </c>
      <c r="DQ64" s="449">
        <v>0</v>
      </c>
      <c r="DR64" s="449">
        <v>0</v>
      </c>
      <c r="DS64" s="449">
        <v>0</v>
      </c>
      <c r="DT64" s="449">
        <v>0</v>
      </c>
      <c r="DU64" s="449">
        <v>0</v>
      </c>
      <c r="DV64" s="449">
        <v>0</v>
      </c>
      <c r="DW64" s="449">
        <v>0</v>
      </c>
      <c r="DX64" s="449">
        <v>0</v>
      </c>
      <c r="DY64" s="449">
        <v>0</v>
      </c>
      <c r="DZ64" s="449">
        <v>0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0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1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2"/>
        <v>0</v>
      </c>
      <c r="AN65" s="714">
        <f t="shared" si="3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4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6"/>
        <v>0</v>
      </c>
      <c r="BP65" s="173">
        <v>0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5"/>
        <v>0</v>
      </c>
      <c r="BY65" s="393">
        <f t="shared" si="30"/>
        <v>0</v>
      </c>
      <c r="BZ65" s="1180">
        <f t="shared" si="31"/>
        <v>0</v>
      </c>
      <c r="CA65" s="1181">
        <f t="shared" si="32"/>
        <v>0</v>
      </c>
      <c r="CB65" s="130">
        <v>0</v>
      </c>
      <c r="CC65" s="130">
        <v>0</v>
      </c>
      <c r="CD65" s="1182">
        <f t="shared" si="16"/>
        <v>0</v>
      </c>
      <c r="CE65" s="1169">
        <f t="shared" si="18"/>
        <v>0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1"/>
        <v>0</v>
      </c>
      <c r="DI65" s="218">
        <f t="shared" si="11"/>
        <v>0</v>
      </c>
      <c r="DJ65" s="219">
        <f t="shared" si="11"/>
        <v>0</v>
      </c>
      <c r="DK65" s="471">
        <f t="shared" si="12"/>
        <v>0</v>
      </c>
      <c r="DL65" s="215">
        <f t="shared" si="13"/>
        <v>0</v>
      </c>
      <c r="DM65" s="208">
        <f t="shared" si="14"/>
        <v>0</v>
      </c>
      <c r="DN65" s="251">
        <f t="shared" si="19"/>
        <v>0</v>
      </c>
      <c r="DO65" s="220">
        <f t="shared" si="17"/>
        <v>0</v>
      </c>
      <c r="DP65" s="449">
        <v>0</v>
      </c>
      <c r="DQ65" s="449">
        <v>0</v>
      </c>
      <c r="DR65" s="449">
        <v>0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0"/>
        <v>0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1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2"/>
        <v>0</v>
      </c>
      <c r="AN66" s="714">
        <f t="shared" si="3"/>
        <v>0</v>
      </c>
      <c r="AO66" s="600">
        <v>0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4"/>
        <v>0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6"/>
        <v>0</v>
      </c>
      <c r="BP66" s="173">
        <v>0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5"/>
        <v>0</v>
      </c>
      <c r="BY66" s="393">
        <f t="shared" si="30"/>
        <v>0</v>
      </c>
      <c r="BZ66" s="1180">
        <f t="shared" si="31"/>
        <v>0</v>
      </c>
      <c r="CA66" s="1181">
        <f t="shared" si="32"/>
        <v>0</v>
      </c>
      <c r="CB66" s="130">
        <v>0</v>
      </c>
      <c r="CC66" s="130">
        <v>0</v>
      </c>
      <c r="CD66" s="1182">
        <f t="shared" si="16"/>
        <v>0</v>
      </c>
      <c r="CE66" s="1169">
        <f t="shared" si="18"/>
        <v>0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1"/>
        <v>0</v>
      </c>
      <c r="DI66" s="218">
        <f t="shared" si="11"/>
        <v>0</v>
      </c>
      <c r="DJ66" s="219">
        <f t="shared" si="11"/>
        <v>0</v>
      </c>
      <c r="DK66" s="471">
        <f t="shared" si="12"/>
        <v>0</v>
      </c>
      <c r="DL66" s="215">
        <f t="shared" si="13"/>
        <v>0</v>
      </c>
      <c r="DM66" s="208">
        <f t="shared" si="14"/>
        <v>0</v>
      </c>
      <c r="DN66" s="251">
        <f t="shared" si="19"/>
        <v>0</v>
      </c>
      <c r="DO66" s="220">
        <f t="shared" si="17"/>
        <v>0</v>
      </c>
      <c r="DP66" s="449">
        <v>0</v>
      </c>
      <c r="DQ66" s="449">
        <v>0</v>
      </c>
      <c r="DR66" s="449">
        <v>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0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1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2"/>
        <v>0</v>
      </c>
      <c r="AN67" s="714">
        <f t="shared" si="3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4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6"/>
        <v>0</v>
      </c>
      <c r="BP67" s="133">
        <v>0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5"/>
        <v>0</v>
      </c>
      <c r="BY67" s="393">
        <f t="shared" si="30"/>
        <v>0</v>
      </c>
      <c r="BZ67" s="1180">
        <f t="shared" si="31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16"/>
        <v>0</v>
      </c>
      <c r="CE67" s="1169">
        <f t="shared" si="18"/>
        <v>0</v>
      </c>
      <c r="CF67" s="262">
        <v>0</v>
      </c>
      <c r="CG67" s="462">
        <v>0</v>
      </c>
      <c r="CH67" s="240"/>
      <c r="CI67" s="219"/>
      <c r="CJ67" s="383">
        <v>0</v>
      </c>
      <c r="CK67" s="240">
        <v>0</v>
      </c>
      <c r="CL67" s="247">
        <v>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0</v>
      </c>
      <c r="DA67" s="240">
        <v>0</v>
      </c>
      <c r="DB67" s="247">
        <v>0</v>
      </c>
      <c r="DC67" s="442"/>
      <c r="DD67" s="383">
        <v>0</v>
      </c>
      <c r="DE67" s="240">
        <v>0</v>
      </c>
      <c r="DF67" s="219"/>
      <c r="DG67" s="442"/>
      <c r="DH67" s="469">
        <f t="shared" si="11"/>
        <v>0</v>
      </c>
      <c r="DI67" s="218">
        <f t="shared" si="11"/>
        <v>0</v>
      </c>
      <c r="DJ67" s="219">
        <f t="shared" si="11"/>
        <v>0</v>
      </c>
      <c r="DK67" s="471">
        <f t="shared" si="12"/>
        <v>0</v>
      </c>
      <c r="DL67" s="215">
        <f t="shared" si="13"/>
        <v>0</v>
      </c>
      <c r="DM67" s="208">
        <f t="shared" si="14"/>
        <v>0</v>
      </c>
      <c r="DN67" s="251">
        <f t="shared" si="19"/>
        <v>0</v>
      </c>
      <c r="DO67" s="220">
        <f t="shared" si="17"/>
        <v>0</v>
      </c>
      <c r="DP67" s="449">
        <v>0</v>
      </c>
      <c r="DQ67" s="449">
        <v>0</v>
      </c>
      <c r="DR67" s="449">
        <v>0</v>
      </c>
      <c r="DS67" s="449">
        <v>0</v>
      </c>
      <c r="DT67" s="449">
        <v>0</v>
      </c>
      <c r="DU67" s="449">
        <v>0</v>
      </c>
      <c r="DV67" s="449">
        <v>0</v>
      </c>
      <c r="DW67" s="449">
        <v>0</v>
      </c>
      <c r="DX67" s="449">
        <v>0</v>
      </c>
      <c r="DY67" s="449">
        <v>0</v>
      </c>
      <c r="DZ67" s="449">
        <v>0</v>
      </c>
      <c r="EA67" s="449">
        <v>0</v>
      </c>
      <c r="EB67" s="449">
        <v>0</v>
      </c>
      <c r="EC67" s="449">
        <v>0</v>
      </c>
      <c r="ED67" s="449">
        <v>0</v>
      </c>
      <c r="EE67" s="449">
        <v>0</v>
      </c>
    </row>
    <row r="68" spans="1:135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0"/>
        <v>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1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2"/>
        <v>0</v>
      </c>
      <c r="AN68" s="714">
        <f t="shared" si="3"/>
        <v>0</v>
      </c>
      <c r="AO68" s="601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4"/>
        <v>0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6"/>
        <v>0</v>
      </c>
      <c r="BP68" s="133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5"/>
        <v>0</v>
      </c>
      <c r="BY68" s="393">
        <f t="shared" si="30"/>
        <v>0</v>
      </c>
      <c r="BZ68" s="1180">
        <f t="shared" si="31"/>
        <v>0</v>
      </c>
      <c r="CA68" s="1181">
        <f t="shared" si="32"/>
        <v>0</v>
      </c>
      <c r="CB68" s="130">
        <v>0</v>
      </c>
      <c r="CC68" s="130">
        <v>0</v>
      </c>
      <c r="CD68" s="1182">
        <f t="shared" si="16"/>
        <v>0</v>
      </c>
      <c r="CE68" s="1169">
        <f t="shared" si="18"/>
        <v>0</v>
      </c>
      <c r="CF68" s="262">
        <v>0</v>
      </c>
      <c r="CG68" s="463">
        <v>0</v>
      </c>
      <c r="CH68" s="207"/>
      <c r="CI68" s="208"/>
      <c r="CJ68" s="383">
        <v>0</v>
      </c>
      <c r="CK68" s="240">
        <v>0</v>
      </c>
      <c r="CL68" s="209">
        <v>0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0</v>
      </c>
      <c r="DA68" s="207">
        <v>0</v>
      </c>
      <c r="DB68" s="209">
        <v>0</v>
      </c>
      <c r="DC68" s="443"/>
      <c r="DD68" s="384">
        <v>0</v>
      </c>
      <c r="DE68" s="207">
        <v>0</v>
      </c>
      <c r="DF68" s="208"/>
      <c r="DG68" s="443"/>
      <c r="DH68" s="475">
        <f t="shared" si="11"/>
        <v>0</v>
      </c>
      <c r="DI68" s="214">
        <f t="shared" si="11"/>
        <v>0</v>
      </c>
      <c r="DJ68" s="208">
        <f t="shared" si="11"/>
        <v>0</v>
      </c>
      <c r="DK68" s="471">
        <f t="shared" si="12"/>
        <v>0</v>
      </c>
      <c r="DL68" s="215">
        <f t="shared" si="13"/>
        <v>0</v>
      </c>
      <c r="DM68" s="208">
        <f t="shared" si="14"/>
        <v>0</v>
      </c>
      <c r="DN68" s="216">
        <f t="shared" si="19"/>
        <v>0</v>
      </c>
      <c r="DO68" s="217">
        <f t="shared" si="17"/>
        <v>0</v>
      </c>
      <c r="DP68" s="512">
        <v>0</v>
      </c>
      <c r="DQ68" s="512">
        <v>0</v>
      </c>
      <c r="DR68" s="512">
        <v>0</v>
      </c>
      <c r="DS68" s="512">
        <v>0</v>
      </c>
      <c r="DT68" s="512">
        <v>0</v>
      </c>
      <c r="DU68" s="512">
        <v>0</v>
      </c>
      <c r="DV68" s="512">
        <v>0</v>
      </c>
      <c r="DW68" s="512">
        <v>0</v>
      </c>
      <c r="DX68" s="512">
        <v>0</v>
      </c>
      <c r="DY68" s="512">
        <v>0</v>
      </c>
      <c r="DZ68" s="512">
        <v>0</v>
      </c>
      <c r="EA68" s="512">
        <v>0</v>
      </c>
      <c r="EB68" s="512">
        <v>0</v>
      </c>
      <c r="EC68" s="512">
        <v>0</v>
      </c>
      <c r="ED68" s="512">
        <v>0</v>
      </c>
      <c r="EE68" s="512">
        <v>0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0"/>
        <v>0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1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2"/>
        <v>0</v>
      </c>
      <c r="AN69" s="714">
        <f t="shared" si="3"/>
        <v>0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4"/>
        <v>0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6"/>
        <v>0</v>
      </c>
      <c r="BP69" s="173">
        <v>0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5"/>
        <v>0</v>
      </c>
      <c r="BY69" s="393">
        <f t="shared" si="30"/>
        <v>0</v>
      </c>
      <c r="BZ69" s="1180">
        <f t="shared" si="31"/>
        <v>0</v>
      </c>
      <c r="CA69" s="1181">
        <f t="shared" si="32"/>
        <v>0</v>
      </c>
      <c r="CB69" s="130">
        <v>0</v>
      </c>
      <c r="CC69" s="130">
        <v>0</v>
      </c>
      <c r="CD69" s="1182">
        <f t="shared" si="16"/>
        <v>0</v>
      </c>
      <c r="CE69" s="1169">
        <f t="shared" si="18"/>
        <v>0</v>
      </c>
      <c r="CF69" s="263">
        <v>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1"/>
        <v>0</v>
      </c>
      <c r="DI69" s="218">
        <f t="shared" si="11"/>
        <v>0</v>
      </c>
      <c r="DJ69" s="219">
        <f t="shared" si="11"/>
        <v>0</v>
      </c>
      <c r="DK69" s="471">
        <f t="shared" si="12"/>
        <v>0</v>
      </c>
      <c r="DL69" s="215">
        <f t="shared" si="13"/>
        <v>0</v>
      </c>
      <c r="DM69" s="208">
        <f t="shared" si="14"/>
        <v>0</v>
      </c>
      <c r="DN69" s="251">
        <f t="shared" si="19"/>
        <v>0</v>
      </c>
      <c r="DO69" s="220">
        <f t="shared" si="17"/>
        <v>0</v>
      </c>
      <c r="DP69" s="491">
        <v>0</v>
      </c>
      <c r="DQ69" s="491">
        <v>0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0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1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2"/>
        <v>0</v>
      </c>
      <c r="AN70" s="714">
        <f t="shared" si="3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4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6"/>
        <v>0</v>
      </c>
      <c r="BP70" s="173">
        <v>0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5"/>
        <v>0</v>
      </c>
      <c r="BY70" s="393">
        <f t="shared" si="30"/>
        <v>0</v>
      </c>
      <c r="BZ70" s="1180">
        <f t="shared" si="31"/>
        <v>0</v>
      </c>
      <c r="CA70" s="1181">
        <f t="shared" si="32"/>
        <v>0</v>
      </c>
      <c r="CB70" s="130">
        <v>0</v>
      </c>
      <c r="CC70" s="130">
        <v>0</v>
      </c>
      <c r="CD70" s="1182">
        <f t="shared" si="16"/>
        <v>0</v>
      </c>
      <c r="CE70" s="1169">
        <f t="shared" si="18"/>
        <v>0</v>
      </c>
      <c r="CF70" s="263">
        <v>0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1"/>
        <v>0</v>
      </c>
      <c r="DI70" s="218">
        <f t="shared" si="11"/>
        <v>0</v>
      </c>
      <c r="DJ70" s="219">
        <f t="shared" si="11"/>
        <v>0</v>
      </c>
      <c r="DK70" s="471">
        <f t="shared" si="12"/>
        <v>0</v>
      </c>
      <c r="DL70" s="215">
        <f t="shared" si="13"/>
        <v>0</v>
      </c>
      <c r="DM70" s="208">
        <f t="shared" si="14"/>
        <v>0</v>
      </c>
      <c r="DN70" s="251">
        <f t="shared" si="19"/>
        <v>0</v>
      </c>
      <c r="DO70" s="220">
        <f t="shared" si="17"/>
        <v>0</v>
      </c>
      <c r="DP70" s="449">
        <v>0</v>
      </c>
      <c r="DQ70" s="449">
        <v>0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0"/>
        <v>0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1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2"/>
        <v>0</v>
      </c>
      <c r="AN71" s="714">
        <f t="shared" si="3"/>
        <v>0</v>
      </c>
      <c r="AO71" s="600">
        <v>0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4"/>
        <v>0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6"/>
        <v>0</v>
      </c>
      <c r="BP71" s="173">
        <v>0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5"/>
        <v>0</v>
      </c>
      <c r="BY71" s="393">
        <f t="shared" si="30"/>
        <v>0</v>
      </c>
      <c r="BZ71" s="1180">
        <f t="shared" si="31"/>
        <v>0</v>
      </c>
      <c r="CA71" s="1181">
        <f t="shared" si="32"/>
        <v>0</v>
      </c>
      <c r="CB71" s="130">
        <v>0</v>
      </c>
      <c r="CC71" s="130">
        <v>0</v>
      </c>
      <c r="CD71" s="1182">
        <f t="shared" si="16"/>
        <v>0</v>
      </c>
      <c r="CE71" s="1169">
        <f t="shared" si="18"/>
        <v>0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1"/>
        <v>0</v>
      </c>
      <c r="DI71" s="218">
        <f t="shared" si="11"/>
        <v>0</v>
      </c>
      <c r="DJ71" s="219">
        <f t="shared" si="11"/>
        <v>0</v>
      </c>
      <c r="DK71" s="471">
        <f t="shared" si="12"/>
        <v>0</v>
      </c>
      <c r="DL71" s="215">
        <f t="shared" si="13"/>
        <v>0</v>
      </c>
      <c r="DM71" s="208">
        <f t="shared" si="14"/>
        <v>0</v>
      </c>
      <c r="DN71" s="251">
        <f t="shared" si="19"/>
        <v>0</v>
      </c>
      <c r="DO71" s="220">
        <f t="shared" si="17"/>
        <v>0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0</v>
      </c>
      <c r="DX71" s="449">
        <v>0</v>
      </c>
      <c r="DY71" s="449">
        <v>0</v>
      </c>
      <c r="DZ71" s="449">
        <v>0</v>
      </c>
      <c r="EA71" s="449">
        <v>0</v>
      </c>
      <c r="EB71" s="449">
        <v>0</v>
      </c>
      <c r="EC71" s="449">
        <v>0</v>
      </c>
      <c r="ED71" s="449">
        <v>0</v>
      </c>
      <c r="EE71" s="449">
        <v>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0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1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2"/>
        <v>0</v>
      </c>
      <c r="AN72" s="714">
        <f t="shared" si="3"/>
        <v>0</v>
      </c>
      <c r="AO72" s="600">
        <v>0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4"/>
        <v>0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6"/>
        <v>0</v>
      </c>
      <c r="BP72" s="173">
        <v>0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5"/>
        <v>0</v>
      </c>
      <c r="BY72" s="393">
        <f t="shared" si="30"/>
        <v>0</v>
      </c>
      <c r="BZ72" s="1180">
        <f t="shared" si="31"/>
        <v>0</v>
      </c>
      <c r="CA72" s="1181">
        <f t="shared" si="32"/>
        <v>0</v>
      </c>
      <c r="CB72" s="130">
        <v>0</v>
      </c>
      <c r="CC72" s="130">
        <v>0</v>
      </c>
      <c r="CD72" s="1182">
        <f t="shared" si="16"/>
        <v>0</v>
      </c>
      <c r="CE72" s="1169">
        <f t="shared" si="18"/>
        <v>0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1"/>
        <v>0</v>
      </c>
      <c r="DI72" s="218">
        <f t="shared" si="11"/>
        <v>0</v>
      </c>
      <c r="DJ72" s="219">
        <f t="shared" si="11"/>
        <v>0</v>
      </c>
      <c r="DK72" s="471">
        <f t="shared" si="12"/>
        <v>0</v>
      </c>
      <c r="DL72" s="215">
        <f t="shared" si="13"/>
        <v>0</v>
      </c>
      <c r="DM72" s="208">
        <f t="shared" si="14"/>
        <v>0</v>
      </c>
      <c r="DN72" s="251">
        <f t="shared" si="19"/>
        <v>0</v>
      </c>
      <c r="DO72" s="220">
        <f t="shared" si="17"/>
        <v>0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0</v>
      </c>
      <c r="DX72" s="449">
        <v>0</v>
      </c>
      <c r="DY72" s="449">
        <v>0</v>
      </c>
      <c r="DZ72" s="449">
        <v>0</v>
      </c>
      <c r="EA72" s="449">
        <v>0</v>
      </c>
      <c r="EB72" s="449">
        <v>0</v>
      </c>
      <c r="EC72" s="449">
        <v>0</v>
      </c>
      <c r="ED72" s="449">
        <v>0</v>
      </c>
      <c r="EE72" s="449">
        <v>0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0"/>
        <v>0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1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2"/>
        <v>0</v>
      </c>
      <c r="AN73" s="714">
        <f t="shared" si="3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4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6"/>
        <v>0</v>
      </c>
      <c r="BP73" s="173">
        <v>0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5"/>
        <v>0</v>
      </c>
      <c r="BY73" s="393">
        <f t="shared" si="30"/>
        <v>0</v>
      </c>
      <c r="BZ73" s="1180">
        <f t="shared" si="31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si="16"/>
        <v>0</v>
      </c>
      <c r="CE73" s="1169">
        <f t="shared" si="18"/>
        <v>0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1"/>
        <v>0</v>
      </c>
      <c r="DI73" s="218">
        <f t="shared" si="11"/>
        <v>0</v>
      </c>
      <c r="DJ73" s="219">
        <f t="shared" si="11"/>
        <v>0</v>
      </c>
      <c r="DK73" s="471">
        <f t="shared" si="12"/>
        <v>0</v>
      </c>
      <c r="DL73" s="215">
        <f t="shared" si="13"/>
        <v>0</v>
      </c>
      <c r="DM73" s="208">
        <f t="shared" si="14"/>
        <v>0</v>
      </c>
      <c r="DN73" s="251">
        <f t="shared" si="19"/>
        <v>0</v>
      </c>
      <c r="DO73" s="220">
        <f t="shared" si="17"/>
        <v>0</v>
      </c>
      <c r="DP73" s="449">
        <v>0</v>
      </c>
      <c r="DQ73" s="449">
        <v>0</v>
      </c>
      <c r="DR73" s="449">
        <v>0</v>
      </c>
      <c r="DS73" s="449">
        <v>0</v>
      </c>
      <c r="DT73" s="449">
        <v>0</v>
      </c>
      <c r="DU73" s="449">
        <v>0</v>
      </c>
      <c r="DV73" s="449">
        <v>0</v>
      </c>
      <c r="DW73" s="449">
        <v>0</v>
      </c>
      <c r="DX73" s="449">
        <v>0</v>
      </c>
      <c r="DY73" s="449">
        <v>0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  <c r="EE73" s="449">
        <v>0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0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3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4">SUM(AE74:AL74)</f>
        <v>0</v>
      </c>
      <c r="AN74" s="714">
        <f t="shared" si="3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4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5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6"/>
        <v>0</v>
      </c>
      <c r="BP74" s="173">
        <v>0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5"/>
        <v>0</v>
      </c>
      <c r="BY74" s="393">
        <f t="shared" si="30"/>
        <v>0</v>
      </c>
      <c r="BZ74" s="1180">
        <f t="shared" si="31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16"/>
        <v>0</v>
      </c>
      <c r="CE74" s="1169">
        <f t="shared" si="18"/>
        <v>0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1"/>
        <v>0</v>
      </c>
      <c r="DI74" s="218">
        <f t="shared" si="11"/>
        <v>0</v>
      </c>
      <c r="DJ74" s="219">
        <f t="shared" si="11"/>
        <v>0</v>
      </c>
      <c r="DK74" s="471">
        <f t="shared" si="12"/>
        <v>0</v>
      </c>
      <c r="DL74" s="215">
        <f t="shared" si="13"/>
        <v>0</v>
      </c>
      <c r="DM74" s="208">
        <f t="shared" si="14"/>
        <v>0</v>
      </c>
      <c r="DN74" s="251">
        <f t="shared" si="19"/>
        <v>0</v>
      </c>
      <c r="DO74" s="220">
        <f t="shared" si="17"/>
        <v>0</v>
      </c>
      <c r="DP74" s="449">
        <v>0</v>
      </c>
      <c r="DQ74" s="449">
        <v>0</v>
      </c>
      <c r="DR74" s="449">
        <v>0</v>
      </c>
      <c r="DS74" s="449">
        <v>0</v>
      </c>
      <c r="DT74" s="449">
        <v>0</v>
      </c>
      <c r="DU74" s="449">
        <v>0</v>
      </c>
      <c r="DV74" s="449">
        <v>0</v>
      </c>
      <c r="DW74" s="449">
        <v>0</v>
      </c>
      <c r="DX74" s="449">
        <v>0</v>
      </c>
      <c r="DY74" s="449">
        <v>0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  <c r="EE74" s="449">
        <v>0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6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3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4"/>
        <v>0</v>
      </c>
      <c r="AN75" s="714">
        <f t="shared" si="3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4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6"/>
        <v>0</v>
      </c>
      <c r="BP75" s="184">
        <v>0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0</v>
      </c>
      <c r="BY75" s="393">
        <f t="shared" si="30"/>
        <v>0</v>
      </c>
      <c r="BZ75" s="1180">
        <f t="shared" si="31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16"/>
        <v>0</v>
      </c>
      <c r="CE75" s="1169">
        <f t="shared" si="18"/>
        <v>0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1"/>
        <v>0</v>
      </c>
      <c r="DI75" s="218">
        <f t="shared" si="11"/>
        <v>0</v>
      </c>
      <c r="DJ75" s="219">
        <f t="shared" si="11"/>
        <v>0</v>
      </c>
      <c r="DK75" s="471">
        <f t="shared" si="12"/>
        <v>0</v>
      </c>
      <c r="DL75" s="215">
        <f t="shared" si="13"/>
        <v>0</v>
      </c>
      <c r="DM75" s="208">
        <f t="shared" si="14"/>
        <v>0</v>
      </c>
      <c r="DN75" s="251">
        <f t="shared" si="19"/>
        <v>0</v>
      </c>
      <c r="DO75" s="220">
        <f t="shared" si="17"/>
        <v>0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6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3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4"/>
        <v>0</v>
      </c>
      <c r="AN76" s="714">
        <f t="shared" si="3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4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6"/>
        <v>0</v>
      </c>
      <c r="BP76" s="133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37">SUM(BP76:BW76)</f>
        <v>0</v>
      </c>
      <c r="BY76" s="393">
        <f t="shared" si="30"/>
        <v>0</v>
      </c>
      <c r="BZ76" s="1180">
        <f t="shared" si="31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16"/>
        <v>0</v>
      </c>
      <c r="CE76" s="1169">
        <f t="shared" ref="CE76:CE93" si="38">SUM(BY76:CD76)</f>
        <v>0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1"/>
        <v>0</v>
      </c>
      <c r="DI76" s="214">
        <f t="shared" si="11"/>
        <v>0</v>
      </c>
      <c r="DJ76" s="208">
        <f t="shared" si="11"/>
        <v>0</v>
      </c>
      <c r="DK76" s="471">
        <f t="shared" si="12"/>
        <v>0</v>
      </c>
      <c r="DL76" s="215">
        <f t="shared" si="13"/>
        <v>0</v>
      </c>
      <c r="DM76" s="208">
        <f t="shared" si="14"/>
        <v>0</v>
      </c>
      <c r="DN76" s="216">
        <f t="shared" si="19"/>
        <v>0</v>
      </c>
      <c r="DO76" s="217">
        <f t="shared" si="17"/>
        <v>0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6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3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4"/>
        <v>0</v>
      </c>
      <c r="AN77" s="714">
        <f t="shared" si="3"/>
        <v>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4"/>
        <v>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6"/>
        <v>0</v>
      </c>
      <c r="BP77" s="184">
        <v>0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0</v>
      </c>
      <c r="BY77" s="393">
        <f t="shared" si="30"/>
        <v>0</v>
      </c>
      <c r="BZ77" s="1180">
        <f t="shared" si="31"/>
        <v>0</v>
      </c>
      <c r="CA77" s="1181">
        <f t="shared" si="32"/>
        <v>0</v>
      </c>
      <c r="CB77" s="130">
        <v>0</v>
      </c>
      <c r="CC77" s="130">
        <v>0</v>
      </c>
      <c r="CD77" s="1182">
        <f t="shared" si="16"/>
        <v>0</v>
      </c>
      <c r="CE77" s="1169">
        <f t="shared" si="38"/>
        <v>0</v>
      </c>
      <c r="CF77" s="263">
        <v>0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1"/>
        <v>0</v>
      </c>
      <c r="DI77" s="218">
        <f t="shared" si="11"/>
        <v>0</v>
      </c>
      <c r="DJ77" s="219">
        <f t="shared" si="11"/>
        <v>0</v>
      </c>
      <c r="DK77" s="471">
        <f t="shared" si="12"/>
        <v>0</v>
      </c>
      <c r="DL77" s="215">
        <f t="shared" si="13"/>
        <v>0</v>
      </c>
      <c r="DM77" s="208">
        <f t="shared" si="14"/>
        <v>0</v>
      </c>
      <c r="DN77" s="251">
        <f t="shared" si="19"/>
        <v>0</v>
      </c>
      <c r="DO77" s="220">
        <f t="shared" si="17"/>
        <v>0</v>
      </c>
      <c r="DP77" s="449">
        <v>0</v>
      </c>
      <c r="DQ77" s="449">
        <v>0</v>
      </c>
      <c r="DR77" s="449">
        <v>0</v>
      </c>
      <c r="DS77" s="449">
        <v>0</v>
      </c>
      <c r="DT77" s="449">
        <v>0</v>
      </c>
      <c r="DU77" s="449">
        <v>0</v>
      </c>
      <c r="DV77" s="449">
        <v>0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0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6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3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4"/>
        <v>0</v>
      </c>
      <c r="AN78" s="714">
        <f t="shared" si="3"/>
        <v>0</v>
      </c>
      <c r="AO78" s="600">
        <v>0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39">SUM(AO78:AV78)</f>
        <v>0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5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6"/>
        <v>0</v>
      </c>
      <c r="BP78" s="133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7">
        <v>0</v>
      </c>
      <c r="BX78" s="140">
        <f t="shared" ref="BX78" si="40">SUM(BP78:BW78)</f>
        <v>0</v>
      </c>
      <c r="BY78" s="393">
        <f t="shared" si="30"/>
        <v>0</v>
      </c>
      <c r="BZ78" s="1180">
        <f t="shared" si="31"/>
        <v>0</v>
      </c>
      <c r="CA78" s="1181">
        <f t="shared" si="32"/>
        <v>0</v>
      </c>
      <c r="CB78" s="130">
        <v>0</v>
      </c>
      <c r="CC78" s="130">
        <v>0</v>
      </c>
      <c r="CD78" s="1182">
        <f t="shared" si="16"/>
        <v>0</v>
      </c>
      <c r="CE78" s="1169">
        <f t="shared" si="38"/>
        <v>0</v>
      </c>
      <c r="CF78" s="454">
        <v>0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1"/>
        <v>0</v>
      </c>
      <c r="DI78" s="218">
        <f t="shared" si="11"/>
        <v>0</v>
      </c>
      <c r="DJ78" s="219">
        <f t="shared" si="11"/>
        <v>0</v>
      </c>
      <c r="DK78" s="471">
        <f t="shared" si="12"/>
        <v>0</v>
      </c>
      <c r="DL78" s="215">
        <f t="shared" si="13"/>
        <v>0</v>
      </c>
      <c r="DM78" s="208">
        <f t="shared" si="14"/>
        <v>0</v>
      </c>
      <c r="DN78" s="251">
        <f t="shared" si="19"/>
        <v>0</v>
      </c>
      <c r="DO78" s="220">
        <f t="shared" si="17"/>
        <v>0</v>
      </c>
      <c r="DP78" s="490">
        <v>0</v>
      </c>
      <c r="DQ78" s="490">
        <v>0</v>
      </c>
      <c r="DR78" s="490">
        <v>0</v>
      </c>
      <c r="DS78" s="490">
        <v>0</v>
      </c>
      <c r="DT78" s="490">
        <v>0</v>
      </c>
      <c r="DU78" s="490">
        <v>0</v>
      </c>
      <c r="DV78" s="490">
        <v>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0</v>
      </c>
      <c r="EE78" s="490">
        <v>0</v>
      </c>
    </row>
    <row r="79" spans="1:135" ht="21.9" customHeight="1">
      <c r="A79" s="1108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6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3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4"/>
        <v>0</v>
      </c>
      <c r="AN79" s="714">
        <f t="shared" ref="AN79:AN93" si="41">AD79+AM79</f>
        <v>0</v>
      </c>
      <c r="AO79" s="600">
        <v>0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39"/>
        <v>0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5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6"/>
        <v>0</v>
      </c>
      <c r="BP79" s="458">
        <v>0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0</v>
      </c>
      <c r="BY79" s="393">
        <f t="shared" si="30"/>
        <v>0</v>
      </c>
      <c r="BZ79" s="1180">
        <f t="shared" si="31"/>
        <v>0</v>
      </c>
      <c r="CA79" s="1181">
        <f t="shared" si="32"/>
        <v>0</v>
      </c>
      <c r="CB79" s="130">
        <v>0</v>
      </c>
      <c r="CC79" s="130">
        <v>0</v>
      </c>
      <c r="CD79" s="1182">
        <f t="shared" si="16"/>
        <v>0</v>
      </c>
      <c r="CE79" s="1169">
        <f t="shared" si="38"/>
        <v>0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2">CG79+CJ79+CN79+CR79+CV79+CZ79+DD79</f>
        <v>0</v>
      </c>
      <c r="DI79" s="218">
        <f t="shared" si="42"/>
        <v>0</v>
      </c>
      <c r="DJ79" s="219">
        <f t="shared" si="42"/>
        <v>0</v>
      </c>
      <c r="DK79" s="471">
        <f t="shared" ref="DK79:DK93" si="43">DH79-CF79</f>
        <v>0</v>
      </c>
      <c r="DL79" s="215">
        <f t="shared" ref="DL79:DL93" si="44">DI79-CF79</f>
        <v>0</v>
      </c>
      <c r="DM79" s="208">
        <f t="shared" ref="DM79:DM93" si="45">DJ79-DI79</f>
        <v>0</v>
      </c>
      <c r="DN79" s="251">
        <f t="shared" si="19"/>
        <v>0</v>
      </c>
      <c r="DO79" s="220">
        <f t="shared" si="17"/>
        <v>0</v>
      </c>
      <c r="DP79" s="491">
        <v>0</v>
      </c>
      <c r="DQ79" s="491">
        <v>0</v>
      </c>
      <c r="DR79" s="491">
        <v>0</v>
      </c>
      <c r="DS79" s="491">
        <v>0</v>
      </c>
      <c r="DT79" s="491">
        <v>0</v>
      </c>
      <c r="DU79" s="491">
        <v>0</v>
      </c>
      <c r="DV79" s="491">
        <v>0</v>
      </c>
      <c r="DW79" s="491">
        <v>0</v>
      </c>
      <c r="DX79" s="491">
        <v>0</v>
      </c>
      <c r="DY79" s="491">
        <v>0</v>
      </c>
      <c r="DZ79" s="491">
        <v>0</v>
      </c>
      <c r="EA79" s="491">
        <v>0</v>
      </c>
      <c r="EB79" s="491">
        <v>0</v>
      </c>
      <c r="EC79" s="491">
        <v>0</v>
      </c>
      <c r="ED79" s="491">
        <v>0</v>
      </c>
      <c r="EE79" s="491">
        <v>0</v>
      </c>
    </row>
    <row r="80" spans="1:135" ht="21.9" customHeight="1" thickBot="1">
      <c r="A80" s="1108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36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3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4"/>
        <v>0</v>
      </c>
      <c r="AN80" s="714">
        <f t="shared" si="41"/>
        <v>0</v>
      </c>
      <c r="AO80" s="600">
        <v>0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39"/>
        <v>0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5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6"/>
        <v>0</v>
      </c>
      <c r="BP80" s="458">
        <v>0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6">SUM(BP80:BW80)</f>
        <v>0</v>
      </c>
      <c r="BY80" s="393">
        <f t="shared" si="30"/>
        <v>0</v>
      </c>
      <c r="BZ80" s="1180">
        <f t="shared" si="31"/>
        <v>0</v>
      </c>
      <c r="CA80" s="1181">
        <f t="shared" si="32"/>
        <v>0</v>
      </c>
      <c r="CB80" s="130">
        <v>0</v>
      </c>
      <c r="CC80" s="130">
        <v>0</v>
      </c>
      <c r="CD80" s="1182">
        <f t="shared" ref="CD80:CD93" si="47">BX80</f>
        <v>0</v>
      </c>
      <c r="CE80" s="1169">
        <f t="shared" si="38"/>
        <v>0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2"/>
        <v>0</v>
      </c>
      <c r="DI80" s="218">
        <f t="shared" si="42"/>
        <v>0</v>
      </c>
      <c r="DJ80" s="219">
        <f t="shared" si="42"/>
        <v>0</v>
      </c>
      <c r="DK80" s="471">
        <f t="shared" si="43"/>
        <v>0</v>
      </c>
      <c r="DL80" s="215">
        <f t="shared" si="44"/>
        <v>0</v>
      </c>
      <c r="DM80" s="208">
        <f t="shared" si="45"/>
        <v>0</v>
      </c>
      <c r="DN80" s="251">
        <f t="shared" si="19"/>
        <v>0</v>
      </c>
      <c r="DO80" s="220">
        <f t="shared" ref="DO80:DO93" si="48">CE80-DJ80</f>
        <v>0</v>
      </c>
      <c r="DP80" s="491">
        <v>0</v>
      </c>
      <c r="DQ80" s="491">
        <v>0</v>
      </c>
      <c r="DR80" s="491">
        <v>0</v>
      </c>
      <c r="DS80" s="491">
        <v>0</v>
      </c>
      <c r="DT80" s="491">
        <v>0</v>
      </c>
      <c r="DU80" s="491">
        <v>0</v>
      </c>
      <c r="DV80" s="491">
        <v>0</v>
      </c>
      <c r="DW80" s="491">
        <v>0</v>
      </c>
      <c r="DX80" s="491">
        <v>0</v>
      </c>
      <c r="DY80" s="491">
        <v>0</v>
      </c>
      <c r="DZ80" s="491">
        <v>0</v>
      </c>
      <c r="EA80" s="491">
        <v>0</v>
      </c>
      <c r="EB80" s="491">
        <v>0</v>
      </c>
      <c r="EC80" s="491">
        <v>0</v>
      </c>
      <c r="ED80" s="491">
        <v>0</v>
      </c>
      <c r="EE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6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3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4"/>
        <v>0</v>
      </c>
      <c r="AN81" s="714">
        <f t="shared" si="41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39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5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6"/>
        <v>0</v>
      </c>
      <c r="BP81" s="458">
        <v>0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0</v>
      </c>
      <c r="BY81" s="393">
        <f t="shared" si="30"/>
        <v>0</v>
      </c>
      <c r="BZ81" s="1180">
        <f t="shared" si="31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47"/>
        <v>0</v>
      </c>
      <c r="CE81" s="1169">
        <f t="shared" si="38"/>
        <v>0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2"/>
        <v>0</v>
      </c>
      <c r="DI81" s="218">
        <f t="shared" si="42"/>
        <v>0</v>
      </c>
      <c r="DJ81" s="219">
        <f t="shared" si="42"/>
        <v>0</v>
      </c>
      <c r="DK81" s="471">
        <f t="shared" si="43"/>
        <v>0</v>
      </c>
      <c r="DL81" s="215">
        <f t="shared" si="44"/>
        <v>0</v>
      </c>
      <c r="DM81" s="208">
        <f t="shared" si="45"/>
        <v>0</v>
      </c>
      <c r="DN81" s="251">
        <f t="shared" ref="DN81:DN93" si="49">CD81-(CI81+CL81+CP81+CT81+CX81+DB81+DF81)</f>
        <v>0</v>
      </c>
      <c r="DO81" s="220">
        <f t="shared" si="48"/>
        <v>0</v>
      </c>
      <c r="DP81" s="491">
        <v>0</v>
      </c>
      <c r="DQ81" s="491">
        <v>0</v>
      </c>
      <c r="DR81" s="491">
        <v>0</v>
      </c>
      <c r="DS81" s="491">
        <v>0</v>
      </c>
      <c r="DT81" s="491">
        <v>0</v>
      </c>
      <c r="DU81" s="491">
        <v>0</v>
      </c>
      <c r="DV81" s="491">
        <v>0</v>
      </c>
      <c r="DW81" s="491">
        <v>0</v>
      </c>
      <c r="DX81" s="491">
        <v>0</v>
      </c>
      <c r="DY81" s="491">
        <v>0</v>
      </c>
      <c r="DZ81" s="491">
        <v>0</v>
      </c>
      <c r="EA81" s="491">
        <v>0</v>
      </c>
      <c r="EB81" s="491">
        <v>0</v>
      </c>
      <c r="EC81" s="491">
        <v>0</v>
      </c>
      <c r="ED81" s="491">
        <v>0</v>
      </c>
      <c r="EE81" s="491">
        <v>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6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3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4"/>
        <v>0</v>
      </c>
      <c r="AN82" s="714">
        <f t="shared" si="41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39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5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6"/>
        <v>0</v>
      </c>
      <c r="BP82" s="624">
        <v>0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0">SUM(BP82:BW82)</f>
        <v>0</v>
      </c>
      <c r="BY82" s="393">
        <f t="shared" si="30"/>
        <v>0</v>
      </c>
      <c r="BZ82" s="1180">
        <f t="shared" si="31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47"/>
        <v>0</v>
      </c>
      <c r="CE82" s="1167">
        <f t="shared" si="38"/>
        <v>0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2"/>
        <v>0</v>
      </c>
      <c r="DI82" s="214">
        <f t="shared" si="42"/>
        <v>0</v>
      </c>
      <c r="DJ82" s="208">
        <f t="shared" si="42"/>
        <v>0</v>
      </c>
      <c r="DK82" s="471">
        <f t="shared" si="43"/>
        <v>0</v>
      </c>
      <c r="DL82" s="215">
        <f t="shared" si="44"/>
        <v>0</v>
      </c>
      <c r="DM82" s="208">
        <f t="shared" si="45"/>
        <v>0</v>
      </c>
      <c r="DN82" s="216">
        <f t="shared" si="49"/>
        <v>0</v>
      </c>
      <c r="DO82" s="217">
        <f t="shared" si="48"/>
        <v>0</v>
      </c>
      <c r="DP82" s="490">
        <v>0</v>
      </c>
      <c r="DQ82" s="490">
        <v>0</v>
      </c>
      <c r="DR82" s="490">
        <v>0</v>
      </c>
      <c r="DS82" s="490">
        <v>0</v>
      </c>
      <c r="DT82" s="490">
        <v>0</v>
      </c>
      <c r="DU82" s="490">
        <v>0</v>
      </c>
      <c r="DV82" s="490">
        <v>0</v>
      </c>
      <c r="DW82" s="490">
        <v>0</v>
      </c>
      <c r="DX82" s="490">
        <v>0</v>
      </c>
      <c r="DY82" s="490">
        <v>0</v>
      </c>
      <c r="DZ82" s="490">
        <v>0</v>
      </c>
      <c r="EA82" s="490">
        <v>0</v>
      </c>
      <c r="EB82" s="490">
        <v>0</v>
      </c>
      <c r="EC82" s="490">
        <v>0</v>
      </c>
      <c r="ED82" s="490">
        <v>0</v>
      </c>
      <c r="EE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6"/>
        <v>0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3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4"/>
        <v>0</v>
      </c>
      <c r="AN83" s="716">
        <f t="shared" si="41"/>
        <v>0</v>
      </c>
      <c r="AO83" s="602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39"/>
        <v>0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5"/>
        <v>0</v>
      </c>
      <c r="BG83" s="373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1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0"/>
        <v>0</v>
      </c>
      <c r="BY83" s="312">
        <f>U83-(W83+X83+Y83+Z83+AA83+AB83+AC83+AF83+AG83+AH83+AI83+AJ83+AK83+AL83)</f>
        <v>0</v>
      </c>
      <c r="BZ83" s="1184">
        <f>AN83-(AP83+AQ83+AR83+AS83+AT83+AU83+AV83)</f>
        <v>0</v>
      </c>
      <c r="CA83" s="1177">
        <f>AW83-(AY83+AZ83+BA83+BB83+BC83+BD83+BE83)</f>
        <v>0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47"/>
        <v>0</v>
      </c>
      <c r="CE83" s="1170">
        <f t="shared" si="38"/>
        <v>0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2"/>
        <v>0</v>
      </c>
      <c r="DI83" s="477">
        <f t="shared" si="42"/>
        <v>0</v>
      </c>
      <c r="DJ83" s="238">
        <f t="shared" si="42"/>
        <v>0</v>
      </c>
      <c r="DK83" s="472">
        <f t="shared" si="43"/>
        <v>0</v>
      </c>
      <c r="DL83" s="205">
        <f t="shared" si="44"/>
        <v>0</v>
      </c>
      <c r="DM83" s="204">
        <f t="shared" si="45"/>
        <v>0</v>
      </c>
      <c r="DN83" s="456">
        <f t="shared" si="49"/>
        <v>0</v>
      </c>
      <c r="DO83" s="239">
        <f t="shared" si="48"/>
        <v>0</v>
      </c>
      <c r="DP83" s="1037">
        <v>0</v>
      </c>
      <c r="DQ83" s="1037">
        <v>0</v>
      </c>
      <c r="DR83" s="1037">
        <v>0</v>
      </c>
      <c r="DS83" s="1037">
        <v>0</v>
      </c>
      <c r="DT83" s="1037">
        <v>0</v>
      </c>
      <c r="DU83" s="1037">
        <v>0</v>
      </c>
      <c r="DV83" s="1037">
        <v>0</v>
      </c>
      <c r="DW83" s="1037">
        <v>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6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3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4"/>
        <v>0</v>
      </c>
      <c r="AN84" s="714">
        <f t="shared" si="41"/>
        <v>0</v>
      </c>
      <c r="AO84" s="600">
        <v>0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39"/>
        <v>0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5"/>
        <v>0</v>
      </c>
      <c r="BG84" s="374">
        <v>0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1"/>
        <v>0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0"/>
        <v>0</v>
      </c>
      <c r="BY84" s="137">
        <f>U84-(W84+X84+Y84+Z84+AA84+AB84+AC84+AF84+AG84+AH84+AI84+AJ84+AK84+AL84)</f>
        <v>0</v>
      </c>
      <c r="BZ84" s="1187">
        <f>AN84-(AP84+AQ84+AR84+AS84+AT84+AU84+AV84)</f>
        <v>0</v>
      </c>
      <c r="CA84" s="1188">
        <f>AW84-(AY84+AZ84+BA84+BB84+BC84+BD84+BE84)</f>
        <v>0</v>
      </c>
      <c r="CB84" s="1200">
        <f>BF84-(BH84+BI84+BJ84+BK84+BL84+BM84+BN84)</f>
        <v>0</v>
      </c>
      <c r="CC84" s="1201">
        <f>BO84-(BQ84+BR84+BS84+BT84+BU84+BV84+BW84)</f>
        <v>0</v>
      </c>
      <c r="CD84" s="1182">
        <f t="shared" si="47"/>
        <v>0</v>
      </c>
      <c r="CE84" s="1169">
        <f t="shared" si="38"/>
        <v>0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2"/>
        <v>0</v>
      </c>
      <c r="DI84" s="218">
        <f t="shared" si="42"/>
        <v>0</v>
      </c>
      <c r="DJ84" s="219">
        <f t="shared" si="42"/>
        <v>0</v>
      </c>
      <c r="DK84" s="471">
        <f t="shared" si="43"/>
        <v>0</v>
      </c>
      <c r="DL84" s="215">
        <f t="shared" si="44"/>
        <v>0</v>
      </c>
      <c r="DM84" s="208">
        <f t="shared" si="45"/>
        <v>0</v>
      </c>
      <c r="DN84" s="251">
        <f t="shared" si="49"/>
        <v>0</v>
      </c>
      <c r="DO84" s="220">
        <f t="shared" si="48"/>
        <v>0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0</v>
      </c>
      <c r="EC84" s="1038">
        <v>0</v>
      </c>
      <c r="ED84" s="1038">
        <v>0</v>
      </c>
      <c r="EE84" s="1038">
        <v>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6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3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4"/>
        <v>0</v>
      </c>
      <c r="AN85" s="714">
        <f t="shared" si="41"/>
        <v>0</v>
      </c>
      <c r="AO85" s="600">
        <v>0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39"/>
        <v>0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5"/>
        <v>0</v>
      </c>
      <c r="BG85" s="374">
        <v>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1"/>
        <v>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0"/>
        <v>0</v>
      </c>
      <c r="BY85" s="137">
        <f t="shared" ref="BY85:BY93" si="52">U85-(W85+X85+Y85+Z85+AA85+AB85+AC85+AF85+AG85+AH85+AI85+AJ85+AK85+AL85)</f>
        <v>0</v>
      </c>
      <c r="BZ85" s="1187">
        <f t="shared" ref="BZ85:BZ93" si="53">AN85-(AP85+AQ85+AR85+AS85+AT85+AU85+AV85)</f>
        <v>0</v>
      </c>
      <c r="CA85" s="1188">
        <f t="shared" ref="CA85:CA87" si="54">AW85-(AY85+AZ85+BA85+BB85+BC85+BD85+BE85)</f>
        <v>0</v>
      </c>
      <c r="CB85" s="1200">
        <f t="shared" ref="CB85:CB87" si="55">BF85-(BH85+BI85+BJ85+BK85+BL85+BM85+BN85)</f>
        <v>0</v>
      </c>
      <c r="CC85" s="1201">
        <f>BO85-(BQ85+BR85+BS85+BT85+BU85+BV85+BW85)</f>
        <v>0</v>
      </c>
      <c r="CD85" s="1182">
        <f>BX85</f>
        <v>0</v>
      </c>
      <c r="CE85" s="1169">
        <f t="shared" si="38"/>
        <v>0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2"/>
        <v>0</v>
      </c>
      <c r="DI85" s="218">
        <f t="shared" si="42"/>
        <v>0</v>
      </c>
      <c r="DJ85" s="219">
        <f t="shared" si="42"/>
        <v>0</v>
      </c>
      <c r="DK85" s="471">
        <f t="shared" si="43"/>
        <v>0</v>
      </c>
      <c r="DL85" s="215">
        <f t="shared" si="44"/>
        <v>0</v>
      </c>
      <c r="DM85" s="208">
        <f t="shared" si="45"/>
        <v>0</v>
      </c>
      <c r="DN85" s="251">
        <f t="shared" si="49"/>
        <v>0</v>
      </c>
      <c r="DO85" s="220">
        <f t="shared" si="48"/>
        <v>0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6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3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4"/>
        <v>0</v>
      </c>
      <c r="AN86" s="714">
        <f t="shared" si="41"/>
        <v>0</v>
      </c>
      <c r="AO86" s="600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39"/>
        <v>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5"/>
        <v>0</v>
      </c>
      <c r="BG86" s="374">
        <v>0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1"/>
        <v>0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0"/>
        <v>0</v>
      </c>
      <c r="BY86" s="137">
        <f t="shared" si="52"/>
        <v>0</v>
      </c>
      <c r="BZ86" s="1187">
        <f t="shared" si="53"/>
        <v>0</v>
      </c>
      <c r="CA86" s="1188">
        <f t="shared" si="54"/>
        <v>0</v>
      </c>
      <c r="CB86" s="1200">
        <f t="shared" si="55"/>
        <v>0</v>
      </c>
      <c r="CC86" s="1201">
        <f t="shared" ref="CC86:CC87" si="56">BO86-(BQ86+BR86+BS86+BT86+BU86+BV86+BW86)</f>
        <v>0</v>
      </c>
      <c r="CD86" s="1182">
        <f t="shared" si="47"/>
        <v>0</v>
      </c>
      <c r="CE86" s="1169">
        <f t="shared" si="38"/>
        <v>0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2"/>
        <v>0</v>
      </c>
      <c r="DI86" s="218">
        <f t="shared" si="42"/>
        <v>0</v>
      </c>
      <c r="DJ86" s="219">
        <f t="shared" si="42"/>
        <v>0</v>
      </c>
      <c r="DK86" s="471">
        <f t="shared" si="43"/>
        <v>0</v>
      </c>
      <c r="DL86" s="215">
        <f t="shared" si="44"/>
        <v>0</v>
      </c>
      <c r="DM86" s="208">
        <f t="shared" si="45"/>
        <v>0</v>
      </c>
      <c r="DN86" s="251">
        <f t="shared" si="49"/>
        <v>0</v>
      </c>
      <c r="DO86" s="220">
        <f t="shared" si="48"/>
        <v>0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6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3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4"/>
        <v>0</v>
      </c>
      <c r="AN87" s="715">
        <f t="shared" si="41"/>
        <v>0</v>
      </c>
      <c r="AO87" s="603">
        <v>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39"/>
        <v>0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5"/>
        <v>0</v>
      </c>
      <c r="BG87" s="587">
        <v>0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1"/>
        <v>0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0"/>
        <v>0</v>
      </c>
      <c r="BY87" s="336">
        <f t="shared" si="52"/>
        <v>0</v>
      </c>
      <c r="BZ87" s="1194">
        <f t="shared" si="53"/>
        <v>0</v>
      </c>
      <c r="CA87" s="1195">
        <f t="shared" si="54"/>
        <v>0</v>
      </c>
      <c r="CB87" s="1202">
        <f t="shared" si="55"/>
        <v>0</v>
      </c>
      <c r="CC87" s="1203">
        <f t="shared" si="56"/>
        <v>0</v>
      </c>
      <c r="CD87" s="1204">
        <f t="shared" si="47"/>
        <v>0</v>
      </c>
      <c r="CE87" s="1171">
        <f t="shared" si="38"/>
        <v>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2"/>
        <v>0</v>
      </c>
      <c r="DI87" s="228">
        <f t="shared" si="42"/>
        <v>0</v>
      </c>
      <c r="DJ87" s="222">
        <f t="shared" si="42"/>
        <v>0</v>
      </c>
      <c r="DK87" s="473">
        <f t="shared" si="43"/>
        <v>0</v>
      </c>
      <c r="DL87" s="339">
        <f t="shared" si="44"/>
        <v>0</v>
      </c>
      <c r="DM87" s="222">
        <f t="shared" si="45"/>
        <v>0</v>
      </c>
      <c r="DN87" s="241">
        <f t="shared" si="49"/>
        <v>0</v>
      </c>
      <c r="DO87" s="242">
        <f t="shared" si="48"/>
        <v>0</v>
      </c>
      <c r="DP87" s="1040">
        <v>0</v>
      </c>
      <c r="DQ87" s="1040">
        <v>0</v>
      </c>
      <c r="DR87" s="1040">
        <v>0</v>
      </c>
      <c r="DS87" s="1040">
        <v>0</v>
      </c>
      <c r="DT87" s="1040">
        <v>0</v>
      </c>
      <c r="DU87" s="1040">
        <v>0</v>
      </c>
      <c r="DV87" s="1040">
        <v>0</v>
      </c>
      <c r="DW87" s="1040">
        <v>0</v>
      </c>
      <c r="DX87" s="1040">
        <v>0</v>
      </c>
      <c r="DY87" s="1040">
        <v>0</v>
      </c>
      <c r="DZ87" s="1040">
        <v>0</v>
      </c>
      <c r="EA87" s="1040">
        <v>0</v>
      </c>
      <c r="EB87" s="1040">
        <v>0</v>
      </c>
      <c r="EC87" s="1040">
        <v>0</v>
      </c>
      <c r="ED87" s="1040">
        <v>0</v>
      </c>
      <c r="EE87" s="1040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6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3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4"/>
        <v>0</v>
      </c>
      <c r="AN88" s="714">
        <f t="shared" si="41"/>
        <v>0</v>
      </c>
      <c r="AO88" s="600">
        <v>0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39"/>
        <v>0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5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1"/>
        <v>0</v>
      </c>
      <c r="BP88" s="173">
        <v>0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0"/>
        <v>0</v>
      </c>
      <c r="BY88" s="393">
        <f>U88-(W88+X88+Y88+Z88+AA88+AB88+AC88+AF88+AG88+AH88+AI88+AJ88+AK88+AL88)</f>
        <v>0</v>
      </c>
      <c r="BZ88" s="1180">
        <f>AN88-(AP88+AQ88+AR88+AS88+AT88+AU88+AV88)</f>
        <v>0</v>
      </c>
      <c r="CA88" s="1181">
        <f>AW88-(BQ88+BR88+BS88+BT88+BU88+BV88+BW88)</f>
        <v>0</v>
      </c>
      <c r="CB88" s="130">
        <v>0</v>
      </c>
      <c r="CC88" s="130">
        <v>0</v>
      </c>
      <c r="CD88" s="1182">
        <f>BX88</f>
        <v>0</v>
      </c>
      <c r="CE88" s="1169">
        <f t="shared" si="38"/>
        <v>0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2"/>
        <v>0</v>
      </c>
      <c r="DI88" s="218">
        <f t="shared" si="42"/>
        <v>0</v>
      </c>
      <c r="DJ88" s="219">
        <f t="shared" si="42"/>
        <v>0</v>
      </c>
      <c r="DK88" s="471">
        <f t="shared" si="43"/>
        <v>0</v>
      </c>
      <c r="DL88" s="215">
        <f t="shared" si="44"/>
        <v>0</v>
      </c>
      <c r="DM88" s="208">
        <f t="shared" si="45"/>
        <v>0</v>
      </c>
      <c r="DN88" s="251">
        <f t="shared" si="49"/>
        <v>0</v>
      </c>
      <c r="DO88" s="220">
        <f t="shared" si="48"/>
        <v>0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6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3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4"/>
        <v>0</v>
      </c>
      <c r="AN89" s="714">
        <f t="shared" si="41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39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5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1"/>
        <v>0</v>
      </c>
      <c r="BP89" s="676">
        <v>0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0"/>
        <v>0</v>
      </c>
      <c r="BY89" s="393">
        <f t="shared" si="52"/>
        <v>0</v>
      </c>
      <c r="BZ89" s="1180">
        <f t="shared" si="53"/>
        <v>0</v>
      </c>
      <c r="CA89" s="1181">
        <f t="shared" ref="CA89:CA93" si="57">AW89-(BQ89+BR89+BS89+BT89+BU89+BV89+BW89)</f>
        <v>0</v>
      </c>
      <c r="CB89" s="130">
        <v>0</v>
      </c>
      <c r="CC89" s="130">
        <v>0</v>
      </c>
      <c r="CD89" s="1182">
        <f t="shared" si="47"/>
        <v>0</v>
      </c>
      <c r="CE89" s="1169">
        <f t="shared" si="38"/>
        <v>0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2"/>
        <v>0</v>
      </c>
      <c r="DI89" s="214">
        <f t="shared" si="42"/>
        <v>0</v>
      </c>
      <c r="DJ89" s="208">
        <f t="shared" si="42"/>
        <v>0</v>
      </c>
      <c r="DK89" s="471">
        <f t="shared" si="43"/>
        <v>0</v>
      </c>
      <c r="DL89" s="215">
        <f t="shared" si="44"/>
        <v>0</v>
      </c>
      <c r="DM89" s="208">
        <f t="shared" si="45"/>
        <v>0</v>
      </c>
      <c r="DN89" s="216">
        <f t="shared" si="49"/>
        <v>0</v>
      </c>
      <c r="DO89" s="217">
        <f t="shared" si="48"/>
        <v>0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6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3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4"/>
        <v>0</v>
      </c>
      <c r="AN90" s="714">
        <f t="shared" si="41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39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5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1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0"/>
        <v>0</v>
      </c>
      <c r="BY90" s="393">
        <f t="shared" si="52"/>
        <v>0</v>
      </c>
      <c r="BZ90" s="1180">
        <f t="shared" si="53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47"/>
        <v>0</v>
      </c>
      <c r="CE90" s="1169">
        <f t="shared" si="38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2"/>
        <v>0</v>
      </c>
      <c r="DI90" s="218">
        <f t="shared" si="42"/>
        <v>0</v>
      </c>
      <c r="DJ90" s="219">
        <f t="shared" si="42"/>
        <v>0</v>
      </c>
      <c r="DK90" s="471">
        <f t="shared" si="43"/>
        <v>0</v>
      </c>
      <c r="DL90" s="215">
        <f t="shared" si="44"/>
        <v>0</v>
      </c>
      <c r="DM90" s="208">
        <f t="shared" si="45"/>
        <v>0</v>
      </c>
      <c r="DN90" s="251">
        <f t="shared" si="49"/>
        <v>0</v>
      </c>
      <c r="DO90" s="220">
        <f t="shared" si="48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6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3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4"/>
        <v>0</v>
      </c>
      <c r="AN91" s="714">
        <f t="shared" si="4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39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5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1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0"/>
        <v>0</v>
      </c>
      <c r="BY91" s="1403">
        <f t="shared" si="52"/>
        <v>0</v>
      </c>
      <c r="BZ91" s="1404">
        <f t="shared" si="53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47"/>
        <v>0</v>
      </c>
      <c r="CE91" s="1167">
        <f t="shared" si="38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2"/>
        <v>0</v>
      </c>
      <c r="DI91" s="214">
        <f t="shared" si="42"/>
        <v>0</v>
      </c>
      <c r="DJ91" s="208">
        <f t="shared" si="42"/>
        <v>0</v>
      </c>
      <c r="DK91" s="471">
        <f t="shared" si="43"/>
        <v>0</v>
      </c>
      <c r="DL91" s="215">
        <f t="shared" si="44"/>
        <v>0</v>
      </c>
      <c r="DM91" s="208">
        <f t="shared" si="45"/>
        <v>0</v>
      </c>
      <c r="DN91" s="216">
        <f t="shared" si="49"/>
        <v>0</v>
      </c>
      <c r="DO91" s="217">
        <f t="shared" si="48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6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3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4"/>
        <v>0</v>
      </c>
      <c r="AN92" s="714">
        <f t="shared" si="41"/>
        <v>0</v>
      </c>
      <c r="AO92" s="600">
        <v>0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39"/>
        <v>0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5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1"/>
        <v>0</v>
      </c>
      <c r="BP92" s="458">
        <v>0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0"/>
        <v>0</v>
      </c>
      <c r="BY92" s="393">
        <f t="shared" si="52"/>
        <v>0</v>
      </c>
      <c r="BZ92" s="1180">
        <f t="shared" si="53"/>
        <v>0</v>
      </c>
      <c r="CA92" s="1181">
        <f t="shared" si="57"/>
        <v>0</v>
      </c>
      <c r="CB92" s="130">
        <v>0</v>
      </c>
      <c r="CC92" s="130">
        <v>0</v>
      </c>
      <c r="CD92" s="1182">
        <f t="shared" si="47"/>
        <v>0</v>
      </c>
      <c r="CE92" s="1169">
        <f t="shared" si="38"/>
        <v>0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2"/>
        <v>0</v>
      </c>
      <c r="DI92" s="218">
        <f t="shared" si="42"/>
        <v>0</v>
      </c>
      <c r="DJ92" s="219">
        <f t="shared" si="42"/>
        <v>0</v>
      </c>
      <c r="DK92" s="471">
        <f t="shared" si="43"/>
        <v>0</v>
      </c>
      <c r="DL92" s="215">
        <f t="shared" si="44"/>
        <v>0</v>
      </c>
      <c r="DM92" s="208">
        <f t="shared" si="45"/>
        <v>0</v>
      </c>
      <c r="DN92" s="251">
        <f t="shared" si="49"/>
        <v>0</v>
      </c>
      <c r="DO92" s="220">
        <f t="shared" si="48"/>
        <v>0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6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3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4"/>
        <v>0</v>
      </c>
      <c r="AN93" s="712">
        <f t="shared" si="41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39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5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1"/>
        <v>0</v>
      </c>
      <c r="BP93" s="622">
        <v>0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0"/>
        <v>0</v>
      </c>
      <c r="BY93" s="1157">
        <f t="shared" si="52"/>
        <v>0</v>
      </c>
      <c r="BZ93" s="1205">
        <f t="shared" si="53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47"/>
        <v>0</v>
      </c>
      <c r="CE93" s="1172">
        <f t="shared" si="38"/>
        <v>0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2"/>
        <v>0</v>
      </c>
      <c r="DI93" s="259">
        <f t="shared" si="42"/>
        <v>0</v>
      </c>
      <c r="DJ93" s="253">
        <f t="shared" si="42"/>
        <v>0</v>
      </c>
      <c r="DK93" s="474">
        <f t="shared" si="43"/>
        <v>0</v>
      </c>
      <c r="DL93" s="260">
        <f t="shared" si="44"/>
        <v>0</v>
      </c>
      <c r="DM93" s="253">
        <f t="shared" si="45"/>
        <v>0</v>
      </c>
      <c r="DN93" s="261">
        <f t="shared" si="49"/>
        <v>0</v>
      </c>
      <c r="DO93" s="308">
        <f t="shared" si="48"/>
        <v>0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8">SUM(M9:M93)</f>
        <v>0</v>
      </c>
      <c r="N94" s="323">
        <f t="shared" si="58"/>
        <v>0</v>
      </c>
      <c r="O94" s="323">
        <f t="shared" si="58"/>
        <v>0</v>
      </c>
      <c r="P94" s="323">
        <f t="shared" si="58"/>
        <v>0</v>
      </c>
      <c r="Q94" s="323">
        <f t="shared" si="58"/>
        <v>0</v>
      </c>
      <c r="R94" s="323">
        <f t="shared" si="58"/>
        <v>0</v>
      </c>
      <c r="S94" s="323">
        <f t="shared" si="58"/>
        <v>0</v>
      </c>
      <c r="T94" s="323">
        <f t="shared" si="58"/>
        <v>0</v>
      </c>
      <c r="U94" s="323">
        <f t="shared" si="58"/>
        <v>0</v>
      </c>
      <c r="V94" s="323">
        <f t="shared" si="58"/>
        <v>0</v>
      </c>
      <c r="W94" s="323">
        <f t="shared" si="58"/>
        <v>0</v>
      </c>
      <c r="X94" s="323">
        <f t="shared" si="58"/>
        <v>0</v>
      </c>
      <c r="Y94" s="323">
        <f t="shared" si="58"/>
        <v>0</v>
      </c>
      <c r="Z94" s="323">
        <f t="shared" si="58"/>
        <v>0</v>
      </c>
      <c r="AA94" s="323">
        <f t="shared" si="58"/>
        <v>0</v>
      </c>
      <c r="AB94" s="323">
        <f t="shared" si="58"/>
        <v>0</v>
      </c>
      <c r="AC94" s="323">
        <f t="shared" si="58"/>
        <v>0</v>
      </c>
      <c r="AD94" s="323">
        <f t="shared" si="58"/>
        <v>0</v>
      </c>
      <c r="AE94" s="323">
        <f t="shared" si="58"/>
        <v>0</v>
      </c>
      <c r="AF94" s="323">
        <f t="shared" si="58"/>
        <v>0</v>
      </c>
      <c r="AG94" s="323">
        <f t="shared" si="58"/>
        <v>0</v>
      </c>
      <c r="AH94" s="323">
        <f t="shared" si="58"/>
        <v>0</v>
      </c>
      <c r="AI94" s="323">
        <f t="shared" si="58"/>
        <v>0</v>
      </c>
      <c r="AJ94" s="323">
        <f t="shared" si="58"/>
        <v>0</v>
      </c>
      <c r="AK94" s="323">
        <f t="shared" si="58"/>
        <v>0</v>
      </c>
      <c r="AL94" s="323">
        <f t="shared" si="58"/>
        <v>0</v>
      </c>
      <c r="AM94" s="323">
        <f t="shared" si="58"/>
        <v>0</v>
      </c>
      <c r="AN94" s="323">
        <f t="shared" si="58"/>
        <v>0</v>
      </c>
      <c r="AO94" s="323">
        <f t="shared" si="58"/>
        <v>0</v>
      </c>
      <c r="AP94" s="323">
        <f t="shared" si="58"/>
        <v>0</v>
      </c>
      <c r="AQ94" s="323">
        <f t="shared" si="58"/>
        <v>0</v>
      </c>
      <c r="AR94" s="323">
        <f t="shared" si="58"/>
        <v>0</v>
      </c>
      <c r="AS94" s="323">
        <f t="shared" si="58"/>
        <v>0</v>
      </c>
      <c r="AT94" s="323">
        <f t="shared" si="58"/>
        <v>0</v>
      </c>
      <c r="AU94" s="323">
        <f t="shared" si="58"/>
        <v>0</v>
      </c>
      <c r="AV94" s="323">
        <f t="shared" si="58"/>
        <v>0</v>
      </c>
      <c r="AW94" s="323">
        <f t="shared" si="58"/>
        <v>0</v>
      </c>
      <c r="AX94" s="323">
        <f t="shared" si="58"/>
        <v>0</v>
      </c>
      <c r="AY94" s="323">
        <f t="shared" si="58"/>
        <v>0</v>
      </c>
      <c r="AZ94" s="323">
        <f t="shared" si="58"/>
        <v>0</v>
      </c>
      <c r="BA94" s="323">
        <f t="shared" si="58"/>
        <v>0</v>
      </c>
      <c r="BB94" s="323">
        <f t="shared" si="58"/>
        <v>0</v>
      </c>
      <c r="BC94" s="323">
        <f t="shared" si="58"/>
        <v>0</v>
      </c>
      <c r="BD94" s="323">
        <f t="shared" si="58"/>
        <v>0</v>
      </c>
      <c r="BE94" s="323">
        <f t="shared" si="58"/>
        <v>0</v>
      </c>
      <c r="BF94" s="323">
        <f t="shared" si="58"/>
        <v>0</v>
      </c>
      <c r="BG94" s="323">
        <f t="shared" si="58"/>
        <v>0</v>
      </c>
      <c r="BH94" s="323">
        <f t="shared" si="58"/>
        <v>0</v>
      </c>
      <c r="BI94" s="323">
        <f t="shared" si="58"/>
        <v>0</v>
      </c>
      <c r="BJ94" s="323">
        <f t="shared" si="58"/>
        <v>0</v>
      </c>
      <c r="BK94" s="323">
        <f t="shared" si="58"/>
        <v>0</v>
      </c>
      <c r="BL94" s="323">
        <f t="shared" si="58"/>
        <v>0</v>
      </c>
      <c r="BM94" s="323">
        <f t="shared" si="58"/>
        <v>0</v>
      </c>
      <c r="BN94" s="323">
        <f t="shared" si="58"/>
        <v>0</v>
      </c>
      <c r="BO94" s="323">
        <f t="shared" si="58"/>
        <v>0</v>
      </c>
      <c r="BP94" s="323">
        <f t="shared" si="58"/>
        <v>0</v>
      </c>
      <c r="BQ94" s="323">
        <f t="shared" si="58"/>
        <v>0</v>
      </c>
      <c r="BR94" s="323">
        <f t="shared" si="58"/>
        <v>0</v>
      </c>
      <c r="BS94" s="323">
        <f t="shared" si="58"/>
        <v>0</v>
      </c>
      <c r="BT94" s="323">
        <f t="shared" si="58"/>
        <v>0</v>
      </c>
      <c r="BU94" s="323">
        <f t="shared" si="58"/>
        <v>0</v>
      </c>
      <c r="BV94" s="323">
        <f t="shared" si="58"/>
        <v>0</v>
      </c>
      <c r="BW94" s="323">
        <f t="shared" si="58"/>
        <v>0</v>
      </c>
      <c r="BX94" s="323">
        <f t="shared" si="58"/>
        <v>0</v>
      </c>
      <c r="BY94" s="323">
        <f t="shared" si="58"/>
        <v>0</v>
      </c>
      <c r="BZ94" s="323">
        <f t="shared" si="58"/>
        <v>0</v>
      </c>
      <c r="CA94" s="323">
        <f t="shared" si="58"/>
        <v>0</v>
      </c>
      <c r="CB94" s="323">
        <f t="shared" si="58"/>
        <v>0</v>
      </c>
      <c r="CC94" s="323">
        <f t="shared" si="58"/>
        <v>0</v>
      </c>
      <c r="CD94" s="323">
        <f t="shared" si="58"/>
        <v>0</v>
      </c>
      <c r="CE94" s="323">
        <f t="shared" si="58"/>
        <v>0</v>
      </c>
      <c r="CF94" s="514">
        <f t="shared" si="58"/>
        <v>0</v>
      </c>
      <c r="CG94" s="323">
        <f t="shared" si="58"/>
        <v>0</v>
      </c>
      <c r="CH94" s="323">
        <f t="shared" si="58"/>
        <v>0</v>
      </c>
      <c r="CI94" s="323">
        <f t="shared" ref="CI94:CL94" si="59">SUM(CI9:CI93)</f>
        <v>0</v>
      </c>
      <c r="CJ94" s="323">
        <f t="shared" si="59"/>
        <v>0</v>
      </c>
      <c r="CK94" s="323">
        <f t="shared" si="59"/>
        <v>0</v>
      </c>
      <c r="CL94" s="323">
        <f t="shared" si="59"/>
        <v>0</v>
      </c>
      <c r="CM94" s="323"/>
      <c r="CN94" s="323">
        <f>SUM(CN9:CN93)</f>
        <v>0</v>
      </c>
      <c r="CO94" s="323">
        <f>SUM(CO9:CO93)</f>
        <v>0</v>
      </c>
      <c r="CP94" s="323">
        <f>SUM(CP9:CP93)</f>
        <v>0</v>
      </c>
      <c r="CQ94" s="323"/>
      <c r="CR94" s="323">
        <f>SUM(CR9:CR93)</f>
        <v>0</v>
      </c>
      <c r="CS94" s="323">
        <f>SUM(CS9:CS93)</f>
        <v>0</v>
      </c>
      <c r="CT94" s="323">
        <f>SUM(CT9:CT93)</f>
        <v>0</v>
      </c>
      <c r="CU94" s="323"/>
      <c r="CV94" s="323">
        <f>SUM(CV9:CV93)</f>
        <v>0</v>
      </c>
      <c r="CW94" s="323">
        <f>SUM(CW9:CW93)</f>
        <v>0</v>
      </c>
      <c r="CX94" s="323">
        <f>SUM(CX9:CX93)</f>
        <v>0</v>
      </c>
      <c r="CY94" s="323"/>
      <c r="CZ94" s="323">
        <f>SUM(CZ9:CZ93)</f>
        <v>0</v>
      </c>
      <c r="DA94" s="323">
        <f>SUM(DA9:DA93)</f>
        <v>0</v>
      </c>
      <c r="DB94" s="323">
        <f>SUM(DB9:DB93)</f>
        <v>0</v>
      </c>
      <c r="DC94" s="323"/>
      <c r="DD94" s="323">
        <f>SUM(DD9:DD93)</f>
        <v>0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60">SUM(DH9:DH93)</f>
        <v>0</v>
      </c>
      <c r="DI94" s="323">
        <f t="shared" si="60"/>
        <v>0</v>
      </c>
      <c r="DJ94" s="323">
        <f t="shared" si="60"/>
        <v>0</v>
      </c>
      <c r="DK94" s="323">
        <f t="shared" si="60"/>
        <v>0</v>
      </c>
      <c r="DL94" s="323">
        <f t="shared" si="60"/>
        <v>0</v>
      </c>
      <c r="DM94" s="323">
        <f t="shared" si="60"/>
        <v>0</v>
      </c>
      <c r="DN94" s="323">
        <f t="shared" si="60"/>
        <v>0</v>
      </c>
      <c r="DO94" s="323">
        <f t="shared" si="60"/>
        <v>0</v>
      </c>
      <c r="DP94" s="754">
        <f t="shared" si="60"/>
        <v>0</v>
      </c>
      <c r="DQ94" s="754">
        <f t="shared" si="60"/>
        <v>0</v>
      </c>
      <c r="DR94" s="754">
        <f t="shared" si="60"/>
        <v>0</v>
      </c>
      <c r="DS94" s="754">
        <f t="shared" si="60"/>
        <v>0</v>
      </c>
      <c r="DT94" s="502">
        <f t="shared" si="60"/>
        <v>0</v>
      </c>
      <c r="DU94" s="502">
        <f t="shared" si="60"/>
        <v>0</v>
      </c>
      <c r="DV94" s="502">
        <f t="shared" si="60"/>
        <v>0</v>
      </c>
      <c r="DW94" s="502">
        <f t="shared" si="60"/>
        <v>0</v>
      </c>
      <c r="DX94" s="874">
        <f t="shared" si="60"/>
        <v>0</v>
      </c>
      <c r="DY94" s="874">
        <f t="shared" si="60"/>
        <v>0</v>
      </c>
      <c r="DZ94" s="874">
        <f t="shared" si="60"/>
        <v>0</v>
      </c>
      <c r="EA94" s="874">
        <f t="shared" si="60"/>
        <v>0</v>
      </c>
      <c r="EB94" s="874">
        <f t="shared" si="60"/>
        <v>0</v>
      </c>
      <c r="EC94" s="1242">
        <f t="shared" ref="EC94:ED94" si="61">SUM(EC9:EC93)</f>
        <v>0</v>
      </c>
      <c r="ED94" s="1242">
        <f t="shared" si="61"/>
        <v>0</v>
      </c>
      <c r="EE94" s="1242">
        <f t="shared" si="60"/>
        <v>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 t="e">
        <f>BY94/CE94</f>
        <v>#DIV/0!</v>
      </c>
      <c r="BZ95" s="55" t="e">
        <f>BZ94/CE94</f>
        <v>#DIV/0!</v>
      </c>
      <c r="CA95" s="951" t="e">
        <f>CA94/CE94</f>
        <v>#DIV/0!</v>
      </c>
      <c r="CB95" s="947" t="e">
        <f>CB94/CF94</f>
        <v>#DIV/0!</v>
      </c>
      <c r="CC95" s="949" t="e">
        <f>CC94/CE94</f>
        <v>#DIV/0!</v>
      </c>
      <c r="CD95" s="57" t="e">
        <f>CD94/CE94</f>
        <v>#DIV/0!</v>
      </c>
      <c r="CE95" s="58" t="e">
        <f>SUM(BY95:CD95)</f>
        <v>#DIV/0!</v>
      </c>
      <c r="CF95" s="59" t="e">
        <f>CF94/CE94</f>
        <v>#DIV/0!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 t="e">
        <f>DJ94/CF94</f>
        <v>#DIV/0!</v>
      </c>
      <c r="DK95" s="60" t="e">
        <f>DH94/CF94</f>
        <v>#DIV/0!</v>
      </c>
      <c r="DL95" s="61" t="e">
        <f>DI94/CF94</f>
        <v>#DIV/0!</v>
      </c>
      <c r="DM95" s="62" t="e">
        <f>DJ94/DI94</f>
        <v>#DIV/0!</v>
      </c>
      <c r="DN95" s="63" t="e">
        <f>DN94/DO94</f>
        <v>#DIV/0!</v>
      </c>
      <c r="DO95" s="52"/>
      <c r="DS95" s="767">
        <f>DP94+DQ94+DR94+DS94</f>
        <v>0</v>
      </c>
      <c r="DW95" s="505">
        <f>DT94+DU94+DV94+DW94</f>
        <v>0</v>
      </c>
      <c r="DY95" s="34"/>
      <c r="EB95" s="876">
        <f>DX94+DY94+DZ94+EA94+EB94</f>
        <v>0</v>
      </c>
      <c r="EC95" s="496"/>
      <c r="ED95" s="496"/>
      <c r="EE95" s="496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45319</v>
      </c>
      <c r="O100" s="401">
        <v>45320</v>
      </c>
      <c r="P100" s="401">
        <v>45321</v>
      </c>
      <c r="Q100" s="401">
        <v>45322</v>
      </c>
      <c r="R100" s="401">
        <v>45323</v>
      </c>
      <c r="S100" s="401">
        <v>45324</v>
      </c>
      <c r="T100" s="762">
        <v>45325</v>
      </c>
      <c r="U100" s="1564"/>
      <c r="V100" s="403" t="s">
        <v>259</v>
      </c>
      <c r="W100" s="400">
        <v>45319</v>
      </c>
      <c r="X100" s="404">
        <v>45320</v>
      </c>
      <c r="Y100" s="404">
        <v>45321</v>
      </c>
      <c r="Z100" s="404">
        <v>45322</v>
      </c>
      <c r="AA100" s="404">
        <v>45323</v>
      </c>
      <c r="AB100" s="404">
        <v>45324</v>
      </c>
      <c r="AC100" s="763">
        <v>45325</v>
      </c>
      <c r="AD100" s="1671"/>
      <c r="AE100" s="720" t="s">
        <v>259</v>
      </c>
      <c r="AF100" s="400">
        <v>45319</v>
      </c>
      <c r="AG100" s="672">
        <v>45320</v>
      </c>
      <c r="AH100" s="672">
        <v>45321</v>
      </c>
      <c r="AI100" s="672">
        <v>45322</v>
      </c>
      <c r="AJ100" s="672">
        <v>45323</v>
      </c>
      <c r="AK100" s="672">
        <v>45324</v>
      </c>
      <c r="AL100" s="764">
        <v>45325</v>
      </c>
      <c r="AM100" s="1675"/>
      <c r="AN100" s="1637"/>
      <c r="AO100" s="599" t="s">
        <v>259</v>
      </c>
      <c r="AP100" s="400">
        <v>45319</v>
      </c>
      <c r="AQ100" s="591">
        <v>45320</v>
      </c>
      <c r="AR100" s="591">
        <v>45321</v>
      </c>
      <c r="AS100" s="591">
        <v>45322</v>
      </c>
      <c r="AT100" s="591">
        <v>45323</v>
      </c>
      <c r="AU100" s="591">
        <v>45324</v>
      </c>
      <c r="AV100" s="766">
        <v>45325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45319</v>
      </c>
      <c r="BI100" s="1236">
        <v>45320</v>
      </c>
      <c r="BJ100" s="1236">
        <v>45321</v>
      </c>
      <c r="BK100" s="1236">
        <v>45322</v>
      </c>
      <c r="BL100" s="1236">
        <v>45323</v>
      </c>
      <c r="BM100" s="1236">
        <v>45324</v>
      </c>
      <c r="BN100" s="1237">
        <v>45325</v>
      </c>
      <c r="BO100" s="1662"/>
      <c r="BP100" s="409" t="s">
        <v>259</v>
      </c>
      <c r="BQ100" s="400">
        <v>45319</v>
      </c>
      <c r="BR100" s="410">
        <v>45320</v>
      </c>
      <c r="BS100" s="410">
        <v>45321</v>
      </c>
      <c r="BT100" s="410">
        <v>45322</v>
      </c>
      <c r="BU100" s="410">
        <v>45323</v>
      </c>
      <c r="BV100" s="410">
        <v>45324</v>
      </c>
      <c r="BW100" s="410">
        <v>45325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62">SUM(M101:T101)</f>
        <v>0</v>
      </c>
      <c r="V101" s="282">
        <v>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63">SUM(V101:AC101)</f>
        <v>0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4">SUM(AE101:AL101)</f>
        <v>0</v>
      </c>
      <c r="AN101" s="718">
        <f>AD101+AM101</f>
        <v>0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5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6">SUM(BG101:BN101)</f>
        <v>0</v>
      </c>
      <c r="BP101" s="285">
        <v>0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7">SUM(BP101:BW101)</f>
        <v>0</v>
      </c>
      <c r="BY101" s="689">
        <f>U101-(W101+X101+Y101+Z101+AA101+AB101+AC101+AF101+AG101+AH101+AI101+AJ101+AK101+AL101)</f>
        <v>0</v>
      </c>
      <c r="BZ101" s="1220">
        <f>AN101-(BQ101+BR101+BS101+BT101+BU101+BV101+BW101)</f>
        <v>0</v>
      </c>
      <c r="CA101" s="956">
        <v>0</v>
      </c>
      <c r="CB101" s="956">
        <v>0</v>
      </c>
      <c r="CC101" s="988">
        <v>0</v>
      </c>
      <c r="CD101" s="1211">
        <f>BX101</f>
        <v>0</v>
      </c>
      <c r="CE101" s="1210">
        <f>SUM(BY101:CD101)</f>
        <v>0</v>
      </c>
      <c r="CF101" s="481">
        <v>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8">CG101+CJ101+CN101+CR101+CV101+CZ101+DD101</f>
        <v>0</v>
      </c>
      <c r="DI101" s="291">
        <f t="shared" si="68"/>
        <v>0</v>
      </c>
      <c r="DJ101" s="289">
        <f t="shared" si="68"/>
        <v>0</v>
      </c>
      <c r="DK101" s="484">
        <f t="shared" ref="DK101:DK102" si="69">DH101-CF101</f>
        <v>0</v>
      </c>
      <c r="DL101" s="292">
        <f t="shared" ref="DL101:DL102" si="70">DI101-CF101</f>
        <v>0</v>
      </c>
      <c r="DM101" s="290">
        <f t="shared" ref="DM101:DM102" si="71">DJ101-DI101</f>
        <v>0</v>
      </c>
      <c r="DN101" s="485">
        <f>CD101-(CI101+CL101+CP101+CT101+CX101+DB101+DF101)</f>
        <v>0</v>
      </c>
      <c r="DO101" s="293">
        <f t="shared" ref="DO101:DO102" si="72">CE101-DJ101</f>
        <v>0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2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3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4"/>
        <v>0</v>
      </c>
      <c r="AN102" s="719">
        <f t="shared" ref="AN102" si="73">AD102+AM102</f>
        <v>0</v>
      </c>
      <c r="AO102" s="693">
        <v>0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5"/>
        <v>0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6"/>
        <v>0</v>
      </c>
      <c r="BP102" s="202">
        <v>0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7"/>
        <v>0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AO102-(BQ102+BR102+BS102+BT102+BU102+BV102+BW102)</f>
        <v>0</v>
      </c>
      <c r="CB102" s="956">
        <v>0</v>
      </c>
      <c r="CC102" s="303">
        <v>0</v>
      </c>
      <c r="CD102" s="1213">
        <f>BX102</f>
        <v>0</v>
      </c>
      <c r="CE102" s="946">
        <f>SUM(BY102:CD102)</f>
        <v>0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8"/>
        <v>0</v>
      </c>
      <c r="DI102" s="259">
        <f t="shared" si="68"/>
        <v>0</v>
      </c>
      <c r="DJ102" s="253">
        <f t="shared" si="68"/>
        <v>0</v>
      </c>
      <c r="DK102" s="474">
        <f t="shared" si="69"/>
        <v>0</v>
      </c>
      <c r="DL102" s="260">
        <f t="shared" si="70"/>
        <v>0</v>
      </c>
      <c r="DM102" s="253">
        <f t="shared" si="71"/>
        <v>0</v>
      </c>
      <c r="DN102" s="261">
        <f t="shared" ref="DN102" si="74">CD102-(CI102+CL102+CP102+CT102+CX102+DB102+DF102)</f>
        <v>0</v>
      </c>
      <c r="DO102" s="308">
        <f t="shared" si="72"/>
        <v>0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75">SUM(M101:M102)</f>
        <v>0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0</v>
      </c>
      <c r="T103" s="310">
        <f t="shared" si="75"/>
        <v>0</v>
      </c>
      <c r="U103" s="310">
        <f t="shared" si="75"/>
        <v>0</v>
      </c>
      <c r="V103" s="310">
        <f t="shared" si="75"/>
        <v>0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0</v>
      </c>
      <c r="AC103" s="310">
        <f t="shared" si="75"/>
        <v>0</v>
      </c>
      <c r="AD103" s="310">
        <f t="shared" si="75"/>
        <v>0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BT103" si="76">SUM(AO101:AO102)</f>
        <v>0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0</v>
      </c>
      <c r="AX103" s="310">
        <f t="shared" si="76"/>
        <v>0</v>
      </c>
      <c r="AY103" s="310">
        <f t="shared" si="76"/>
        <v>0</v>
      </c>
      <c r="AZ103" s="310">
        <f t="shared" si="76"/>
        <v>0</v>
      </c>
      <c r="BA103" s="310">
        <f t="shared" si="76"/>
        <v>0</v>
      </c>
      <c r="BB103" s="310">
        <f t="shared" si="76"/>
        <v>0</v>
      </c>
      <c r="BC103" s="310">
        <f t="shared" si="76"/>
        <v>0</v>
      </c>
      <c r="BD103" s="310">
        <f t="shared" si="76"/>
        <v>0</v>
      </c>
      <c r="BE103" s="310">
        <f t="shared" si="76"/>
        <v>0</v>
      </c>
      <c r="BF103" s="310">
        <f t="shared" si="76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0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ref="BU103:CL103" si="77">SUM(BU101:BU102)</f>
        <v>0</v>
      </c>
      <c r="BV103" s="310">
        <f t="shared" si="77"/>
        <v>0</v>
      </c>
      <c r="BW103" s="310">
        <f t="shared" si="77"/>
        <v>0</v>
      </c>
      <c r="BX103" s="310">
        <f t="shared" si="77"/>
        <v>0</v>
      </c>
      <c r="BY103" s="310">
        <f t="shared" si="77"/>
        <v>0</v>
      </c>
      <c r="BZ103" s="310">
        <f t="shared" si="77"/>
        <v>0</v>
      </c>
      <c r="CA103" s="310">
        <f t="shared" si="77"/>
        <v>0</v>
      </c>
      <c r="CB103" s="310">
        <f t="shared" si="77"/>
        <v>0</v>
      </c>
      <c r="CC103" s="310">
        <f t="shared" si="77"/>
        <v>0</v>
      </c>
      <c r="CD103" s="310">
        <f t="shared" si="77"/>
        <v>0</v>
      </c>
      <c r="CE103" s="310">
        <f t="shared" si="77"/>
        <v>0</v>
      </c>
      <c r="CF103" s="310">
        <f t="shared" si="77"/>
        <v>0</v>
      </c>
      <c r="CG103" s="310">
        <f t="shared" si="77"/>
        <v>0</v>
      </c>
      <c r="CH103" s="310">
        <f t="shared" si="77"/>
        <v>0</v>
      </c>
      <c r="CI103" s="310">
        <f t="shared" si="77"/>
        <v>0</v>
      </c>
      <c r="CJ103" s="310">
        <f t="shared" si="77"/>
        <v>0</v>
      </c>
      <c r="CK103" s="310">
        <f t="shared" si="77"/>
        <v>0</v>
      </c>
      <c r="CL103" s="310">
        <f t="shared" si="77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8">SUM(DH101:DH102)</f>
        <v>0</v>
      </c>
      <c r="DI103" s="310">
        <f t="shared" si="78"/>
        <v>0</v>
      </c>
      <c r="DJ103" s="310">
        <f t="shared" si="78"/>
        <v>0</v>
      </c>
      <c r="DK103" s="310">
        <f t="shared" si="78"/>
        <v>0</v>
      </c>
      <c r="DL103" s="310">
        <f t="shared" si="78"/>
        <v>0</v>
      </c>
      <c r="DM103" s="310">
        <f t="shared" si="78"/>
        <v>0</v>
      </c>
      <c r="DN103" s="310">
        <f t="shared" si="78"/>
        <v>0</v>
      </c>
      <c r="DO103" s="310">
        <f t="shared" si="78"/>
        <v>0</v>
      </c>
      <c r="DP103" s="310">
        <f t="shared" si="78"/>
        <v>0</v>
      </c>
      <c r="DQ103" s="310">
        <f t="shared" si="78"/>
        <v>0</v>
      </c>
      <c r="DR103" s="310">
        <f t="shared" si="78"/>
        <v>0</v>
      </c>
      <c r="DS103" s="310">
        <f t="shared" si="78"/>
        <v>0</v>
      </c>
      <c r="DT103" s="310">
        <f t="shared" si="78"/>
        <v>0</v>
      </c>
      <c r="DU103" s="310">
        <f t="shared" si="78"/>
        <v>0</v>
      </c>
      <c r="DV103" s="310">
        <f t="shared" si="78"/>
        <v>0</v>
      </c>
      <c r="DW103" s="310">
        <f t="shared" si="78"/>
        <v>0</v>
      </c>
      <c r="DX103" s="310">
        <f t="shared" si="78"/>
        <v>0</v>
      </c>
      <c r="DY103" s="310">
        <f t="shared" si="78"/>
        <v>0</v>
      </c>
      <c r="DZ103" s="310">
        <f t="shared" si="78"/>
        <v>0</v>
      </c>
      <c r="EA103" s="310">
        <f t="shared" si="78"/>
        <v>0</v>
      </c>
      <c r="EB103" s="310">
        <f t="shared" si="78"/>
        <v>0</v>
      </c>
      <c r="EC103" s="310">
        <f t="shared" si="78"/>
        <v>0</v>
      </c>
      <c r="ED103" s="310">
        <f t="shared" si="78"/>
        <v>0</v>
      </c>
      <c r="EE103" s="310">
        <f t="shared" si="78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 t="e">
        <f>BY103/CE103</f>
        <v>#DIV/0!</v>
      </c>
      <c r="BZ104" s="55" t="e">
        <f>BZ103/CE103</f>
        <v>#DIV/0!</v>
      </c>
      <c r="CA104" s="951" t="e">
        <f>CA103/CF103</f>
        <v>#DIV/0!</v>
      </c>
      <c r="CB104" s="947" t="e">
        <f>CB103/CG103</f>
        <v>#DIV/0!</v>
      </c>
      <c r="CC104" s="949" t="e">
        <f>CC103/CE103</f>
        <v>#DIV/0!</v>
      </c>
      <c r="CD104" s="57" t="e">
        <f>CD103/CE103</f>
        <v>#DIV/0!</v>
      </c>
      <c r="CE104" s="58" t="e">
        <f>SUM(BY104:CD104)</f>
        <v>#DIV/0!</v>
      </c>
      <c r="CF104" s="59" t="e">
        <f>CF103/CE103</f>
        <v>#DIV/0!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 t="e">
        <f>DH103/CF103</f>
        <v>#DIV/0!</v>
      </c>
      <c r="DL104" s="61" t="e">
        <f>DI103/CF103</f>
        <v>#DIV/0!</v>
      </c>
      <c r="DM104" s="62" t="e">
        <f>DJ103/DI103</f>
        <v>#DIV/0!</v>
      </c>
      <c r="DN104" s="63" t="e">
        <f>DN103/DO103</f>
        <v>#DIV/0!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45319</v>
      </c>
      <c r="O109" s="401">
        <v>45320</v>
      </c>
      <c r="P109" s="401">
        <v>45321</v>
      </c>
      <c r="Q109" s="401">
        <v>45322</v>
      </c>
      <c r="R109" s="401">
        <v>45323</v>
      </c>
      <c r="S109" s="401">
        <v>45324</v>
      </c>
      <c r="T109" s="762">
        <v>45325</v>
      </c>
      <c r="U109" s="1564"/>
      <c r="V109" s="755" t="s">
        <v>259</v>
      </c>
      <c r="W109" s="400">
        <v>45319</v>
      </c>
      <c r="X109" s="759">
        <v>45320</v>
      </c>
      <c r="Y109" s="759">
        <v>45321</v>
      </c>
      <c r="Z109" s="759">
        <v>45322</v>
      </c>
      <c r="AA109" s="759">
        <v>45323</v>
      </c>
      <c r="AB109" s="759">
        <v>45324</v>
      </c>
      <c r="AC109" s="756">
        <v>45325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45319</v>
      </c>
      <c r="AQ109" s="410">
        <v>45320</v>
      </c>
      <c r="AR109" s="410">
        <v>45321</v>
      </c>
      <c r="AS109" s="410">
        <v>45322</v>
      </c>
      <c r="AT109" s="410">
        <v>45323</v>
      </c>
      <c r="AU109" s="410">
        <v>45324</v>
      </c>
      <c r="AV109" s="765">
        <v>45325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45319</v>
      </c>
      <c r="BI109" s="760">
        <v>45320</v>
      </c>
      <c r="BJ109" s="760">
        <v>45321</v>
      </c>
      <c r="BK109" s="760">
        <v>45322</v>
      </c>
      <c r="BL109" s="760">
        <v>45323</v>
      </c>
      <c r="BM109" s="760">
        <v>45324</v>
      </c>
      <c r="BN109" s="761">
        <v>45325</v>
      </c>
      <c r="BO109" s="1581"/>
      <c r="BP109" s="409" t="s">
        <v>259</v>
      </c>
      <c r="BQ109" s="400">
        <v>45319</v>
      </c>
      <c r="BR109" s="410">
        <v>45320</v>
      </c>
      <c r="BS109" s="410">
        <v>45321</v>
      </c>
      <c r="BT109" s="410">
        <v>45322</v>
      </c>
      <c r="BU109" s="410">
        <v>45323</v>
      </c>
      <c r="BV109" s="410">
        <v>45324</v>
      </c>
      <c r="BW109" s="410">
        <v>45325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9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0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1">SUM(AE110:AL110)</f>
        <v>0</v>
      </c>
      <c r="AN110" s="660">
        <f>AD110+AM110</f>
        <v>0</v>
      </c>
      <c r="AO110" s="679">
        <v>0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2">SUM(AO110:AV110)</f>
        <v>0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3">SUM(BG110:BN110)</f>
        <v>0</v>
      </c>
      <c r="BP110" s="285">
        <v>0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84">SUM(BP110:BW110)</f>
        <v>0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0</v>
      </c>
      <c r="CB110" s="988">
        <v>0</v>
      </c>
      <c r="CC110" s="1215">
        <f>BO110-(BQ110+BR110+BS110+BT110+BU110+BV110+BW110)</f>
        <v>0</v>
      </c>
      <c r="CD110" s="1175">
        <f>BX110</f>
        <v>0</v>
      </c>
      <c r="CE110" s="944">
        <f>SUM(BY110:CD110)</f>
        <v>0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5">CG110+CJ110+CN110+CR110+CV110+CZ110+DD110</f>
        <v>0</v>
      </c>
      <c r="DI110" s="291">
        <f t="shared" si="85"/>
        <v>0</v>
      </c>
      <c r="DJ110" s="289">
        <f t="shared" si="85"/>
        <v>0</v>
      </c>
      <c r="DK110" s="484">
        <f t="shared" ref="DK110:DK114" si="86">DH110-CF110</f>
        <v>0</v>
      </c>
      <c r="DL110" s="292">
        <f t="shared" ref="DL110:DL114" si="87">DI110-CF110</f>
        <v>0</v>
      </c>
      <c r="DM110" s="290">
        <f t="shared" ref="DM110:DM114" si="88">DJ110-DI110</f>
        <v>0</v>
      </c>
      <c r="DN110" s="485">
        <f t="shared" ref="DN110:DN114" si="89">CD110-(CI110+CL110+CP110+CT110+CX110+DB110+DF110)</f>
        <v>0</v>
      </c>
      <c r="DO110" s="293">
        <f t="shared" ref="DO110:DO114" si="90">CE110-DJ110</f>
        <v>0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9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0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1"/>
        <v>0</v>
      </c>
      <c r="AN111" s="661">
        <f t="shared" ref="AN111:AN114" si="91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2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3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4"/>
        <v>0</v>
      </c>
      <c r="BY111" s="137">
        <f t="shared" ref="BY111" si="92">U111-(W111+X111+Y111+Z111+AA111+AB111+AC111+AF111+AG111+AH111+AI111+AJ111+AK111+AL111)</f>
        <v>0</v>
      </c>
      <c r="BZ111" s="972">
        <f t="shared" ref="BZ111" si="93">AN111-(AP111+AQ111+AR111+AS111+AT111+AU111+AV111)</f>
        <v>0</v>
      </c>
      <c r="CA111" s="184">
        <f t="shared" ref="CA111:CA112" si="94">AW111-(BH111+BI111+BJ111+BK111+BL111+BM111+BN111)</f>
        <v>0</v>
      </c>
      <c r="CB111" s="988">
        <v>0</v>
      </c>
      <c r="CC111" s="1216">
        <f t="shared" ref="CC111:CC114" si="95">BO111-(BQ111+BR111+BS111+BT111+BU111+BV111+BW111)</f>
        <v>0</v>
      </c>
      <c r="CD111" s="1192">
        <f t="shared" ref="CD111:CD114" si="96">BX111</f>
        <v>0</v>
      </c>
      <c r="CE111" s="945">
        <f t="shared" ref="CE111:CE114" si="97"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5"/>
        <v>0</v>
      </c>
      <c r="DI111" s="214">
        <f t="shared" si="85"/>
        <v>0</v>
      </c>
      <c r="DJ111" s="208">
        <f t="shared" si="85"/>
        <v>0</v>
      </c>
      <c r="DK111" s="471">
        <f t="shared" si="86"/>
        <v>0</v>
      </c>
      <c r="DL111" s="215">
        <f t="shared" si="87"/>
        <v>0</v>
      </c>
      <c r="DM111" s="208">
        <f t="shared" si="88"/>
        <v>0</v>
      </c>
      <c r="DN111" s="216">
        <f t="shared" si="89"/>
        <v>0</v>
      </c>
      <c r="DO111" s="217">
        <f t="shared" si="90"/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9"/>
        <v>0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0</v>
      </c>
      <c r="AD112" s="648">
        <f t="shared" si="80"/>
        <v>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1"/>
        <v>0</v>
      </c>
      <c r="AN112" s="1221">
        <f t="shared" si="91"/>
        <v>0</v>
      </c>
      <c r="AO112" s="458">
        <v>0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2"/>
        <v>0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0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3"/>
        <v>0</v>
      </c>
      <c r="BP112" s="184">
        <v>0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4"/>
        <v>0</v>
      </c>
      <c r="BY112" s="137">
        <f>U112-(W112+X112+Y112+Z112+AA112+AB112+AC112+AF112+AG112+AH112+AI112+AJ112+AK112+AL112)</f>
        <v>0</v>
      </c>
      <c r="BZ112" s="972">
        <f>AN112-(AP112+AQ112+AR112+AS112+AT112+AU112+AV112)</f>
        <v>0</v>
      </c>
      <c r="CA112" s="184">
        <f t="shared" si="94"/>
        <v>0</v>
      </c>
      <c r="CB112" s="988">
        <v>0</v>
      </c>
      <c r="CC112" s="1216">
        <f t="shared" si="95"/>
        <v>0</v>
      </c>
      <c r="CD112" s="1192">
        <f t="shared" si="96"/>
        <v>0</v>
      </c>
      <c r="CE112" s="945">
        <f t="shared" si="97"/>
        <v>0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5"/>
        <v>0</v>
      </c>
      <c r="DI112" s="218">
        <f t="shared" si="85"/>
        <v>0</v>
      </c>
      <c r="DJ112" s="219">
        <f t="shared" si="85"/>
        <v>0</v>
      </c>
      <c r="DK112" s="471">
        <f t="shared" si="86"/>
        <v>0</v>
      </c>
      <c r="DL112" s="215">
        <f t="shared" si="87"/>
        <v>0</v>
      </c>
      <c r="DM112" s="208">
        <f t="shared" si="88"/>
        <v>0</v>
      </c>
      <c r="DN112" s="251">
        <f t="shared" si="89"/>
        <v>0</v>
      </c>
      <c r="DO112" s="220">
        <f t="shared" si="90"/>
        <v>0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9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0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1"/>
        <v>0</v>
      </c>
      <c r="AN113" s="1224">
        <f t="shared" si="91"/>
        <v>0</v>
      </c>
      <c r="AO113" s="458">
        <v>0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2"/>
        <v>0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3"/>
        <v>0</v>
      </c>
      <c r="BP113" s="184">
        <v>0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84"/>
        <v>0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0</v>
      </c>
      <c r="CB113" s="988">
        <v>0</v>
      </c>
      <c r="CC113" s="1216">
        <f>BO113-(BQ113+BR113+BS113+BT113+BU113+BV113+BW113)</f>
        <v>0</v>
      </c>
      <c r="CD113" s="1192">
        <f>BX113</f>
        <v>0</v>
      </c>
      <c r="CE113" s="945">
        <f t="shared" si="97"/>
        <v>0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5"/>
        <v>0</v>
      </c>
      <c r="DI113" s="218">
        <f t="shared" si="85"/>
        <v>0</v>
      </c>
      <c r="DJ113" s="219">
        <f t="shared" si="85"/>
        <v>0</v>
      </c>
      <c r="DK113" s="471">
        <f t="shared" si="86"/>
        <v>0</v>
      </c>
      <c r="DL113" s="215">
        <f t="shared" si="87"/>
        <v>0</v>
      </c>
      <c r="DM113" s="208">
        <f t="shared" si="88"/>
        <v>0</v>
      </c>
      <c r="DN113" s="251">
        <f>CD113-(CI113+CL113+CP113+CT113+CX113+DB113+DF113)</f>
        <v>0</v>
      </c>
      <c r="DO113" s="220">
        <f t="shared" si="90"/>
        <v>0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9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0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1"/>
        <v>0</v>
      </c>
      <c r="AN114" s="1227">
        <f t="shared" si="91"/>
        <v>0</v>
      </c>
      <c r="AO114" s="622">
        <v>0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2"/>
        <v>0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3"/>
        <v>0</v>
      </c>
      <c r="BP114" s="202">
        <v>0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84"/>
        <v>0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0</v>
      </c>
      <c r="CB114" s="988">
        <v>0</v>
      </c>
      <c r="CC114" s="1218">
        <f t="shared" si="95"/>
        <v>0</v>
      </c>
      <c r="CD114" s="1213">
        <f t="shared" si="96"/>
        <v>0</v>
      </c>
      <c r="CE114" s="946">
        <f t="shared" si="97"/>
        <v>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5"/>
        <v>0</v>
      </c>
      <c r="DI114" s="259">
        <f t="shared" si="85"/>
        <v>0</v>
      </c>
      <c r="DJ114" s="253">
        <f t="shared" si="85"/>
        <v>0</v>
      </c>
      <c r="DK114" s="474">
        <f t="shared" si="86"/>
        <v>0</v>
      </c>
      <c r="DL114" s="260">
        <f t="shared" si="87"/>
        <v>0</v>
      </c>
      <c r="DM114" s="253">
        <f t="shared" si="88"/>
        <v>0</v>
      </c>
      <c r="DN114" s="261">
        <f t="shared" si="89"/>
        <v>0</v>
      </c>
      <c r="DO114" s="308">
        <f t="shared" si="90"/>
        <v>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98">SUM(N110:N114)</f>
        <v>0</v>
      </c>
      <c r="O115" s="310">
        <f t="shared" si="98"/>
        <v>0</v>
      </c>
      <c r="P115" s="310">
        <f t="shared" si="98"/>
        <v>0</v>
      </c>
      <c r="Q115" s="310">
        <f t="shared" si="98"/>
        <v>0</v>
      </c>
      <c r="R115" s="310">
        <f t="shared" si="98"/>
        <v>0</v>
      </c>
      <c r="S115" s="310">
        <f t="shared" si="98"/>
        <v>0</v>
      </c>
      <c r="T115" s="310">
        <f t="shared" si="98"/>
        <v>0</v>
      </c>
      <c r="U115" s="310">
        <f t="shared" si="98"/>
        <v>0</v>
      </c>
      <c r="V115" s="310">
        <f t="shared" si="98"/>
        <v>0</v>
      </c>
      <c r="W115" s="310">
        <f t="shared" si="98"/>
        <v>0</v>
      </c>
      <c r="X115" s="310">
        <f t="shared" si="98"/>
        <v>0</v>
      </c>
      <c r="Y115" s="310">
        <f t="shared" si="98"/>
        <v>0</v>
      </c>
      <c r="Z115" s="310">
        <f t="shared" si="98"/>
        <v>0</v>
      </c>
      <c r="AA115" s="310">
        <f t="shared" si="98"/>
        <v>0</v>
      </c>
      <c r="AB115" s="310">
        <f t="shared" si="98"/>
        <v>0</v>
      </c>
      <c r="AC115" s="310">
        <f t="shared" si="98"/>
        <v>0</v>
      </c>
      <c r="AD115" s="310">
        <f t="shared" si="98"/>
        <v>0</v>
      </c>
      <c r="AE115" s="310">
        <f t="shared" si="98"/>
        <v>0</v>
      </c>
      <c r="AF115" s="310">
        <f t="shared" si="98"/>
        <v>0</v>
      </c>
      <c r="AG115" s="310">
        <f t="shared" si="98"/>
        <v>0</v>
      </c>
      <c r="AH115" s="310">
        <f t="shared" si="98"/>
        <v>0</v>
      </c>
      <c r="AI115" s="310">
        <f t="shared" si="98"/>
        <v>0</v>
      </c>
      <c r="AJ115" s="310">
        <f t="shared" si="98"/>
        <v>0</v>
      </c>
      <c r="AK115" s="310">
        <f t="shared" si="98"/>
        <v>0</v>
      </c>
      <c r="AL115" s="310">
        <f t="shared" si="98"/>
        <v>0</v>
      </c>
      <c r="AM115" s="310">
        <f t="shared" si="98"/>
        <v>0</v>
      </c>
      <c r="AN115" s="310"/>
      <c r="AO115" s="310">
        <f t="shared" ref="AO115:BF115" si="99">SUM(AO110:AO114)</f>
        <v>0</v>
      </c>
      <c r="AP115" s="310">
        <f t="shared" si="99"/>
        <v>0</v>
      </c>
      <c r="AQ115" s="310">
        <f t="shared" si="99"/>
        <v>0</v>
      </c>
      <c r="AR115" s="310">
        <f t="shared" si="99"/>
        <v>0</v>
      </c>
      <c r="AS115" s="310">
        <f t="shared" si="99"/>
        <v>0</v>
      </c>
      <c r="AT115" s="310">
        <f t="shared" si="99"/>
        <v>0</v>
      </c>
      <c r="AU115" s="310">
        <f t="shared" si="99"/>
        <v>0</v>
      </c>
      <c r="AV115" s="310">
        <f t="shared" si="99"/>
        <v>0</v>
      </c>
      <c r="AW115" s="310">
        <f t="shared" si="99"/>
        <v>0</v>
      </c>
      <c r="AX115" s="310">
        <f t="shared" si="99"/>
        <v>0</v>
      </c>
      <c r="AY115" s="310">
        <f t="shared" si="99"/>
        <v>0</v>
      </c>
      <c r="AZ115" s="310">
        <f t="shared" si="99"/>
        <v>0</v>
      </c>
      <c r="BA115" s="310">
        <f t="shared" si="99"/>
        <v>0</v>
      </c>
      <c r="BB115" s="310">
        <f t="shared" si="99"/>
        <v>0</v>
      </c>
      <c r="BC115" s="310">
        <f t="shared" si="99"/>
        <v>0</v>
      </c>
      <c r="BD115" s="310">
        <f t="shared" si="99"/>
        <v>0</v>
      </c>
      <c r="BE115" s="310">
        <f t="shared" si="99"/>
        <v>0</v>
      </c>
      <c r="BF115" s="310">
        <f t="shared" si="99"/>
        <v>0</v>
      </c>
      <c r="BG115" s="310">
        <f t="shared" si="98"/>
        <v>0</v>
      </c>
      <c r="BH115" s="310">
        <f t="shared" si="98"/>
        <v>0</v>
      </c>
      <c r="BI115" s="310">
        <f t="shared" si="98"/>
        <v>0</v>
      </c>
      <c r="BJ115" s="310">
        <f t="shared" si="98"/>
        <v>0</v>
      </c>
      <c r="BK115" s="310">
        <f t="shared" si="98"/>
        <v>0</v>
      </c>
      <c r="BL115" s="310">
        <f t="shared" si="98"/>
        <v>0</v>
      </c>
      <c r="BM115" s="310">
        <f t="shared" si="98"/>
        <v>0</v>
      </c>
      <c r="BN115" s="310">
        <f t="shared" si="98"/>
        <v>0</v>
      </c>
      <c r="BO115" s="310">
        <f t="shared" si="98"/>
        <v>0</v>
      </c>
      <c r="BP115" s="310">
        <f t="shared" si="98"/>
        <v>0</v>
      </c>
      <c r="BQ115" s="310">
        <f t="shared" si="98"/>
        <v>0</v>
      </c>
      <c r="BR115" s="310">
        <f t="shared" si="98"/>
        <v>0</v>
      </c>
      <c r="BS115" s="310">
        <f t="shared" si="98"/>
        <v>0</v>
      </c>
      <c r="BT115" s="310">
        <f t="shared" si="98"/>
        <v>0</v>
      </c>
      <c r="BU115" s="310">
        <f t="shared" si="98"/>
        <v>0</v>
      </c>
      <c r="BV115" s="310">
        <f t="shared" si="98"/>
        <v>0</v>
      </c>
      <c r="BW115" s="310">
        <f t="shared" si="98"/>
        <v>0</v>
      </c>
      <c r="BX115" s="310">
        <f t="shared" si="98"/>
        <v>0</v>
      </c>
      <c r="BY115" s="310">
        <f t="shared" si="98"/>
        <v>0</v>
      </c>
      <c r="BZ115" s="310">
        <f t="shared" si="98"/>
        <v>0</v>
      </c>
      <c r="CA115" s="310">
        <f t="shared" si="98"/>
        <v>0</v>
      </c>
      <c r="CB115" s="310">
        <f t="shared" si="98"/>
        <v>0</v>
      </c>
      <c r="CC115" s="310">
        <f t="shared" si="98"/>
        <v>0</v>
      </c>
      <c r="CD115" s="310">
        <f t="shared" si="98"/>
        <v>0</v>
      </c>
      <c r="CE115" s="310">
        <f t="shared" si="98"/>
        <v>0</v>
      </c>
      <c r="CF115" s="310">
        <f>SUM(CF110:CF114)</f>
        <v>0</v>
      </c>
      <c r="CG115" s="310">
        <f t="shared" si="98"/>
        <v>0</v>
      </c>
      <c r="CH115" s="310">
        <f t="shared" si="98"/>
        <v>0</v>
      </c>
      <c r="CI115" s="310">
        <f t="shared" si="98"/>
        <v>0</v>
      </c>
      <c r="CJ115" s="310">
        <f t="shared" si="98"/>
        <v>0</v>
      </c>
      <c r="CK115" s="310">
        <f t="shared" si="98"/>
        <v>0</v>
      </c>
      <c r="CL115" s="310">
        <f t="shared" si="98"/>
        <v>0</v>
      </c>
      <c r="CM115" s="310"/>
      <c r="CN115" s="310">
        <f t="shared" si="98"/>
        <v>0</v>
      </c>
      <c r="CO115" s="310">
        <f t="shared" si="98"/>
        <v>0</v>
      </c>
      <c r="CP115" s="310">
        <f t="shared" si="98"/>
        <v>0</v>
      </c>
      <c r="CQ115" s="310"/>
      <c r="CR115" s="310">
        <f t="shared" si="98"/>
        <v>0</v>
      </c>
      <c r="CS115" s="310">
        <f t="shared" si="98"/>
        <v>0</v>
      </c>
      <c r="CT115" s="310">
        <f t="shared" si="98"/>
        <v>0</v>
      </c>
      <c r="CU115" s="310"/>
      <c r="CV115" s="310">
        <f t="shared" ref="CV115:EE115" si="100">SUM(CV110:CV114)</f>
        <v>0</v>
      </c>
      <c r="CW115" s="310">
        <f t="shared" si="100"/>
        <v>0</v>
      </c>
      <c r="CX115" s="310">
        <f t="shared" si="100"/>
        <v>0</v>
      </c>
      <c r="CY115" s="310"/>
      <c r="CZ115" s="310">
        <f t="shared" si="100"/>
        <v>0</v>
      </c>
      <c r="DA115" s="310">
        <f t="shared" si="100"/>
        <v>0</v>
      </c>
      <c r="DB115" s="310">
        <f t="shared" si="100"/>
        <v>0</v>
      </c>
      <c r="DC115" s="310"/>
      <c r="DD115" s="310">
        <f t="shared" si="100"/>
        <v>0</v>
      </c>
      <c r="DE115" s="310">
        <f t="shared" si="100"/>
        <v>0</v>
      </c>
      <c r="DF115" s="310">
        <f t="shared" si="100"/>
        <v>0</v>
      </c>
      <c r="DG115" s="310"/>
      <c r="DH115" s="310">
        <f t="shared" si="100"/>
        <v>0</v>
      </c>
      <c r="DI115" s="310">
        <f t="shared" si="100"/>
        <v>0</v>
      </c>
      <c r="DJ115" s="310">
        <f t="shared" si="100"/>
        <v>0</v>
      </c>
      <c r="DK115" s="310">
        <f t="shared" si="100"/>
        <v>0</v>
      </c>
      <c r="DL115" s="310">
        <f t="shared" si="100"/>
        <v>0</v>
      </c>
      <c r="DM115" s="310">
        <f t="shared" si="100"/>
        <v>0</v>
      </c>
      <c r="DN115" s="310">
        <f t="shared" si="100"/>
        <v>0</v>
      </c>
      <c r="DO115" s="310">
        <f t="shared" si="100"/>
        <v>0</v>
      </c>
      <c r="DP115" s="310">
        <f t="shared" si="100"/>
        <v>0</v>
      </c>
      <c r="DQ115" s="310">
        <f t="shared" si="100"/>
        <v>0</v>
      </c>
      <c r="DR115" s="310">
        <f t="shared" si="100"/>
        <v>0</v>
      </c>
      <c r="DS115" s="310">
        <f t="shared" si="100"/>
        <v>0</v>
      </c>
      <c r="DT115" s="310">
        <f t="shared" si="100"/>
        <v>0</v>
      </c>
      <c r="DU115" s="310">
        <f t="shared" si="100"/>
        <v>0</v>
      </c>
      <c r="DV115" s="310">
        <f t="shared" si="100"/>
        <v>0</v>
      </c>
      <c r="DW115" s="310">
        <f t="shared" si="100"/>
        <v>0</v>
      </c>
      <c r="DX115" s="310">
        <f t="shared" si="100"/>
        <v>0</v>
      </c>
      <c r="DY115" s="310">
        <f t="shared" si="100"/>
        <v>0</v>
      </c>
      <c r="DZ115" s="310">
        <f t="shared" si="100"/>
        <v>0</v>
      </c>
      <c r="EA115" s="310">
        <f t="shared" si="100"/>
        <v>0</v>
      </c>
      <c r="EB115" s="310">
        <f t="shared" si="100"/>
        <v>0</v>
      </c>
      <c r="EC115" s="310">
        <f t="shared" ref="EC115:ED115" si="101">SUM(EC110:EC114)</f>
        <v>0</v>
      </c>
      <c r="ED115" s="310">
        <f t="shared" si="101"/>
        <v>0</v>
      </c>
      <c r="EE115" s="310">
        <f t="shared" si="100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 t="e">
        <f>DN115/DO115</f>
        <v>#DIV/0!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45319</v>
      </c>
      <c r="O119" s="401">
        <v>45320</v>
      </c>
      <c r="P119" s="401">
        <v>45321</v>
      </c>
      <c r="Q119" s="401">
        <v>45322</v>
      </c>
      <c r="R119" s="401">
        <v>45323</v>
      </c>
      <c r="S119" s="401">
        <v>45324</v>
      </c>
      <c r="T119" s="762">
        <v>45325</v>
      </c>
      <c r="U119" s="1564"/>
      <c r="V119" s="403" t="s">
        <v>259</v>
      </c>
      <c r="W119" s="400">
        <v>45319</v>
      </c>
      <c r="X119" s="404">
        <v>45320</v>
      </c>
      <c r="Y119" s="404">
        <v>45321</v>
      </c>
      <c r="Z119" s="404">
        <v>45322</v>
      </c>
      <c r="AA119" s="404">
        <v>45323</v>
      </c>
      <c r="AB119" s="404">
        <v>45324</v>
      </c>
      <c r="AC119" s="763">
        <v>45325</v>
      </c>
      <c r="AD119" s="1568"/>
      <c r="AE119" s="755" t="s">
        <v>259</v>
      </c>
      <c r="AF119" s="400">
        <v>45319</v>
      </c>
      <c r="AG119" s="759">
        <v>45320</v>
      </c>
      <c r="AH119" s="759">
        <v>45321</v>
      </c>
      <c r="AI119" s="759">
        <v>45322</v>
      </c>
      <c r="AJ119" s="759">
        <v>45323</v>
      </c>
      <c r="AK119" s="759">
        <v>45324</v>
      </c>
      <c r="AL119" s="756">
        <v>45325</v>
      </c>
      <c r="AM119" s="1573"/>
      <c r="AN119" s="1574"/>
      <c r="AO119" s="758" t="s">
        <v>259</v>
      </c>
      <c r="AP119" s="400">
        <v>45319</v>
      </c>
      <c r="AQ119" s="410">
        <v>45320</v>
      </c>
      <c r="AR119" s="410">
        <v>45321</v>
      </c>
      <c r="AS119" s="410">
        <v>45322</v>
      </c>
      <c r="AT119" s="410">
        <v>45323</v>
      </c>
      <c r="AU119" s="410">
        <v>45324</v>
      </c>
      <c r="AV119" s="765">
        <v>45325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45319</v>
      </c>
      <c r="BI119" s="760">
        <v>45320</v>
      </c>
      <c r="BJ119" s="760">
        <v>45321</v>
      </c>
      <c r="BK119" s="760">
        <v>45322</v>
      </c>
      <c r="BL119" s="760">
        <v>45323</v>
      </c>
      <c r="BM119" s="760">
        <v>45324</v>
      </c>
      <c r="BN119" s="761">
        <v>45325</v>
      </c>
      <c r="BO119" s="1581"/>
      <c r="BP119" s="409" t="s">
        <v>259</v>
      </c>
      <c r="BQ119" s="400">
        <v>45319</v>
      </c>
      <c r="BR119" s="410">
        <v>45320</v>
      </c>
      <c r="BS119" s="410">
        <v>45321</v>
      </c>
      <c r="BT119" s="410">
        <v>45322</v>
      </c>
      <c r="BU119" s="410">
        <v>45323</v>
      </c>
      <c r="BV119" s="410">
        <v>45324</v>
      </c>
      <c r="BW119" s="410">
        <v>45325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0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0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0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0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0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0</v>
      </c>
      <c r="CE121" s="945">
        <f t="shared" ref="CE121:CE131" si="122">SUM(BY121:CD121)</f>
        <v>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0</v>
      </c>
      <c r="DO121" s="217">
        <f t="shared" si="114"/>
        <v>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0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0</v>
      </c>
      <c r="AN122" s="709">
        <f t="shared" si="116"/>
        <v>0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0</v>
      </c>
      <c r="BY122" s="137">
        <f t="shared" si="108"/>
        <v>0</v>
      </c>
      <c r="BZ122" s="711">
        <f t="shared" si="117"/>
        <v>0</v>
      </c>
      <c r="CA122" s="1391">
        <f t="shared" si="118"/>
        <v>0</v>
      </c>
      <c r="CB122" s="1392">
        <f t="shared" si="119"/>
        <v>0</v>
      </c>
      <c r="CC122" s="1396">
        <f t="shared" si="120"/>
        <v>0</v>
      </c>
      <c r="CD122" s="1399">
        <f t="shared" si="121"/>
        <v>0</v>
      </c>
      <c r="CE122" s="945">
        <f t="shared" si="122"/>
        <v>0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0</v>
      </c>
      <c r="DO122" s="220">
        <f t="shared" si="114"/>
        <v>0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0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0</v>
      </c>
      <c r="AE123" s="670">
        <v>0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0</v>
      </c>
      <c r="AN123" s="709">
        <f t="shared" si="116"/>
        <v>0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0</v>
      </c>
      <c r="BY123" s="137">
        <f t="shared" si="108"/>
        <v>0</v>
      </c>
      <c r="BZ123" s="711">
        <f t="shared" si="117"/>
        <v>0</v>
      </c>
      <c r="CA123" s="1391">
        <f t="shared" si="118"/>
        <v>0</v>
      </c>
      <c r="CB123" s="1392">
        <f t="shared" si="119"/>
        <v>0</v>
      </c>
      <c r="CC123" s="1396">
        <f t="shared" si="120"/>
        <v>0</v>
      </c>
      <c r="CD123" s="1399">
        <f t="shared" si="121"/>
        <v>0</v>
      </c>
      <c r="CE123" s="945">
        <f t="shared" si="122"/>
        <v>0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0</v>
      </c>
      <c r="DO123" s="220">
        <f t="shared" si="114"/>
        <v>0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0</v>
      </c>
      <c r="CE125" s="945">
        <f t="shared" si="122"/>
        <v>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0</v>
      </c>
      <c r="DO125" s="217">
        <f t="shared" si="114"/>
        <v>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0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0</v>
      </c>
      <c r="BY126" s="137">
        <f t="shared" si="108"/>
        <v>0</v>
      </c>
      <c r="BZ126" s="711">
        <f t="shared" si="117"/>
        <v>0</v>
      </c>
      <c r="CA126" s="1391">
        <f t="shared" si="118"/>
        <v>0</v>
      </c>
      <c r="CB126" s="1392">
        <f t="shared" si="119"/>
        <v>0</v>
      </c>
      <c r="CC126" s="1396">
        <f t="shared" si="120"/>
        <v>0</v>
      </c>
      <c r="CD126" s="1399">
        <f t="shared" si="121"/>
        <v>0</v>
      </c>
      <c r="CE126" s="945">
        <f t="shared" si="122"/>
        <v>0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0</v>
      </c>
      <c r="DO126" s="220">
        <f t="shared" si="114"/>
        <v>0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0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0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0</v>
      </c>
      <c r="BY127" s="137">
        <f t="shared" si="108"/>
        <v>0</v>
      </c>
      <c r="BZ127" s="711">
        <f t="shared" si="117"/>
        <v>0</v>
      </c>
      <c r="CA127" s="1391">
        <f t="shared" si="118"/>
        <v>0</v>
      </c>
      <c r="CB127" s="1392">
        <f t="shared" si="119"/>
        <v>0</v>
      </c>
      <c r="CC127" s="1396">
        <f t="shared" si="120"/>
        <v>0</v>
      </c>
      <c r="CD127" s="1399">
        <f t="shared" si="121"/>
        <v>0</v>
      </c>
      <c r="CE127" s="945">
        <f t="shared" si="122"/>
        <v>0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0</v>
      </c>
      <c r="DO127" s="220">
        <f t="shared" si="114"/>
        <v>0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0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0</v>
      </c>
      <c r="CE128" s="945">
        <f t="shared" si="122"/>
        <v>0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0</v>
      </c>
      <c r="DO128" s="217">
        <f t="shared" si="114"/>
        <v>0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0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0</v>
      </c>
      <c r="BY129" s="137">
        <f t="shared" si="108"/>
        <v>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0</v>
      </c>
      <c r="CE129" s="945">
        <f t="shared" si="122"/>
        <v>0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0</v>
      </c>
      <c r="DO129" s="220">
        <f t="shared" si="114"/>
        <v>0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0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0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0</v>
      </c>
      <c r="CE130" s="945">
        <f t="shared" si="122"/>
        <v>0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0</v>
      </c>
      <c r="DO130" s="220">
        <f t="shared" si="114"/>
        <v>0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0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0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0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0</v>
      </c>
      <c r="BY131" s="307">
        <f t="shared" si="108"/>
        <v>0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0</v>
      </c>
      <c r="CE131" s="946">
        <f t="shared" si="122"/>
        <v>0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0</v>
      </c>
      <c r="DO131" s="308">
        <f t="shared" si="114"/>
        <v>0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0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0</v>
      </c>
      <c r="V132" s="310">
        <f t="shared" si="123"/>
        <v>0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0</v>
      </c>
      <c r="AE132" s="310">
        <f t="shared" si="123"/>
        <v>0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0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0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0</v>
      </c>
      <c r="BY132" s="310">
        <f t="shared" si="124"/>
        <v>0</v>
      </c>
      <c r="BZ132" s="310">
        <f t="shared" si="124"/>
        <v>0</v>
      </c>
      <c r="CA132" s="310">
        <f t="shared" si="124"/>
        <v>0</v>
      </c>
      <c r="CB132" s="310">
        <f t="shared" si="124"/>
        <v>0</v>
      </c>
      <c r="CC132" s="310">
        <f t="shared" si="124"/>
        <v>0</v>
      </c>
      <c r="CD132" s="310">
        <f t="shared" si="124"/>
        <v>0</v>
      </c>
      <c r="CE132" s="310">
        <f t="shared" si="124"/>
        <v>0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0</v>
      </c>
      <c r="DO132" s="310">
        <f t="shared" si="130"/>
        <v>0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 t="e">
        <f>DN132/DO132</f>
        <v>#DIV/0!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45319</v>
      </c>
      <c r="O136" s="401">
        <v>45320</v>
      </c>
      <c r="P136" s="401">
        <v>45321</v>
      </c>
      <c r="Q136" s="401">
        <v>45322</v>
      </c>
      <c r="R136" s="401">
        <v>45323</v>
      </c>
      <c r="S136" s="401">
        <v>45324</v>
      </c>
      <c r="T136" s="762">
        <v>45325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45319</v>
      </c>
      <c r="BR136" s="410">
        <v>45320</v>
      </c>
      <c r="BS136" s="410">
        <v>45321</v>
      </c>
      <c r="BT136" s="410">
        <v>45322</v>
      </c>
      <c r="BU136" s="410">
        <v>45323</v>
      </c>
      <c r="BV136" s="410">
        <v>45324</v>
      </c>
      <c r="BW136" s="410">
        <v>45325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3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9" si="136">DH137-CF137</f>
        <v>0</v>
      </c>
      <c r="DL137" s="292">
        <f t="shared" ref="DL137:DL139" si="137">DI137-CF137</f>
        <v>0</v>
      </c>
      <c r="DM137" s="290">
        <f t="shared" ref="DM137:DM139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93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si="131"/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32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33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34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:BX139" si="139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si="135"/>
        <v>0</v>
      </c>
      <c r="DI138" s="214">
        <f t="shared" si="135"/>
        <v>0</v>
      </c>
      <c r="DJ138" s="208">
        <f t="shared" si="135"/>
        <v>0</v>
      </c>
      <c r="DK138" s="471">
        <f t="shared" si="136"/>
        <v>0</v>
      </c>
      <c r="DL138" s="215">
        <f t="shared" si="137"/>
        <v>0</v>
      </c>
      <c r="DM138" s="208">
        <f t="shared" si="138"/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3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3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3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3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si="139"/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35"/>
        <v>0</v>
      </c>
      <c r="DI139" s="259">
        <f t="shared" si="135"/>
        <v>0</v>
      </c>
      <c r="DJ139" s="253">
        <f t="shared" si="135"/>
        <v>0</v>
      </c>
      <c r="DK139" s="474">
        <f t="shared" si="136"/>
        <v>0</v>
      </c>
      <c r="DL139" s="260">
        <f t="shared" si="137"/>
        <v>0</v>
      </c>
      <c r="DM139" s="253">
        <f t="shared" si="13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40">SUM(M137:M139)</f>
        <v>0</v>
      </c>
      <c r="N140" s="310">
        <f t="shared" si="140"/>
        <v>0</v>
      </c>
      <c r="O140" s="310">
        <f t="shared" si="140"/>
        <v>0</v>
      </c>
      <c r="P140" s="310">
        <f t="shared" si="140"/>
        <v>0</v>
      </c>
      <c r="Q140" s="310">
        <f t="shared" si="140"/>
        <v>0</v>
      </c>
      <c r="R140" s="310">
        <f t="shared" si="140"/>
        <v>0</v>
      </c>
      <c r="S140" s="310">
        <f t="shared" si="140"/>
        <v>0</v>
      </c>
      <c r="T140" s="310">
        <f t="shared" si="140"/>
        <v>0</v>
      </c>
      <c r="U140" s="310">
        <f t="shared" si="140"/>
        <v>0</v>
      </c>
      <c r="V140" s="310">
        <f t="shared" si="140"/>
        <v>0</v>
      </c>
      <c r="W140" s="310">
        <f t="shared" si="140"/>
        <v>0</v>
      </c>
      <c r="X140" s="310">
        <f t="shared" si="140"/>
        <v>0</v>
      </c>
      <c r="Y140" s="310">
        <f t="shared" si="140"/>
        <v>0</v>
      </c>
      <c r="Z140" s="310">
        <f t="shared" si="140"/>
        <v>0</v>
      </c>
      <c r="AA140" s="310">
        <f t="shared" si="140"/>
        <v>0</v>
      </c>
      <c r="AB140" s="310">
        <f t="shared" si="140"/>
        <v>0</v>
      </c>
      <c r="AC140" s="310">
        <f t="shared" si="140"/>
        <v>0</v>
      </c>
      <c r="AD140" s="310">
        <f t="shared" si="140"/>
        <v>0</v>
      </c>
      <c r="AE140" s="310">
        <f t="shared" si="140"/>
        <v>0</v>
      </c>
      <c r="AF140" s="310">
        <f t="shared" si="140"/>
        <v>0</v>
      </c>
      <c r="AG140" s="310">
        <f t="shared" si="140"/>
        <v>0</v>
      </c>
      <c r="AH140" s="310">
        <f t="shared" si="140"/>
        <v>0</v>
      </c>
      <c r="AI140" s="310">
        <f t="shared" si="140"/>
        <v>0</v>
      </c>
      <c r="AJ140" s="310">
        <f t="shared" si="140"/>
        <v>0</v>
      </c>
      <c r="AK140" s="310">
        <f t="shared" si="140"/>
        <v>0</v>
      </c>
      <c r="AL140" s="310">
        <f t="shared" si="140"/>
        <v>0</v>
      </c>
      <c r="AM140" s="310">
        <f t="shared" si="140"/>
        <v>0</v>
      </c>
      <c r="AN140" s="310"/>
      <c r="AO140" s="310">
        <f t="shared" ref="AO140:CL140" si="141">SUM(AO137:AO139)</f>
        <v>0</v>
      </c>
      <c r="AP140" s="310">
        <f t="shared" si="141"/>
        <v>0</v>
      </c>
      <c r="AQ140" s="310">
        <f t="shared" si="141"/>
        <v>0</v>
      </c>
      <c r="AR140" s="310">
        <f t="shared" si="141"/>
        <v>0</v>
      </c>
      <c r="AS140" s="310">
        <f t="shared" si="141"/>
        <v>0</v>
      </c>
      <c r="AT140" s="310">
        <f t="shared" si="141"/>
        <v>0</v>
      </c>
      <c r="AU140" s="310">
        <f t="shared" si="141"/>
        <v>0</v>
      </c>
      <c r="AV140" s="310">
        <f t="shared" si="141"/>
        <v>0</v>
      </c>
      <c r="AW140" s="310">
        <f t="shared" si="141"/>
        <v>0</v>
      </c>
      <c r="AX140" s="310">
        <f t="shared" si="141"/>
        <v>0</v>
      </c>
      <c r="AY140" s="310">
        <f t="shared" si="141"/>
        <v>0</v>
      </c>
      <c r="AZ140" s="310">
        <f t="shared" si="141"/>
        <v>0</v>
      </c>
      <c r="BA140" s="310">
        <f t="shared" si="141"/>
        <v>0</v>
      </c>
      <c r="BB140" s="310">
        <f t="shared" si="141"/>
        <v>0</v>
      </c>
      <c r="BC140" s="310">
        <f t="shared" si="141"/>
        <v>0</v>
      </c>
      <c r="BD140" s="310">
        <f t="shared" si="141"/>
        <v>0</v>
      </c>
      <c r="BE140" s="310">
        <f t="shared" si="141"/>
        <v>0</v>
      </c>
      <c r="BF140" s="310">
        <f t="shared" si="141"/>
        <v>0</v>
      </c>
      <c r="BG140" s="310">
        <f t="shared" si="141"/>
        <v>0</v>
      </c>
      <c r="BH140" s="310">
        <f t="shared" si="141"/>
        <v>0</v>
      </c>
      <c r="BI140" s="310">
        <f t="shared" si="141"/>
        <v>0</v>
      </c>
      <c r="BJ140" s="310">
        <f t="shared" si="141"/>
        <v>0</v>
      </c>
      <c r="BK140" s="310">
        <f t="shared" si="141"/>
        <v>0</v>
      </c>
      <c r="BL140" s="310">
        <f t="shared" si="141"/>
        <v>0</v>
      </c>
      <c r="BM140" s="310">
        <f t="shared" si="141"/>
        <v>0</v>
      </c>
      <c r="BN140" s="310">
        <f t="shared" si="141"/>
        <v>0</v>
      </c>
      <c r="BO140" s="310">
        <f t="shared" si="141"/>
        <v>0</v>
      </c>
      <c r="BP140" s="310">
        <f t="shared" si="141"/>
        <v>0</v>
      </c>
      <c r="BQ140" s="310">
        <f t="shared" si="141"/>
        <v>0</v>
      </c>
      <c r="BR140" s="310">
        <f t="shared" si="141"/>
        <v>0</v>
      </c>
      <c r="BS140" s="310">
        <f t="shared" si="141"/>
        <v>0</v>
      </c>
      <c r="BT140" s="310">
        <f t="shared" si="141"/>
        <v>0</v>
      </c>
      <c r="BU140" s="310">
        <f t="shared" si="141"/>
        <v>0</v>
      </c>
      <c r="BV140" s="310">
        <f t="shared" si="141"/>
        <v>0</v>
      </c>
      <c r="BW140" s="310">
        <f t="shared" si="141"/>
        <v>0</v>
      </c>
      <c r="BX140" s="310">
        <f t="shared" si="141"/>
        <v>0</v>
      </c>
      <c r="BY140" s="310">
        <f t="shared" si="141"/>
        <v>0</v>
      </c>
      <c r="BZ140" s="310">
        <f t="shared" si="141"/>
        <v>0</v>
      </c>
      <c r="CA140" s="310">
        <f t="shared" si="141"/>
        <v>0</v>
      </c>
      <c r="CB140" s="310">
        <f t="shared" si="141"/>
        <v>0</v>
      </c>
      <c r="CC140" s="310">
        <f t="shared" si="141"/>
        <v>0</v>
      </c>
      <c r="CD140" s="310">
        <f t="shared" si="141"/>
        <v>0</v>
      </c>
      <c r="CE140" s="310">
        <f t="shared" si="141"/>
        <v>0</v>
      </c>
      <c r="CF140" s="310">
        <f t="shared" si="141"/>
        <v>0</v>
      </c>
      <c r="CG140" s="310">
        <f t="shared" si="141"/>
        <v>0</v>
      </c>
      <c r="CH140" s="310">
        <f t="shared" si="141"/>
        <v>0</v>
      </c>
      <c r="CI140" s="310">
        <f t="shared" si="141"/>
        <v>0</v>
      </c>
      <c r="CJ140" s="310">
        <f t="shared" si="141"/>
        <v>0</v>
      </c>
      <c r="CK140" s="310">
        <f t="shared" si="141"/>
        <v>0</v>
      </c>
      <c r="CL140" s="310">
        <f t="shared" si="141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42">SUM(DH137:DH139)</f>
        <v>0</v>
      </c>
      <c r="DI140" s="310">
        <f t="shared" si="142"/>
        <v>0</v>
      </c>
      <c r="DJ140" s="310">
        <f t="shared" si="142"/>
        <v>0</v>
      </c>
      <c r="DK140" s="310">
        <f t="shared" si="142"/>
        <v>0</v>
      </c>
      <c r="DL140" s="310">
        <f t="shared" si="142"/>
        <v>0</v>
      </c>
      <c r="DM140" s="310">
        <f t="shared" si="142"/>
        <v>0</v>
      </c>
      <c r="DN140" s="310">
        <f t="shared" si="142"/>
        <v>0</v>
      </c>
      <c r="DO140" s="310">
        <f t="shared" si="142"/>
        <v>0</v>
      </c>
      <c r="DP140" s="310">
        <f t="shared" si="142"/>
        <v>0</v>
      </c>
      <c r="DQ140" s="310">
        <f t="shared" si="142"/>
        <v>0</v>
      </c>
      <c r="DR140" s="310">
        <f t="shared" si="142"/>
        <v>0</v>
      </c>
      <c r="DS140" s="310">
        <f t="shared" si="142"/>
        <v>0</v>
      </c>
      <c r="DT140" s="310">
        <f t="shared" si="142"/>
        <v>0</v>
      </c>
      <c r="DU140" s="310">
        <f t="shared" si="142"/>
        <v>0</v>
      </c>
      <c r="DV140" s="310">
        <f t="shared" si="142"/>
        <v>0</v>
      </c>
      <c r="DW140" s="310">
        <f t="shared" si="142"/>
        <v>0</v>
      </c>
      <c r="DX140" s="310">
        <f t="shared" si="142"/>
        <v>0</v>
      </c>
      <c r="DY140" s="310">
        <f t="shared" si="142"/>
        <v>0</v>
      </c>
      <c r="DZ140" s="310">
        <f t="shared" si="142"/>
        <v>0</v>
      </c>
      <c r="EA140" s="310">
        <f t="shared" si="142"/>
        <v>0</v>
      </c>
      <c r="EB140" s="310">
        <f t="shared" si="142"/>
        <v>0</v>
      </c>
      <c r="EC140" s="310">
        <f t="shared" ref="EC140:ED140" si="143">SUM(EC137:EC139)</f>
        <v>0</v>
      </c>
      <c r="ED140" s="310">
        <f t="shared" si="143"/>
        <v>0</v>
      </c>
      <c r="EE140" s="310">
        <f t="shared" si="142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35"/>
      <c r="O145" s="1536"/>
      <c r="P145" s="1536"/>
      <c r="Q145" s="1536"/>
      <c r="R145" s="1536"/>
      <c r="S145" s="1536"/>
      <c r="T145" s="1537"/>
      <c r="U145" s="82">
        <v>0</v>
      </c>
      <c r="V145" s="83">
        <v>0</v>
      </c>
      <c r="W145" s="84" t="e">
        <f t="shared" ref="W145:W150" si="144">V145/U145</f>
        <v>#DIV/0!</v>
      </c>
      <c r="X145" s="267">
        <f>(H26/1000)*V145</f>
        <v>0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35"/>
      <c r="O146" s="1536"/>
      <c r="P146" s="1536"/>
      <c r="Q146" s="1536"/>
      <c r="R146" s="1536"/>
      <c r="S146" s="1536"/>
      <c r="T146" s="1537"/>
      <c r="U146" s="89">
        <v>0</v>
      </c>
      <c r="V146" s="90">
        <v>0</v>
      </c>
      <c r="W146" s="91" t="e">
        <f t="shared" si="144"/>
        <v>#DIV/0!</v>
      </c>
      <c r="X146" s="269" t="e">
        <f>(#REF!/1000)*V146</f>
        <v>#REF!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35"/>
      <c r="O147" s="1536"/>
      <c r="P147" s="1536"/>
      <c r="Q147" s="1536"/>
      <c r="R147" s="1536"/>
      <c r="S147" s="1536"/>
      <c r="T147" s="1537"/>
      <c r="U147" s="93">
        <v>0</v>
      </c>
      <c r="V147" s="94">
        <v>0</v>
      </c>
      <c r="W147" s="95" t="e">
        <f t="shared" si="144"/>
        <v>#DIV/0!</v>
      </c>
      <c r="X147" s="269">
        <f>(H30/1000)*V147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35"/>
      <c r="O148" s="1536"/>
      <c r="P148" s="1536"/>
      <c r="Q148" s="1536"/>
      <c r="R148" s="1536"/>
      <c r="S148" s="1536"/>
      <c r="T148" s="1537"/>
      <c r="U148" s="89">
        <v>0</v>
      </c>
      <c r="V148" s="90">
        <v>0</v>
      </c>
      <c r="W148" s="91" t="e">
        <f t="shared" si="144"/>
        <v>#DIV/0!</v>
      </c>
      <c r="X148" s="269">
        <f>(H38/1000)*V148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92">
        <v>5</v>
      </c>
      <c r="N149" s="1538"/>
      <c r="O149" s="1539"/>
      <c r="P149" s="1539"/>
      <c r="Q149" s="1539"/>
      <c r="R149" s="1539"/>
      <c r="S149" s="1539"/>
      <c r="T149" s="1540"/>
      <c r="U149" s="97">
        <v>0</v>
      </c>
      <c r="V149" s="98">
        <v>0</v>
      </c>
      <c r="W149" s="99" t="e">
        <f t="shared" si="144"/>
        <v>#DIV/0!</v>
      </c>
      <c r="X149" s="268">
        <f>(H26/1000)*V149</f>
        <v>0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/>
      <c r="CI149" s="96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100"/>
      <c r="N150" s="100"/>
      <c r="O150" s="100"/>
      <c r="P150" s="100"/>
      <c r="Q150" s="100"/>
      <c r="R150" s="101"/>
      <c r="S150" s="1517" t="s">
        <v>278</v>
      </c>
      <c r="T150" s="1518"/>
      <c r="U150" s="102">
        <f>SUM(U145:U149)</f>
        <v>0</v>
      </c>
      <c r="V150" s="103">
        <f>SUM(V145:V149)</f>
        <v>0</v>
      </c>
      <c r="W150" s="270" t="e">
        <f t="shared" si="144"/>
        <v>#DIV/0!</v>
      </c>
      <c r="X150" s="271" t="e">
        <f>SUM(X145:X149)</f>
        <v>#REF!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104"/>
      <c r="CH150" s="105"/>
      <c r="CI150" s="104"/>
      <c r="CJ150" s="34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L151" s="48"/>
      <c r="M151" s="357" t="s">
        <v>347</v>
      </c>
      <c r="N151" s="358"/>
      <c r="O151" s="358"/>
      <c r="P151" s="34"/>
      <c r="Q151" s="34"/>
      <c r="R151" s="34"/>
      <c r="S151" s="34"/>
      <c r="T151" s="34"/>
      <c r="U151" s="34"/>
      <c r="V151" s="68"/>
      <c r="W151" s="68"/>
      <c r="X151" s="68"/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950*24</f>
        <v>22800</v>
      </c>
      <c r="K152" s="74" t="s">
        <v>306</v>
      </c>
      <c r="M152" s="487" t="s">
        <v>299</v>
      </c>
      <c r="N152" s="1522" t="s">
        <v>300</v>
      </c>
      <c r="O152" s="1522"/>
      <c r="P152" s="1522"/>
      <c r="Q152" s="1522"/>
      <c r="R152" s="1522"/>
      <c r="S152" s="1522"/>
      <c r="T152" s="1522"/>
      <c r="U152" s="487" t="s">
        <v>301</v>
      </c>
      <c r="V152" s="75" t="s">
        <v>302</v>
      </c>
      <c r="W152" s="75" t="s">
        <v>303</v>
      </c>
      <c r="X152" s="266" t="s">
        <v>330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I153" s="72" t="s">
        <v>305</v>
      </c>
      <c r="J153" s="73">
        <f>J152/4</f>
        <v>5700</v>
      </c>
      <c r="K153" s="74" t="s">
        <v>307</v>
      </c>
      <c r="M153" s="81">
        <v>1</v>
      </c>
      <c r="N153" s="1535"/>
      <c r="O153" s="1536"/>
      <c r="P153" s="1536"/>
      <c r="Q153" s="1536"/>
      <c r="R153" s="1536"/>
      <c r="S153" s="1536"/>
      <c r="T153" s="1537"/>
      <c r="U153" s="82">
        <v>0</v>
      </c>
      <c r="V153" s="83">
        <v>0</v>
      </c>
      <c r="W153" s="84" t="e">
        <f t="shared" ref="W153:W158" si="145">V153/U153</f>
        <v>#DIV/0!</v>
      </c>
      <c r="X153" s="267">
        <f>(H43/1000)*V153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K154" s="30"/>
      <c r="M154" s="88">
        <v>2</v>
      </c>
      <c r="N154" s="1535"/>
      <c r="O154" s="1536"/>
      <c r="P154" s="1536"/>
      <c r="Q154" s="1536"/>
      <c r="R154" s="1536"/>
      <c r="S154" s="1536"/>
      <c r="T154" s="1537"/>
      <c r="U154" s="89">
        <v>0</v>
      </c>
      <c r="V154" s="90">
        <v>0</v>
      </c>
      <c r="W154" s="91" t="e">
        <f t="shared" si="145"/>
        <v>#DIV/0!</v>
      </c>
      <c r="X154" s="269">
        <f>(H94/1000)*V154</f>
        <v>0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92">
        <v>3</v>
      </c>
      <c r="N155" s="1535"/>
      <c r="O155" s="1536"/>
      <c r="P155" s="1536"/>
      <c r="Q155" s="1536"/>
      <c r="R155" s="1536"/>
      <c r="S155" s="1536"/>
      <c r="T155" s="1537"/>
      <c r="U155" s="93">
        <v>0</v>
      </c>
      <c r="V155" s="94">
        <v>0</v>
      </c>
      <c r="W155" s="95" t="e">
        <f t="shared" si="145"/>
        <v>#DIV/0!</v>
      </c>
      <c r="X155" s="269">
        <f>(H47/1000)*V155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88">
        <v>4</v>
      </c>
      <c r="N156" s="1535"/>
      <c r="O156" s="1536"/>
      <c r="P156" s="1536"/>
      <c r="Q156" s="1536"/>
      <c r="R156" s="1536"/>
      <c r="S156" s="1536"/>
      <c r="T156" s="1537"/>
      <c r="U156" s="89">
        <v>0</v>
      </c>
      <c r="V156" s="90">
        <v>0</v>
      </c>
      <c r="W156" s="91" t="e">
        <f t="shared" si="145"/>
        <v>#DIV/0!</v>
      </c>
      <c r="X156" s="269">
        <f>(H48/1000)*V156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92">
        <v>5</v>
      </c>
      <c r="N157" s="1538"/>
      <c r="O157" s="1539"/>
      <c r="P157" s="1539"/>
      <c r="Q157" s="1539"/>
      <c r="R157" s="1539"/>
      <c r="S157" s="1539"/>
      <c r="T157" s="1540"/>
      <c r="U157" s="97">
        <v>0</v>
      </c>
      <c r="V157" s="98">
        <v>0</v>
      </c>
      <c r="W157" s="99" t="e">
        <f t="shared" si="145"/>
        <v>#DIV/0!</v>
      </c>
      <c r="X157" s="268">
        <f>(H43/1000)*V157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M158" s="100"/>
      <c r="N158" s="100"/>
      <c r="O158" s="100"/>
      <c r="P158" s="100"/>
      <c r="Q158" s="100"/>
      <c r="R158" s="101"/>
      <c r="S158" s="1517" t="s">
        <v>278</v>
      </c>
      <c r="T158" s="1518"/>
      <c r="U158" s="102">
        <f>SUM(U153:U157)</f>
        <v>0</v>
      </c>
      <c r="V158" s="103">
        <f>SUM(V153:V157)</f>
        <v>0</v>
      </c>
      <c r="W158" s="270" t="e">
        <f t="shared" si="145"/>
        <v>#DIV/0!</v>
      </c>
      <c r="X158" s="271">
        <f>SUM(X153:X157)</f>
        <v>0</v>
      </c>
      <c r="Y158" s="68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359"/>
      <c r="J159" s="359"/>
      <c r="K159" s="359"/>
      <c r="L159" s="360"/>
      <c r="M159" s="361" t="s">
        <v>348</v>
      </c>
      <c r="N159" s="362"/>
      <c r="O159" s="362"/>
      <c r="P159" s="359"/>
      <c r="Q159" s="359"/>
      <c r="R159" s="359"/>
      <c r="S159" s="359"/>
      <c r="T159" s="359"/>
      <c r="U159" s="359"/>
      <c r="V159" s="363"/>
      <c r="W159" s="363"/>
      <c r="X159" s="363"/>
      <c r="Y159" s="363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950*24</f>
        <v>22800</v>
      </c>
      <c r="K160" s="74" t="s">
        <v>306</v>
      </c>
      <c r="M160" s="487" t="s">
        <v>299</v>
      </c>
      <c r="N160" s="1522" t="s">
        <v>300</v>
      </c>
      <c r="O160" s="1522"/>
      <c r="P160" s="1522"/>
      <c r="Q160" s="1522"/>
      <c r="R160" s="1522"/>
      <c r="S160" s="1522"/>
      <c r="T160" s="1522"/>
      <c r="U160" s="487" t="s">
        <v>301</v>
      </c>
      <c r="V160" s="75" t="s">
        <v>302</v>
      </c>
      <c r="W160" s="75" t="s">
        <v>303</v>
      </c>
      <c r="X160" s="266" t="s">
        <v>330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I161" s="72" t="s">
        <v>305</v>
      </c>
      <c r="J161" s="73">
        <f>J160/4</f>
        <v>5700</v>
      </c>
      <c r="K161" s="74" t="s">
        <v>307</v>
      </c>
      <c r="L161" s="30"/>
      <c r="M161" s="81">
        <v>1</v>
      </c>
      <c r="N161" s="1523"/>
      <c r="O161" s="1524"/>
      <c r="P161" s="1524"/>
      <c r="Q161" s="1524"/>
      <c r="R161" s="1524"/>
      <c r="S161" s="1524"/>
      <c r="T161" s="1525"/>
      <c r="U161" s="82">
        <v>0</v>
      </c>
      <c r="V161" s="83">
        <v>0</v>
      </c>
      <c r="W161" s="84" t="e">
        <f t="shared" ref="W161:W166" si="146">V161/U161</f>
        <v>#DIV/0!</v>
      </c>
      <c r="X161" s="269">
        <f>(H27/1000)*V161</f>
        <v>0</v>
      </c>
      <c r="Y161" s="68"/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88">
        <v>2</v>
      </c>
      <c r="N162" s="1511"/>
      <c r="O162" s="1512"/>
      <c r="P162" s="1512"/>
      <c r="Q162" s="1512"/>
      <c r="R162" s="1512"/>
      <c r="S162" s="1512"/>
      <c r="T162" s="1513"/>
      <c r="U162" s="89">
        <v>0</v>
      </c>
      <c r="V162" s="90">
        <v>0</v>
      </c>
      <c r="W162" s="91" t="e">
        <f t="shared" si="146"/>
        <v>#DIV/0!</v>
      </c>
      <c r="X162" s="269">
        <f>(H22/1000)*V162</f>
        <v>0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106">
        <v>3</v>
      </c>
      <c r="N163" s="1511"/>
      <c r="O163" s="1512"/>
      <c r="P163" s="1512"/>
      <c r="Q163" s="1512"/>
      <c r="R163" s="1512"/>
      <c r="S163" s="1512"/>
      <c r="T163" s="1513"/>
      <c r="U163" s="107">
        <v>0</v>
      </c>
      <c r="V163" s="108">
        <v>0</v>
      </c>
      <c r="W163" s="91" t="e">
        <f t="shared" si="146"/>
        <v>#DIV/0!</v>
      </c>
      <c r="X163" s="269">
        <f>(H23/1000)*V163</f>
        <v>0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88">
        <v>4</v>
      </c>
      <c r="N164" s="1526"/>
      <c r="O164" s="1527"/>
      <c r="P164" s="1527"/>
      <c r="Q164" s="1527"/>
      <c r="R164" s="1527"/>
      <c r="S164" s="1527"/>
      <c r="T164" s="1528"/>
      <c r="U164" s="107">
        <v>0</v>
      </c>
      <c r="V164" s="108">
        <v>0</v>
      </c>
      <c r="W164" s="91" t="e">
        <f t="shared" si="146"/>
        <v>#DIV/0!</v>
      </c>
      <c r="X164" s="269">
        <f>(H24/1000)*V164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6">
        <v>5</v>
      </c>
      <c r="N165" s="1519"/>
      <c r="O165" s="1520"/>
      <c r="P165" s="1520"/>
      <c r="Q165" s="1520"/>
      <c r="R165" s="1520"/>
      <c r="S165" s="1520"/>
      <c r="T165" s="1521"/>
      <c r="U165" s="109">
        <v>0</v>
      </c>
      <c r="V165" s="110">
        <v>0</v>
      </c>
      <c r="W165" s="111" t="e">
        <f t="shared" si="146"/>
        <v>#DIV/0!</v>
      </c>
      <c r="X165" s="269">
        <f>(H26/1000)*V165</f>
        <v>0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00"/>
      <c r="N166" s="100"/>
      <c r="O166" s="100"/>
      <c r="P166" s="100"/>
      <c r="Q166" s="100"/>
      <c r="R166" s="101"/>
      <c r="S166" s="1517" t="s">
        <v>278</v>
      </c>
      <c r="T166" s="1518"/>
      <c r="U166" s="102">
        <f>SUM(U161:U165)</f>
        <v>0</v>
      </c>
      <c r="V166" s="103">
        <f>SUM(V161:V165)</f>
        <v>0</v>
      </c>
      <c r="W166" s="270" t="e">
        <f t="shared" si="146"/>
        <v>#DIV/0!</v>
      </c>
      <c r="X166" s="271">
        <f>SUM(X161:X165)</f>
        <v>0</v>
      </c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L167" s="30"/>
      <c r="M167" s="112" t="s">
        <v>409</v>
      </c>
      <c r="N167" s="113"/>
      <c r="O167" s="113"/>
      <c r="V167" s="68"/>
      <c r="W167" s="68"/>
      <c r="X167" s="68"/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950*24</f>
        <v>22800</v>
      </c>
      <c r="K168" s="74" t="s">
        <v>306</v>
      </c>
      <c r="L168" s="30"/>
      <c r="M168" s="487" t="s">
        <v>299</v>
      </c>
      <c r="N168" s="1522" t="s">
        <v>300</v>
      </c>
      <c r="O168" s="1522"/>
      <c r="P168" s="1522"/>
      <c r="Q168" s="1522"/>
      <c r="R168" s="1522"/>
      <c r="S168" s="1522"/>
      <c r="T168" s="1522"/>
      <c r="U168" s="487" t="s">
        <v>301</v>
      </c>
      <c r="V168" s="75" t="s">
        <v>302</v>
      </c>
      <c r="W168" s="75" t="s">
        <v>303</v>
      </c>
      <c r="X168" s="266" t="s">
        <v>330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I169" s="72" t="s">
        <v>305</v>
      </c>
      <c r="J169" s="73">
        <f>J168/4</f>
        <v>5700</v>
      </c>
      <c r="K169" s="74" t="s">
        <v>307</v>
      </c>
      <c r="L169" s="30"/>
      <c r="M169" s="81">
        <v>1</v>
      </c>
      <c r="N169" s="1523"/>
      <c r="O169" s="1524"/>
      <c r="P169" s="1524"/>
      <c r="Q169" s="1524"/>
      <c r="R169" s="1524"/>
      <c r="S169" s="1524"/>
      <c r="T169" s="1525"/>
      <c r="U169" s="82">
        <v>0</v>
      </c>
      <c r="V169" s="83">
        <v>0</v>
      </c>
      <c r="W169" s="84" t="e">
        <f t="shared" ref="W169:W174" si="147">V169/U169</f>
        <v>#DIV/0!</v>
      </c>
      <c r="X169" s="269">
        <f>(H45/1000)*V169</f>
        <v>0</v>
      </c>
      <c r="Y169" s="68"/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88">
        <v>2</v>
      </c>
      <c r="N170" s="1511"/>
      <c r="O170" s="1512"/>
      <c r="P170" s="1512"/>
      <c r="Q170" s="1512"/>
      <c r="R170" s="1512"/>
      <c r="S170" s="1512"/>
      <c r="T170" s="1513"/>
      <c r="U170" s="89">
        <v>0</v>
      </c>
      <c r="V170" s="90">
        <v>0</v>
      </c>
      <c r="W170" s="91" t="e">
        <f t="shared" si="147"/>
        <v>#DIV/0!</v>
      </c>
      <c r="X170" s="269">
        <f>(H39/1000)*V170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106">
        <v>3</v>
      </c>
      <c r="N171" s="1511"/>
      <c r="O171" s="1512"/>
      <c r="P171" s="1512"/>
      <c r="Q171" s="1512"/>
      <c r="R171" s="1512"/>
      <c r="S171" s="1512"/>
      <c r="T171" s="1513"/>
      <c r="U171" s="107">
        <v>0</v>
      </c>
      <c r="V171" s="108">
        <v>0</v>
      </c>
      <c r="W171" s="91" t="e">
        <f t="shared" si="147"/>
        <v>#DIV/0!</v>
      </c>
      <c r="X171" s="269">
        <f>(H42/1000)*V171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88">
        <v>4</v>
      </c>
      <c r="N172" s="1526"/>
      <c r="O172" s="1527"/>
      <c r="P172" s="1527"/>
      <c r="Q172" s="1527"/>
      <c r="R172" s="1527"/>
      <c r="S172" s="1527"/>
      <c r="T172" s="1528"/>
      <c r="U172" s="107">
        <v>0</v>
      </c>
      <c r="V172" s="108">
        <v>0</v>
      </c>
      <c r="W172" s="91" t="e">
        <f t="shared" si="147"/>
        <v>#DIV/0!</v>
      </c>
      <c r="X172" s="269">
        <f>(H43/1000)*V172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>
      <c r="L173" s="30"/>
      <c r="M173" s="106">
        <v>5</v>
      </c>
      <c r="N173" s="1519"/>
      <c r="O173" s="1520"/>
      <c r="P173" s="1520"/>
      <c r="Q173" s="1520"/>
      <c r="R173" s="1520"/>
      <c r="S173" s="1520"/>
      <c r="T173" s="1521"/>
      <c r="U173" s="109">
        <v>0</v>
      </c>
      <c r="V173" s="110">
        <v>0</v>
      </c>
      <c r="W173" s="111" t="e">
        <f t="shared" si="147"/>
        <v>#DIV/0!</v>
      </c>
      <c r="X173" s="269">
        <f>(H44/1000)*V173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Bot="1">
      <c r="L174" s="30"/>
      <c r="M174" s="100"/>
      <c r="N174" s="100"/>
      <c r="O174" s="100"/>
      <c r="P174" s="100"/>
      <c r="Q174" s="100"/>
      <c r="R174" s="101"/>
      <c r="S174" s="1517" t="s">
        <v>278</v>
      </c>
      <c r="T174" s="1518"/>
      <c r="U174" s="102">
        <f>SUM(U169:U173)</f>
        <v>0</v>
      </c>
      <c r="V174" s="103">
        <f>SUM(V169:V173)</f>
        <v>0</v>
      </c>
      <c r="W174" s="270" t="e">
        <f t="shared" si="147"/>
        <v>#DIV/0!</v>
      </c>
      <c r="X174" s="271">
        <f>SUM(X169:X173)</f>
        <v>0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 thickBot="1">
      <c r="L175" s="30"/>
      <c r="M175" s="68"/>
      <c r="N175" s="68"/>
      <c r="O175" s="68"/>
      <c r="P175" s="68"/>
      <c r="Q175" s="68"/>
      <c r="R175" s="68"/>
      <c r="S175" s="1505" t="s">
        <v>331</v>
      </c>
      <c r="T175" s="1505"/>
      <c r="U175" s="1505"/>
      <c r="V175" s="1504">
        <f>V150+V158+V166+V174</f>
        <v>0</v>
      </c>
      <c r="W175" s="1505"/>
      <c r="X175" s="486" t="e">
        <f>X150+X158+X166+X174</f>
        <v>#REF!</v>
      </c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 thickTop="1">
      <c r="L176" s="30"/>
      <c r="M176" s="364" t="s">
        <v>390</v>
      </c>
      <c r="N176" s="365"/>
      <c r="O176" s="365"/>
      <c r="V176" s="68"/>
      <c r="W176" s="68"/>
      <c r="X176" s="68"/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800*24</f>
        <v>19200</v>
      </c>
      <c r="K177" s="74" t="s">
        <v>306</v>
      </c>
      <c r="M177" s="487" t="s">
        <v>299</v>
      </c>
      <c r="N177" s="1522" t="s">
        <v>300</v>
      </c>
      <c r="O177" s="1522"/>
      <c r="P177" s="1522"/>
      <c r="Q177" s="1522"/>
      <c r="R177" s="1522"/>
      <c r="S177" s="1522"/>
      <c r="T177" s="1522"/>
      <c r="U177" s="487" t="s">
        <v>301</v>
      </c>
      <c r="V177" s="75" t="s">
        <v>302</v>
      </c>
      <c r="W177" s="75" t="s">
        <v>303</v>
      </c>
      <c r="X177" s="266" t="s">
        <v>330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72" t="s">
        <v>305</v>
      </c>
      <c r="J178" s="73">
        <f>J177/4</f>
        <v>4800</v>
      </c>
      <c r="K178" s="74" t="s">
        <v>307</v>
      </c>
      <c r="M178" s="81">
        <v>1</v>
      </c>
      <c r="N178" s="1511"/>
      <c r="O178" s="1512"/>
      <c r="P178" s="1512"/>
      <c r="Q178" s="1512"/>
      <c r="R178" s="1512"/>
      <c r="S178" s="1512"/>
      <c r="T178" s="1513"/>
      <c r="U178" s="82">
        <v>0</v>
      </c>
      <c r="V178" s="83">
        <v>0</v>
      </c>
      <c r="W178" s="84" t="e">
        <f t="shared" ref="W178:W183" si="148">V178/U178</f>
        <v>#DIV/0!</v>
      </c>
      <c r="X178" s="269">
        <f>(H61/1000)*V178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88">
        <v>2</v>
      </c>
      <c r="N179" s="1511"/>
      <c r="O179" s="1512"/>
      <c r="P179" s="1512"/>
      <c r="Q179" s="1512"/>
      <c r="R179" s="1512"/>
      <c r="S179" s="1512"/>
      <c r="T179" s="1513"/>
      <c r="U179" s="89">
        <v>0</v>
      </c>
      <c r="V179" s="90">
        <v>0</v>
      </c>
      <c r="W179" s="91" t="e">
        <f t="shared" si="148"/>
        <v>#DIV/0!</v>
      </c>
      <c r="X179" s="269">
        <f>(H62/1000)*V179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6">
        <v>3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48"/>
        <v>#DIV/0!</v>
      </c>
      <c r="X180" s="269">
        <f>(H63/1000)*V180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>
      <c r="I181" s="34"/>
      <c r="J181" s="34"/>
      <c r="K181" s="34"/>
      <c r="M181" s="88">
        <v>4</v>
      </c>
      <c r="N181" s="1511"/>
      <c r="O181" s="1512"/>
      <c r="P181" s="1512"/>
      <c r="Q181" s="1512"/>
      <c r="R181" s="1512"/>
      <c r="S181" s="1512"/>
      <c r="T181" s="1513"/>
      <c r="U181" s="107">
        <v>0</v>
      </c>
      <c r="V181" s="108">
        <v>0</v>
      </c>
      <c r="W181" s="91" t="e">
        <f t="shared" si="148"/>
        <v>#DIV/0!</v>
      </c>
      <c r="X181" s="269">
        <f>(H64/1000)*V181</f>
        <v>0</v>
      </c>
      <c r="Y181" s="34"/>
    </row>
    <row r="182" spans="1:119" ht="25.2" customHeight="1">
      <c r="I182" s="34"/>
      <c r="J182" s="34"/>
      <c r="K182" s="34"/>
      <c r="M182" s="106">
        <v>5</v>
      </c>
      <c r="N182" s="1514"/>
      <c r="O182" s="1515"/>
      <c r="P182" s="1515"/>
      <c r="Q182" s="1515"/>
      <c r="R182" s="1515"/>
      <c r="S182" s="1515"/>
      <c r="T182" s="1516"/>
      <c r="U182" s="109">
        <v>0</v>
      </c>
      <c r="V182" s="110">
        <v>0</v>
      </c>
      <c r="W182" s="111" t="e">
        <f t="shared" si="148"/>
        <v>#DIV/0!</v>
      </c>
      <c r="X182" s="269">
        <f>(H65/1000)*V182</f>
        <v>0</v>
      </c>
      <c r="Y182" s="34"/>
    </row>
    <row r="183" spans="1:119" ht="25.2" customHeight="1" thickBot="1">
      <c r="I183" s="34"/>
      <c r="J183" s="34"/>
      <c r="K183" s="34"/>
      <c r="M183" s="100"/>
      <c r="N183" s="100"/>
      <c r="O183" s="100"/>
      <c r="P183" s="100"/>
      <c r="Q183" s="100"/>
      <c r="R183" s="101"/>
      <c r="S183" s="1517" t="s">
        <v>278</v>
      </c>
      <c r="T183" s="1518"/>
      <c r="U183" s="102">
        <f>SUM(U178:U182)</f>
        <v>0</v>
      </c>
      <c r="V183" s="103">
        <f>SUM(V178:V182)</f>
        <v>0</v>
      </c>
      <c r="W183" s="270" t="e">
        <f t="shared" si="148"/>
        <v>#DIV/0!</v>
      </c>
      <c r="X183" s="271">
        <f>SUM(X178:X182)</f>
        <v>0</v>
      </c>
      <c r="Y183" s="34"/>
    </row>
    <row r="184" spans="1:119" ht="25.2" customHeight="1" thickTop="1" thickBot="1">
      <c r="I184" s="34"/>
      <c r="J184" s="34"/>
      <c r="K184" s="34"/>
      <c r="M184" s="68"/>
      <c r="N184" s="68"/>
      <c r="O184" s="68"/>
      <c r="P184" s="68"/>
      <c r="Q184" s="68"/>
      <c r="R184" s="68"/>
      <c r="S184" s="1505" t="s">
        <v>332</v>
      </c>
      <c r="T184" s="1505"/>
      <c r="U184" s="1505"/>
      <c r="V184" s="1504">
        <f>V183</f>
        <v>0</v>
      </c>
      <c r="W184" s="1505"/>
      <c r="X184" s="486">
        <f>X183</f>
        <v>0</v>
      </c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34"/>
    </row>
    <row r="186" spans="1:119" ht="25.2" customHeight="1" thickTop="1" thickBot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1506" t="s">
        <v>304</v>
      </c>
      <c r="T186" s="1507"/>
      <c r="U186" s="315">
        <f>U150+U158+U166+U174+U183</f>
        <v>0</v>
      </c>
      <c r="V186" s="315">
        <f>V150+V158+V166+V174+V183</f>
        <v>0</v>
      </c>
      <c r="W186" s="313" t="e">
        <f>V186/U186</f>
        <v>#DIV/0!</v>
      </c>
      <c r="X186" s="314" t="e">
        <f>X150+X158+X166+X174+X183</f>
        <v>#REF!</v>
      </c>
      <c r="Y186" s="34"/>
    </row>
    <row r="187" spans="1:119" ht="14.4" thickTop="1">
      <c r="I187" s="34"/>
      <c r="J187" s="34"/>
      <c r="K187" s="34"/>
      <c r="L187" s="34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34"/>
    </row>
  </sheetData>
  <mergeCells count="249">
    <mergeCell ref="S183:T183"/>
    <mergeCell ref="S184:U184"/>
    <mergeCell ref="V184:W184"/>
    <mergeCell ref="S186:T186"/>
    <mergeCell ref="N177:T177"/>
    <mergeCell ref="N178:T178"/>
    <mergeCell ref="N179:T179"/>
    <mergeCell ref="N180:T180"/>
    <mergeCell ref="N181:T181"/>
    <mergeCell ref="N182:T182"/>
    <mergeCell ref="N171:T171"/>
    <mergeCell ref="N172:T172"/>
    <mergeCell ref="N173:T173"/>
    <mergeCell ref="S174:T174"/>
    <mergeCell ref="S175:U175"/>
    <mergeCell ref="V175:W175"/>
    <mergeCell ref="N164:T164"/>
    <mergeCell ref="N165:T165"/>
    <mergeCell ref="S166:T166"/>
    <mergeCell ref="N168:T168"/>
    <mergeCell ref="N169:T169"/>
    <mergeCell ref="N170:T170"/>
    <mergeCell ref="N157:T157"/>
    <mergeCell ref="S158:T158"/>
    <mergeCell ref="N160:T160"/>
    <mergeCell ref="N161:T161"/>
    <mergeCell ref="N162:T162"/>
    <mergeCell ref="N163:T163"/>
    <mergeCell ref="S150:T150"/>
    <mergeCell ref="N152:T152"/>
    <mergeCell ref="N153:T153"/>
    <mergeCell ref="N154:T154"/>
    <mergeCell ref="N155:T155"/>
    <mergeCell ref="N156:T156"/>
    <mergeCell ref="CZ135:DC135"/>
    <mergeCell ref="DD135:DG135"/>
    <mergeCell ref="AW135:AW136"/>
    <mergeCell ref="AX137:BE137"/>
    <mergeCell ref="BF137:BF139"/>
    <mergeCell ref="BG137:BN137"/>
    <mergeCell ref="BO137:BO139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AN135:AN136"/>
    <mergeCell ref="AO135:AV135"/>
    <mergeCell ref="N144:T144"/>
    <mergeCell ref="N145:T145"/>
    <mergeCell ref="N146:T146"/>
    <mergeCell ref="N147:T147"/>
    <mergeCell ref="N148:T148"/>
    <mergeCell ref="N149:T149"/>
    <mergeCell ref="CV135:CY135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O117:AW117"/>
    <mergeCell ref="AW118:AW119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</mergeCells>
  <phoneticPr fontId="1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61A17-994E-4A19-9214-2DAA5EB71D4A}">
  <dimension ref="A1:EF187"/>
  <sheetViews>
    <sheetView zoomScale="60" zoomScaleNormal="60" workbookViewId="0">
      <pane xSplit="6" ySplit="8" topLeftCell="G126" activePane="bottomRight" state="frozen"/>
      <selection pane="topRight" activeCell="G1" sqref="G1"/>
      <selection pane="bottomLeft" activeCell="A9" sqref="A9"/>
      <selection pane="bottomRight" activeCell="A137" sqref="A137:XFD139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0.664062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614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5"/>
      <c r="DQ6" s="495" t="s">
        <v>381</v>
      </c>
      <c r="DR6" s="495"/>
      <c r="DS6" s="503"/>
      <c r="DT6" s="503"/>
      <c r="DU6" s="503" t="s">
        <v>385</v>
      </c>
      <c r="DV6" s="503"/>
      <c r="DW6" s="873"/>
      <c r="DX6" s="873"/>
      <c r="DY6" s="873" t="s">
        <v>396</v>
      </c>
      <c r="DZ6" s="873"/>
      <c r="EA6" s="873"/>
      <c r="EB6" s="1241"/>
      <c r="EC6" s="1241"/>
      <c r="ED6" s="1241" t="s">
        <v>611</v>
      </c>
      <c r="EE6" s="1241"/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45326</v>
      </c>
      <c r="CH7" s="1686"/>
      <c r="CI7" s="1687"/>
      <c r="CJ7" s="1688">
        <v>45327</v>
      </c>
      <c r="CK7" s="1689"/>
      <c r="CL7" s="1689"/>
      <c r="CM7" s="1690"/>
      <c r="CN7" s="1742">
        <v>45328</v>
      </c>
      <c r="CO7" s="1743"/>
      <c r="CP7" s="1743"/>
      <c r="CQ7" s="1744"/>
      <c r="CR7" s="1742">
        <v>45329</v>
      </c>
      <c r="CS7" s="1743"/>
      <c r="CT7" s="1743"/>
      <c r="CU7" s="1744"/>
      <c r="CV7" s="1742">
        <v>45330</v>
      </c>
      <c r="CW7" s="1743"/>
      <c r="CX7" s="1743"/>
      <c r="CY7" s="1744"/>
      <c r="CZ7" s="1742">
        <v>45331</v>
      </c>
      <c r="DA7" s="1743"/>
      <c r="DB7" s="1743"/>
      <c r="DC7" s="1744"/>
      <c r="DD7" s="1742">
        <v>45332</v>
      </c>
      <c r="DE7" s="1743"/>
      <c r="DF7" s="1743"/>
      <c r="DG7" s="1744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45334</v>
      </c>
      <c r="DQ7" s="875">
        <v>45341</v>
      </c>
      <c r="DR7" s="875">
        <v>45348</v>
      </c>
      <c r="DS7" s="875">
        <v>45355</v>
      </c>
      <c r="DT7" s="875">
        <v>45362</v>
      </c>
      <c r="DU7" s="875">
        <v>45369</v>
      </c>
      <c r="DV7" s="875">
        <v>45376</v>
      </c>
      <c r="DW7" s="875">
        <v>45383</v>
      </c>
      <c r="DX7" s="875">
        <v>45390</v>
      </c>
      <c r="DY7" s="875">
        <v>45397</v>
      </c>
      <c r="DZ7" s="875">
        <v>45404</v>
      </c>
      <c r="EA7" s="875">
        <v>45411</v>
      </c>
      <c r="EB7" s="875">
        <v>45418</v>
      </c>
      <c r="EC7" s="875">
        <v>45425</v>
      </c>
      <c r="ED7" s="875">
        <v>45432</v>
      </c>
      <c r="EE7" s="875">
        <v>45439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45326</v>
      </c>
      <c r="O8" s="401">
        <v>45327</v>
      </c>
      <c r="P8" s="401">
        <v>45328</v>
      </c>
      <c r="Q8" s="401">
        <v>45329</v>
      </c>
      <c r="R8" s="401">
        <v>45330</v>
      </c>
      <c r="S8" s="401">
        <v>45331</v>
      </c>
      <c r="T8" s="401">
        <v>45332</v>
      </c>
      <c r="U8" s="402" t="s">
        <v>3</v>
      </c>
      <c r="V8" s="403" t="s">
        <v>259</v>
      </c>
      <c r="W8" s="400">
        <v>45326</v>
      </c>
      <c r="X8" s="404">
        <v>45327</v>
      </c>
      <c r="Y8" s="404">
        <v>45328</v>
      </c>
      <c r="Z8" s="404">
        <v>45329</v>
      </c>
      <c r="AA8" s="404">
        <v>45330</v>
      </c>
      <c r="AB8" s="404">
        <v>45331</v>
      </c>
      <c r="AC8" s="404">
        <v>45332</v>
      </c>
      <c r="AD8" s="405" t="s">
        <v>462</v>
      </c>
      <c r="AE8" s="720" t="s">
        <v>259</v>
      </c>
      <c r="AF8" s="400">
        <v>45326</v>
      </c>
      <c r="AG8" s="672">
        <v>45327</v>
      </c>
      <c r="AH8" s="672">
        <v>45328</v>
      </c>
      <c r="AI8" s="672">
        <v>45329</v>
      </c>
      <c r="AJ8" s="672">
        <v>45330</v>
      </c>
      <c r="AK8" s="672">
        <v>45331</v>
      </c>
      <c r="AL8" s="672">
        <v>45332</v>
      </c>
      <c r="AM8" s="729" t="s">
        <v>463</v>
      </c>
      <c r="AN8" s="1637"/>
      <c r="AO8" s="599" t="s">
        <v>259</v>
      </c>
      <c r="AP8" s="400">
        <v>45326</v>
      </c>
      <c r="AQ8" s="591">
        <v>45327</v>
      </c>
      <c r="AR8" s="591">
        <v>45328</v>
      </c>
      <c r="AS8" s="591">
        <v>45329</v>
      </c>
      <c r="AT8" s="591">
        <v>45330</v>
      </c>
      <c r="AU8" s="591">
        <v>45331</v>
      </c>
      <c r="AV8" s="591">
        <v>45332</v>
      </c>
      <c r="AW8" s="592" t="s">
        <v>3</v>
      </c>
      <c r="AX8" s="924" t="s">
        <v>259</v>
      </c>
      <c r="AY8" s="400">
        <v>45326</v>
      </c>
      <c r="AZ8" s="925">
        <v>45327</v>
      </c>
      <c r="BA8" s="925">
        <v>45328</v>
      </c>
      <c r="BB8" s="925">
        <v>45329</v>
      </c>
      <c r="BC8" s="925">
        <v>45330</v>
      </c>
      <c r="BD8" s="925">
        <v>45331</v>
      </c>
      <c r="BE8" s="925">
        <v>45332</v>
      </c>
      <c r="BF8" s="926" t="s">
        <v>3</v>
      </c>
      <c r="BG8" s="406" t="s">
        <v>259</v>
      </c>
      <c r="BH8" s="400">
        <v>45326</v>
      </c>
      <c r="BI8" s="407">
        <v>45327</v>
      </c>
      <c r="BJ8" s="407">
        <v>45328</v>
      </c>
      <c r="BK8" s="407">
        <v>45329</v>
      </c>
      <c r="BL8" s="407">
        <v>45330</v>
      </c>
      <c r="BM8" s="407">
        <v>45331</v>
      </c>
      <c r="BN8" s="407">
        <v>45332</v>
      </c>
      <c r="BO8" s="408" t="s">
        <v>3</v>
      </c>
      <c r="BP8" s="409" t="s">
        <v>259</v>
      </c>
      <c r="BQ8" s="400">
        <v>45326</v>
      </c>
      <c r="BR8" s="410">
        <v>45327</v>
      </c>
      <c r="BS8" s="410">
        <v>45328</v>
      </c>
      <c r="BT8" s="410">
        <v>45329</v>
      </c>
      <c r="BU8" s="410">
        <v>45330</v>
      </c>
      <c r="BV8" s="410">
        <v>45331</v>
      </c>
      <c r="BW8" s="410">
        <v>45332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615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5" t="s">
        <v>423</v>
      </c>
      <c r="DQ8" s="516" t="s">
        <v>424</v>
      </c>
      <c r="DR8" s="515" t="s">
        <v>531</v>
      </c>
      <c r="DS8" s="516" t="s">
        <v>382</v>
      </c>
      <c r="DT8" s="515" t="s">
        <v>383</v>
      </c>
      <c r="DU8" s="516" t="s">
        <v>384</v>
      </c>
      <c r="DV8" s="515" t="s">
        <v>386</v>
      </c>
      <c r="DW8" s="516" t="s">
        <v>387</v>
      </c>
      <c r="DX8" s="515" t="s">
        <v>391</v>
      </c>
      <c r="DY8" s="516" t="s">
        <v>398</v>
      </c>
      <c r="DZ8" s="515" t="s">
        <v>399</v>
      </c>
      <c r="EA8" s="516" t="s">
        <v>400</v>
      </c>
      <c r="EB8" s="515" t="s">
        <v>610</v>
      </c>
      <c r="EC8" s="516" t="s">
        <v>618</v>
      </c>
      <c r="ED8" s="515" t="s">
        <v>619</v>
      </c>
      <c r="EE8" s="515" t="s">
        <v>620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0</v>
      </c>
      <c r="BY9" s="341">
        <f>U9-(W9+X9+Y9+Z9+AA9+AB9+AC9+AF9+AG9+AH9+AI9+AJ9+AK9+AL9)</f>
        <v>0</v>
      </c>
      <c r="BZ9" s="1173">
        <f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>BX9</f>
        <v>0</v>
      </c>
      <c r="CE9" s="1167">
        <f>SUM(BY9:CD9)</f>
        <v>0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0</v>
      </c>
      <c r="DO9" s="206">
        <f>CE9-DJ9</f>
        <v>0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0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1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2">SUM(AE10:AL10)</f>
        <v>0</v>
      </c>
      <c r="AN10" s="1005">
        <f t="shared" ref="AN10:AN78" si="3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4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5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6">SUM(BG10:BN10)</f>
        <v>0</v>
      </c>
      <c r="BP10" s="145">
        <v>0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0</v>
      </c>
      <c r="BY10" s="1010">
        <f t="shared" ref="BY10" si="7">U10-(W10+X10+Y10+Z10+AA10+AB10+AC10+AF10+AG10+AH10+AI10+AJ10+AK10+AL10)</f>
        <v>0</v>
      </c>
      <c r="BZ10" s="1176">
        <f t="shared" ref="BZ10" si="8">AN10-(AP10+AQ10+AR10+AS10+AT10+AU10+AV10)</f>
        <v>0</v>
      </c>
      <c r="CA10" s="1177">
        <f t="shared" ref="CA10" si="9">AW10-(BH10+BI10+BJ10+BK10+BL10+BM10+BN10)</f>
        <v>0</v>
      </c>
      <c r="CB10" s="1178">
        <v>0</v>
      </c>
      <c r="CC10" s="646">
        <f t="shared" ref="CC10:CC17" si="10">BO10-(BQ10+BR10+BS10+BT10+BU10+BV10+BW10)</f>
        <v>0</v>
      </c>
      <c r="CD10" s="1179">
        <f>BX10</f>
        <v>0</v>
      </c>
      <c r="CE10" s="1168">
        <f>SUM(BY10:CD10)</f>
        <v>0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1">CG10+CJ10+CN10+CR10+CV10+CZ10+DD10</f>
        <v>0</v>
      </c>
      <c r="DI10" s="1023">
        <f t="shared" si="11"/>
        <v>0</v>
      </c>
      <c r="DJ10" s="1014">
        <f t="shared" si="11"/>
        <v>0</v>
      </c>
      <c r="DK10" s="1024">
        <f t="shared" ref="DK10:DK78" si="12">DH10-CF10</f>
        <v>0</v>
      </c>
      <c r="DL10" s="1025">
        <f t="shared" ref="DL10:DL78" si="13">DI10-CF10</f>
        <v>0</v>
      </c>
      <c r="DM10" s="1014">
        <f t="shared" ref="DM10:DM78" si="14">DJ10-DI10</f>
        <v>0</v>
      </c>
      <c r="DN10" s="1026">
        <f>CD10-(CI10+CL10+CP10+CT10+CX10+DB10+DF10)</f>
        <v>0</v>
      </c>
      <c r="DO10" s="1027">
        <f>CE10-DJ10</f>
        <v>0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0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1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2"/>
        <v>0</v>
      </c>
      <c r="AN11" s="717">
        <f t="shared" si="3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4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5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6"/>
        <v>0</v>
      </c>
      <c r="BP11" s="129">
        <v>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5">SUM(BP11:BW11)</f>
        <v>0</v>
      </c>
      <c r="BY11" s="393">
        <f>U11-(W11+X11+Y11+Z11+AA11+AB11+AC11+AF11+AG11+AH11+AI11+AJ11+AK11+AL11)</f>
        <v>0</v>
      </c>
      <c r="BZ11" s="1180">
        <f>AN11-(AP11+AQ11+AR11+AS11+AT11+AU11+AV11)</f>
        <v>0</v>
      </c>
      <c r="CA11" s="1181">
        <f>AW11-(BH11+BI11+BJ11+BK11+BL11+BM11+BN11)</f>
        <v>0</v>
      </c>
      <c r="CB11" s="130">
        <v>0</v>
      </c>
      <c r="CC11" s="646">
        <f t="shared" si="10"/>
        <v>0</v>
      </c>
      <c r="CD11" s="1182">
        <f t="shared" ref="CD11:CD79" si="16">BX11</f>
        <v>0</v>
      </c>
      <c r="CE11" s="1169">
        <f>SUM(BY11:CD11)</f>
        <v>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1"/>
        <v>0</v>
      </c>
      <c r="DI11" s="479">
        <f t="shared" si="11"/>
        <v>0</v>
      </c>
      <c r="DJ11" s="230">
        <f t="shared" si="11"/>
        <v>0</v>
      </c>
      <c r="DK11" s="994">
        <f t="shared" si="12"/>
        <v>0</v>
      </c>
      <c r="DL11" s="995">
        <f t="shared" si="13"/>
        <v>0</v>
      </c>
      <c r="DM11" s="237">
        <f t="shared" si="14"/>
        <v>0</v>
      </c>
      <c r="DN11" s="338">
        <f>CD11-(CI11+CL11+CP11+CT11+CX11+DB11+DF11)</f>
        <v>0</v>
      </c>
      <c r="DO11" s="246">
        <f t="shared" ref="DO11:DO79" si="17">CE11-DJ11</f>
        <v>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0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1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2"/>
        <v>0</v>
      </c>
      <c r="AN12" s="714">
        <f t="shared" si="3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4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5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6"/>
        <v>0</v>
      </c>
      <c r="BP12" s="129">
        <v>0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5"/>
        <v>0</v>
      </c>
      <c r="BY12" s="393">
        <f>U12-(W12+X12+Y12+Z12+AA12+AB12+AC12+AF12+AG12+AH12+AI12+AJ12+AK12+AL12)</f>
        <v>0</v>
      </c>
      <c r="BZ12" s="1180">
        <f>AN12-(AP12+AQ12+AR12+AS12+AT12+AU12+AV12)</f>
        <v>0</v>
      </c>
      <c r="CA12" s="1181">
        <f>AW12-(BH12+BI12+BJ12+BK12+BL12+BM12+BN12)</f>
        <v>0</v>
      </c>
      <c r="CB12" s="130">
        <v>0</v>
      </c>
      <c r="CC12" s="646">
        <f t="shared" si="10"/>
        <v>0</v>
      </c>
      <c r="CD12" s="1182">
        <f t="shared" si="16"/>
        <v>0</v>
      </c>
      <c r="CE12" s="1169">
        <f t="shared" ref="CE12:CE75" si="18">SUM(BY12:CD12)</f>
        <v>0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1"/>
        <v>0</v>
      </c>
      <c r="DI12" s="218">
        <f t="shared" si="11"/>
        <v>0</v>
      </c>
      <c r="DJ12" s="219">
        <f t="shared" si="11"/>
        <v>0</v>
      </c>
      <c r="DK12" s="471">
        <f t="shared" si="12"/>
        <v>0</v>
      </c>
      <c r="DL12" s="215">
        <f t="shared" si="13"/>
        <v>0</v>
      </c>
      <c r="DM12" s="208">
        <f t="shared" si="14"/>
        <v>0</v>
      </c>
      <c r="DN12" s="251">
        <f t="shared" ref="DN12:DN80" si="19">CD12-(CI12+CL12+CP12+CT12+CX12+DB12+DF12)</f>
        <v>0</v>
      </c>
      <c r="DO12" s="220">
        <f t="shared" si="17"/>
        <v>0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0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1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2"/>
        <v>0</v>
      </c>
      <c r="AN13" s="714">
        <f t="shared" si="3"/>
        <v>0</v>
      </c>
      <c r="AO13" s="600">
        <v>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4"/>
        <v>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5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6"/>
        <v>0</v>
      </c>
      <c r="BP13" s="129">
        <v>0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5"/>
        <v>0</v>
      </c>
      <c r="BY13" s="393">
        <f t="shared" ref="BY13:BY25" si="20">U13-(W13+X13+Y13+Z13+AA13+AB13+AC13+AF13+AG13+AH13+AI13+AJ13+AK13+AL13)</f>
        <v>0</v>
      </c>
      <c r="BZ13" s="1180">
        <f t="shared" ref="BZ13:BZ25" si="21">AN13-(AP13+AQ13+AR13+AS13+AT13+AU13+AV13)</f>
        <v>0</v>
      </c>
      <c r="CA13" s="1181">
        <f t="shared" ref="CA13:CA22" si="22">AW13-(BH13+BI13+BJ13+BK13+BL13+BM13+BN13)</f>
        <v>0</v>
      </c>
      <c r="CB13" s="130">
        <v>0</v>
      </c>
      <c r="CC13" s="646">
        <f t="shared" si="10"/>
        <v>0</v>
      </c>
      <c r="CD13" s="1182">
        <f t="shared" si="16"/>
        <v>0</v>
      </c>
      <c r="CE13" s="1169">
        <f t="shared" si="18"/>
        <v>0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1"/>
        <v>0</v>
      </c>
      <c r="DI13" s="218">
        <f t="shared" si="11"/>
        <v>0</v>
      </c>
      <c r="DJ13" s="219">
        <f t="shared" si="11"/>
        <v>0</v>
      </c>
      <c r="DK13" s="471">
        <f t="shared" si="12"/>
        <v>0</v>
      </c>
      <c r="DL13" s="215">
        <f t="shared" si="13"/>
        <v>0</v>
      </c>
      <c r="DM13" s="208">
        <f t="shared" si="14"/>
        <v>0</v>
      </c>
      <c r="DN13" s="251">
        <f t="shared" si="19"/>
        <v>0</v>
      </c>
      <c r="DO13" s="220">
        <f t="shared" si="17"/>
        <v>0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0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1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2"/>
        <v>0</v>
      </c>
      <c r="AN14" s="714">
        <f t="shared" si="3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4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5"/>
        <v>0</v>
      </c>
      <c r="BG14" s="142">
        <v>0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6"/>
        <v>0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5"/>
        <v>0</v>
      </c>
      <c r="BY14" s="393">
        <f t="shared" si="20"/>
        <v>0</v>
      </c>
      <c r="BZ14" s="1180">
        <f t="shared" si="21"/>
        <v>0</v>
      </c>
      <c r="CA14" s="1181">
        <f t="shared" si="22"/>
        <v>0</v>
      </c>
      <c r="CB14" s="130">
        <v>0</v>
      </c>
      <c r="CC14" s="646">
        <f t="shared" si="10"/>
        <v>0</v>
      </c>
      <c r="CD14" s="1182">
        <f t="shared" si="16"/>
        <v>0</v>
      </c>
      <c r="CE14" s="1169">
        <f t="shared" si="18"/>
        <v>0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1"/>
        <v>0</v>
      </c>
      <c r="DI14" s="218">
        <f t="shared" si="11"/>
        <v>0</v>
      </c>
      <c r="DJ14" s="219">
        <f t="shared" si="11"/>
        <v>0</v>
      </c>
      <c r="DK14" s="471">
        <f t="shared" si="12"/>
        <v>0</v>
      </c>
      <c r="DL14" s="215">
        <f t="shared" si="13"/>
        <v>0</v>
      </c>
      <c r="DM14" s="208">
        <f t="shared" si="14"/>
        <v>0</v>
      </c>
      <c r="DN14" s="251">
        <f t="shared" si="19"/>
        <v>0</v>
      </c>
      <c r="DO14" s="220">
        <f t="shared" si="17"/>
        <v>0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0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1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2"/>
        <v>0</v>
      </c>
      <c r="AN15" s="714">
        <f t="shared" si="3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4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5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6"/>
        <v>0</v>
      </c>
      <c r="BP15" s="129">
        <v>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5"/>
        <v>0</v>
      </c>
      <c r="BY15" s="393">
        <f t="shared" si="20"/>
        <v>0</v>
      </c>
      <c r="BZ15" s="1180">
        <f t="shared" si="21"/>
        <v>0</v>
      </c>
      <c r="CA15" s="1181">
        <f t="shared" si="22"/>
        <v>0</v>
      </c>
      <c r="CB15" s="130">
        <v>0</v>
      </c>
      <c r="CC15" s="646">
        <f t="shared" si="10"/>
        <v>0</v>
      </c>
      <c r="CD15" s="1182">
        <f t="shared" si="16"/>
        <v>0</v>
      </c>
      <c r="CE15" s="1169">
        <f t="shared" si="18"/>
        <v>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1"/>
        <v>0</v>
      </c>
      <c r="DI15" s="218">
        <f t="shared" si="11"/>
        <v>0</v>
      </c>
      <c r="DJ15" s="219">
        <f t="shared" si="11"/>
        <v>0</v>
      </c>
      <c r="DK15" s="471">
        <f t="shared" si="12"/>
        <v>0</v>
      </c>
      <c r="DL15" s="215">
        <f t="shared" si="13"/>
        <v>0</v>
      </c>
      <c r="DM15" s="208">
        <f t="shared" si="14"/>
        <v>0</v>
      </c>
      <c r="DN15" s="251">
        <f t="shared" si="19"/>
        <v>0</v>
      </c>
      <c r="DO15" s="220">
        <f t="shared" si="17"/>
        <v>0</v>
      </c>
      <c r="DP15" s="1030">
        <v>0</v>
      </c>
      <c r="DQ15" s="1030">
        <v>0</v>
      </c>
      <c r="DR15" s="1030">
        <v>0</v>
      </c>
      <c r="DS15" s="1030">
        <v>0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0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0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1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2"/>
        <v>0</v>
      </c>
      <c r="AN16" s="714">
        <f t="shared" si="3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4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5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6"/>
        <v>0</v>
      </c>
      <c r="BP16" s="129">
        <v>0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5"/>
        <v>0</v>
      </c>
      <c r="BY16" s="393">
        <f t="shared" si="20"/>
        <v>0</v>
      </c>
      <c r="BZ16" s="1180">
        <f t="shared" si="21"/>
        <v>0</v>
      </c>
      <c r="CA16" s="1181">
        <f t="shared" si="22"/>
        <v>0</v>
      </c>
      <c r="CB16" s="130">
        <v>0</v>
      </c>
      <c r="CC16" s="646">
        <f t="shared" si="10"/>
        <v>0</v>
      </c>
      <c r="CD16" s="1182">
        <f t="shared" si="16"/>
        <v>0</v>
      </c>
      <c r="CE16" s="1169">
        <f t="shared" si="18"/>
        <v>0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1"/>
        <v>0</v>
      </c>
      <c r="DI16" s="218">
        <f t="shared" si="11"/>
        <v>0</v>
      </c>
      <c r="DJ16" s="219">
        <f t="shared" si="11"/>
        <v>0</v>
      </c>
      <c r="DK16" s="471">
        <f t="shared" si="12"/>
        <v>0</v>
      </c>
      <c r="DL16" s="215">
        <f t="shared" si="13"/>
        <v>0</v>
      </c>
      <c r="DM16" s="208">
        <f t="shared" si="14"/>
        <v>0</v>
      </c>
      <c r="DN16" s="251">
        <f t="shared" si="19"/>
        <v>0</v>
      </c>
      <c r="DO16" s="220">
        <f t="shared" si="17"/>
        <v>0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0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0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1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2"/>
        <v>0</v>
      </c>
      <c r="AN17" s="714">
        <f t="shared" si="3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4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5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6"/>
        <v>0</v>
      </c>
      <c r="BP17" s="129">
        <v>0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5"/>
        <v>0</v>
      </c>
      <c r="BY17" s="393">
        <f t="shared" si="20"/>
        <v>0</v>
      </c>
      <c r="BZ17" s="1180">
        <f t="shared" si="21"/>
        <v>0</v>
      </c>
      <c r="CA17" s="1181">
        <f t="shared" si="22"/>
        <v>0</v>
      </c>
      <c r="CB17" s="130">
        <v>0</v>
      </c>
      <c r="CC17" s="646">
        <f t="shared" si="10"/>
        <v>0</v>
      </c>
      <c r="CD17" s="1182">
        <f t="shared" si="16"/>
        <v>0</v>
      </c>
      <c r="CE17" s="1169">
        <f t="shared" si="18"/>
        <v>0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1"/>
        <v>0</v>
      </c>
      <c r="DI17" s="218">
        <f t="shared" si="11"/>
        <v>0</v>
      </c>
      <c r="DJ17" s="219">
        <f t="shared" si="11"/>
        <v>0</v>
      </c>
      <c r="DK17" s="471">
        <f t="shared" si="12"/>
        <v>0</v>
      </c>
      <c r="DL17" s="215">
        <f t="shared" si="13"/>
        <v>0</v>
      </c>
      <c r="DM17" s="208">
        <f t="shared" si="14"/>
        <v>0</v>
      </c>
      <c r="DN17" s="251">
        <f t="shared" si="19"/>
        <v>0</v>
      </c>
      <c r="DO17" s="220">
        <f t="shared" si="17"/>
        <v>0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0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1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2"/>
        <v>0</v>
      </c>
      <c r="AN18" s="714">
        <f t="shared" si="3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4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5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6"/>
        <v>0</v>
      </c>
      <c r="BP18" s="129">
        <v>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5"/>
        <v>0</v>
      </c>
      <c r="BY18" s="393">
        <f t="shared" si="20"/>
        <v>0</v>
      </c>
      <c r="BZ18" s="1180">
        <f t="shared" si="21"/>
        <v>0</v>
      </c>
      <c r="CA18" s="1181">
        <f t="shared" si="22"/>
        <v>0</v>
      </c>
      <c r="CB18" s="130">
        <v>0</v>
      </c>
      <c r="CC18" s="646">
        <f>BO18-(BQ18+BR18+BS18+BT18+BU18+BV18+BW18)</f>
        <v>0</v>
      </c>
      <c r="CD18" s="1182">
        <f t="shared" si="16"/>
        <v>0</v>
      </c>
      <c r="CE18" s="1169">
        <f t="shared" si="18"/>
        <v>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1"/>
        <v>0</v>
      </c>
      <c r="DI18" s="218">
        <f t="shared" si="11"/>
        <v>0</v>
      </c>
      <c r="DJ18" s="219">
        <f t="shared" si="11"/>
        <v>0</v>
      </c>
      <c r="DK18" s="471">
        <f t="shared" si="12"/>
        <v>0</v>
      </c>
      <c r="DL18" s="215">
        <f t="shared" si="13"/>
        <v>0</v>
      </c>
      <c r="DM18" s="208">
        <f t="shared" si="14"/>
        <v>0</v>
      </c>
      <c r="DN18" s="251">
        <f t="shared" si="19"/>
        <v>0</v>
      </c>
      <c r="DO18" s="220">
        <f t="shared" si="17"/>
        <v>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0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1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2"/>
        <v>0</v>
      </c>
      <c r="AN19" s="714">
        <f t="shared" si="3"/>
        <v>0</v>
      </c>
      <c r="AO19" s="600">
        <v>0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4"/>
        <v>0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5"/>
        <v>0</v>
      </c>
      <c r="BG19" s="142">
        <v>0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6"/>
        <v>0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5"/>
        <v>0</v>
      </c>
      <c r="BY19" s="393">
        <f t="shared" si="20"/>
        <v>0</v>
      </c>
      <c r="BZ19" s="1180">
        <f t="shared" si="21"/>
        <v>0</v>
      </c>
      <c r="CA19" s="1181">
        <f t="shared" si="22"/>
        <v>0</v>
      </c>
      <c r="CB19" s="130">
        <v>0</v>
      </c>
      <c r="CC19" s="646">
        <f t="shared" ref="CC19:CC25" si="23">BO19-(BQ19+BR19+BS19+BT19+BU19+BV19+BW19)</f>
        <v>0</v>
      </c>
      <c r="CD19" s="1182">
        <f t="shared" si="16"/>
        <v>0</v>
      </c>
      <c r="CE19" s="1169">
        <f t="shared" si="18"/>
        <v>0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1"/>
        <v>0</v>
      </c>
      <c r="DI19" s="218">
        <f t="shared" si="11"/>
        <v>0</v>
      </c>
      <c r="DJ19" s="219">
        <f t="shared" si="11"/>
        <v>0</v>
      </c>
      <c r="DK19" s="471">
        <f t="shared" si="12"/>
        <v>0</v>
      </c>
      <c r="DL19" s="215">
        <f t="shared" si="13"/>
        <v>0</v>
      </c>
      <c r="DM19" s="208">
        <f t="shared" si="14"/>
        <v>0</v>
      </c>
      <c r="DN19" s="251">
        <f t="shared" si="19"/>
        <v>0</v>
      </c>
      <c r="DO19" s="220">
        <f t="shared" si="17"/>
        <v>0</v>
      </c>
      <c r="DP19" s="1030">
        <v>0</v>
      </c>
      <c r="DQ19" s="1030">
        <v>0</v>
      </c>
      <c r="DR19" s="1030">
        <v>0</v>
      </c>
      <c r="DS19" s="1030">
        <v>0</v>
      </c>
      <c r="DT19" s="1030">
        <v>0</v>
      </c>
      <c r="DU19" s="1030">
        <v>0</v>
      </c>
      <c r="DV19" s="1030">
        <v>0</v>
      </c>
      <c r="DW19" s="1030">
        <v>0</v>
      </c>
      <c r="DX19" s="1030">
        <v>0</v>
      </c>
      <c r="DY19" s="1030">
        <v>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0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1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2"/>
        <v>0</v>
      </c>
      <c r="AN20" s="714">
        <f t="shared" si="3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4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5"/>
        <v>0</v>
      </c>
      <c r="BG20" s="142">
        <v>0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6"/>
        <v>0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5"/>
        <v>0</v>
      </c>
      <c r="BY20" s="393">
        <f t="shared" si="20"/>
        <v>0</v>
      </c>
      <c r="BZ20" s="1180">
        <f t="shared" si="21"/>
        <v>0</v>
      </c>
      <c r="CA20" s="1181">
        <f t="shared" si="22"/>
        <v>0</v>
      </c>
      <c r="CB20" s="130">
        <v>0</v>
      </c>
      <c r="CC20" s="646">
        <f t="shared" si="23"/>
        <v>0</v>
      </c>
      <c r="CD20" s="1182">
        <f t="shared" si="16"/>
        <v>0</v>
      </c>
      <c r="CE20" s="1169">
        <f t="shared" si="18"/>
        <v>0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1"/>
        <v>0</v>
      </c>
      <c r="DI20" s="218">
        <f t="shared" si="11"/>
        <v>0</v>
      </c>
      <c r="DJ20" s="219">
        <f t="shared" si="11"/>
        <v>0</v>
      </c>
      <c r="DK20" s="471">
        <f t="shared" si="12"/>
        <v>0</v>
      </c>
      <c r="DL20" s="215">
        <f t="shared" si="13"/>
        <v>0</v>
      </c>
      <c r="DM20" s="208">
        <f t="shared" si="14"/>
        <v>0</v>
      </c>
      <c r="DN20" s="251">
        <f t="shared" si="19"/>
        <v>0</v>
      </c>
      <c r="DO20" s="220">
        <f t="shared" si="17"/>
        <v>0</v>
      </c>
      <c r="DP20" s="1030">
        <v>0</v>
      </c>
      <c r="DQ20" s="1030">
        <v>0</v>
      </c>
      <c r="DR20" s="1030">
        <v>0</v>
      </c>
      <c r="DS20" s="1030">
        <v>0</v>
      </c>
      <c r="DT20" s="1030">
        <v>0</v>
      </c>
      <c r="DU20" s="1030">
        <v>0</v>
      </c>
      <c r="DV20" s="1030">
        <v>0</v>
      </c>
      <c r="DW20" s="1030">
        <v>0</v>
      </c>
      <c r="DX20" s="1030">
        <v>0</v>
      </c>
      <c r="DY20" s="1030">
        <v>0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0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1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2"/>
        <v>0</v>
      </c>
      <c r="AN21" s="714">
        <f t="shared" si="3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4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5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6"/>
        <v>0</v>
      </c>
      <c r="BP21" s="129">
        <v>0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5"/>
        <v>0</v>
      </c>
      <c r="BY21" s="393">
        <f t="shared" si="20"/>
        <v>0</v>
      </c>
      <c r="BZ21" s="1180">
        <f t="shared" si="21"/>
        <v>0</v>
      </c>
      <c r="CA21" s="1181">
        <f t="shared" si="22"/>
        <v>0</v>
      </c>
      <c r="CB21" s="130">
        <v>0</v>
      </c>
      <c r="CC21" s="646">
        <f t="shared" si="23"/>
        <v>0</v>
      </c>
      <c r="CD21" s="1182">
        <f t="shared" si="16"/>
        <v>0</v>
      </c>
      <c r="CE21" s="1169">
        <f t="shared" si="18"/>
        <v>0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1"/>
        <v>0</v>
      </c>
      <c r="DI21" s="218">
        <f t="shared" si="11"/>
        <v>0</v>
      </c>
      <c r="DJ21" s="219">
        <f t="shared" si="11"/>
        <v>0</v>
      </c>
      <c r="DK21" s="471">
        <f t="shared" si="12"/>
        <v>0</v>
      </c>
      <c r="DL21" s="215">
        <f t="shared" si="13"/>
        <v>0</v>
      </c>
      <c r="DM21" s="208">
        <f t="shared" si="14"/>
        <v>0</v>
      </c>
      <c r="DN21" s="251">
        <f t="shared" si="19"/>
        <v>0</v>
      </c>
      <c r="DO21" s="220">
        <f t="shared" si="17"/>
        <v>0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0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1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2"/>
        <v>0</v>
      </c>
      <c r="AN22" s="714">
        <f t="shared" si="3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4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5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6"/>
        <v>0</v>
      </c>
      <c r="BP22" s="129">
        <v>0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5"/>
        <v>0</v>
      </c>
      <c r="BY22" s="393">
        <f t="shared" si="20"/>
        <v>0</v>
      </c>
      <c r="BZ22" s="1180">
        <f t="shared" si="21"/>
        <v>0</v>
      </c>
      <c r="CA22" s="1181">
        <f t="shared" si="22"/>
        <v>0</v>
      </c>
      <c r="CB22" s="130">
        <v>0</v>
      </c>
      <c r="CC22" s="646">
        <f t="shared" si="23"/>
        <v>0</v>
      </c>
      <c r="CD22" s="1182">
        <f t="shared" si="16"/>
        <v>0</v>
      </c>
      <c r="CE22" s="1169">
        <f t="shared" si="18"/>
        <v>0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1"/>
        <v>0</v>
      </c>
      <c r="DI22" s="218">
        <f t="shared" si="11"/>
        <v>0</v>
      </c>
      <c r="DJ22" s="219">
        <f t="shared" si="11"/>
        <v>0</v>
      </c>
      <c r="DK22" s="471">
        <f t="shared" si="12"/>
        <v>0</v>
      </c>
      <c r="DL22" s="215">
        <f t="shared" si="13"/>
        <v>0</v>
      </c>
      <c r="DM22" s="208">
        <f t="shared" si="14"/>
        <v>0</v>
      </c>
      <c r="DN22" s="251">
        <f t="shared" si="19"/>
        <v>0</v>
      </c>
      <c r="DO22" s="220">
        <f t="shared" si="17"/>
        <v>0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0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1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2"/>
        <v>0</v>
      </c>
      <c r="AN23" s="714">
        <f t="shared" si="3"/>
        <v>0</v>
      </c>
      <c r="AO23" s="600">
        <v>0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4"/>
        <v>0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5"/>
        <v>0</v>
      </c>
      <c r="BG23" s="142">
        <v>0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6"/>
        <v>0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5"/>
        <v>0</v>
      </c>
      <c r="BY23" s="393">
        <f t="shared" si="20"/>
        <v>0</v>
      </c>
      <c r="BZ23" s="1180">
        <f t="shared" si="21"/>
        <v>0</v>
      </c>
      <c r="CA23" s="1181">
        <f>AW23-(AY23+AZ23+BA23+BB23+BC23+BD23+BE23)</f>
        <v>0</v>
      </c>
      <c r="CB23" s="646">
        <f>BF23-(BH23+BI23+BJ23+BK23+BL23+BM23+BN23)</f>
        <v>0</v>
      </c>
      <c r="CC23" s="646">
        <f>BO23-(BQ23+BR23+BS23+BT23+BU23+BV23+BW23)</f>
        <v>0</v>
      </c>
      <c r="CD23" s="1182">
        <f t="shared" si="16"/>
        <v>0</v>
      </c>
      <c r="CE23" s="1169">
        <f t="shared" si="18"/>
        <v>0</v>
      </c>
      <c r="CF23" s="263">
        <v>0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1"/>
        <v>0</v>
      </c>
      <c r="DI23" s="218">
        <f t="shared" si="11"/>
        <v>0</v>
      </c>
      <c r="DJ23" s="219">
        <f t="shared" si="11"/>
        <v>0</v>
      </c>
      <c r="DK23" s="471">
        <f t="shared" si="12"/>
        <v>0</v>
      </c>
      <c r="DL23" s="215">
        <f t="shared" si="13"/>
        <v>0</v>
      </c>
      <c r="DM23" s="208">
        <f t="shared" si="14"/>
        <v>0</v>
      </c>
      <c r="DN23" s="251">
        <f t="shared" si="19"/>
        <v>0</v>
      </c>
      <c r="DO23" s="220">
        <f t="shared" si="17"/>
        <v>0</v>
      </c>
      <c r="DP23" s="1030">
        <v>0</v>
      </c>
      <c r="DQ23" s="1030">
        <v>0</v>
      </c>
      <c r="DR23" s="1030">
        <v>0</v>
      </c>
      <c r="DS23" s="1030">
        <v>0</v>
      </c>
      <c r="DT23" s="1030">
        <v>0</v>
      </c>
      <c r="DU23" s="1030">
        <v>0</v>
      </c>
      <c r="DV23" s="1030">
        <v>0</v>
      </c>
      <c r="DW23" s="1030">
        <v>0</v>
      </c>
      <c r="DX23" s="1030">
        <v>0</v>
      </c>
      <c r="DY23" s="1030">
        <v>0</v>
      </c>
      <c r="DZ23" s="1030">
        <v>0</v>
      </c>
      <c r="EA23" s="1030">
        <v>0</v>
      </c>
      <c r="EB23" s="1030">
        <v>0</v>
      </c>
      <c r="EC23" s="1030">
        <v>0</v>
      </c>
      <c r="ED23" s="1030">
        <v>0</v>
      </c>
      <c r="EE23" s="1030">
        <v>0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0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1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2"/>
        <v>0</v>
      </c>
      <c r="AN24" s="711">
        <f t="shared" si="3"/>
        <v>0</v>
      </c>
      <c r="AO24" s="600">
        <v>0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4"/>
        <v>0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5"/>
        <v>0</v>
      </c>
      <c r="BG24" s="142">
        <v>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6"/>
        <v>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5"/>
        <v>0</v>
      </c>
      <c r="BY24" s="393">
        <f t="shared" si="20"/>
        <v>0</v>
      </c>
      <c r="BZ24" s="1180">
        <f>AN24-(AP24+AQ24+AR24+AS24+AT24+AU24+AV24)</f>
        <v>0</v>
      </c>
      <c r="CA24" s="1181">
        <f>AW24-(AY24+AZ24+BA24+BB24+BC24+BD24+BE24)</f>
        <v>0</v>
      </c>
      <c r="CB24" s="646">
        <f>BF24-(BH24+BI24+BJ24+BK24+BL24+BM24+BN24)</f>
        <v>0</v>
      </c>
      <c r="CC24" s="646">
        <f>BO24-(BQ24+BR24+BS24+BT24+BU24+BV24+BW24)</f>
        <v>0</v>
      </c>
      <c r="CD24" s="1182">
        <f t="shared" si="16"/>
        <v>0</v>
      </c>
      <c r="CE24" s="1169">
        <f t="shared" si="18"/>
        <v>0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1"/>
        <v>0</v>
      </c>
      <c r="DI24" s="218">
        <f t="shared" si="11"/>
        <v>0</v>
      </c>
      <c r="DJ24" s="219">
        <f t="shared" si="11"/>
        <v>0</v>
      </c>
      <c r="DK24" s="500">
        <f t="shared" si="12"/>
        <v>0</v>
      </c>
      <c r="DL24" s="501">
        <f t="shared" si="13"/>
        <v>0</v>
      </c>
      <c r="DM24" s="219">
        <f t="shared" si="14"/>
        <v>0</v>
      </c>
      <c r="DN24" s="251">
        <f t="shared" si="19"/>
        <v>0</v>
      </c>
      <c r="DO24" s="220">
        <f t="shared" si="17"/>
        <v>0</v>
      </c>
      <c r="DP24" s="1030">
        <v>0</v>
      </c>
      <c r="DQ24" s="1030">
        <v>0</v>
      </c>
      <c r="DR24" s="1030">
        <v>0</v>
      </c>
      <c r="DS24" s="1030">
        <v>0</v>
      </c>
      <c r="DT24" s="1030">
        <v>0</v>
      </c>
      <c r="DU24" s="1030">
        <v>0</v>
      </c>
      <c r="DV24" s="1030">
        <v>0</v>
      </c>
      <c r="DW24" s="1030">
        <v>0</v>
      </c>
      <c r="DX24" s="1030">
        <v>0</v>
      </c>
      <c r="DY24" s="1030">
        <v>0</v>
      </c>
      <c r="DZ24" s="1030">
        <v>0</v>
      </c>
      <c r="EA24" s="1030">
        <v>0</v>
      </c>
      <c r="EB24" s="1030">
        <v>0</v>
      </c>
      <c r="EC24" s="1030">
        <v>0</v>
      </c>
      <c r="ED24" s="1030">
        <v>0</v>
      </c>
      <c r="EE24" s="1030">
        <v>0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0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1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2"/>
        <v>0</v>
      </c>
      <c r="AN25" s="717">
        <f t="shared" si="3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4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5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6"/>
        <v>0</v>
      </c>
      <c r="BP25" s="179">
        <v>0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5"/>
        <v>0</v>
      </c>
      <c r="BY25" s="393">
        <f t="shared" si="20"/>
        <v>0</v>
      </c>
      <c r="BZ25" s="1180">
        <f t="shared" si="21"/>
        <v>0</v>
      </c>
      <c r="CA25" s="1181">
        <f>AW25-(BH25+BI25+BJ25+BK25+BL25+BM25+BN25)</f>
        <v>0</v>
      </c>
      <c r="CB25" s="1183">
        <v>0</v>
      </c>
      <c r="CC25" s="646">
        <f t="shared" si="23"/>
        <v>0</v>
      </c>
      <c r="CD25" s="1182">
        <f t="shared" si="16"/>
        <v>0</v>
      </c>
      <c r="CE25" s="1167">
        <f t="shared" si="18"/>
        <v>0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1"/>
        <v>0</v>
      </c>
      <c r="DI25" s="479">
        <f t="shared" si="11"/>
        <v>0</v>
      </c>
      <c r="DJ25" s="230">
        <f t="shared" si="11"/>
        <v>0</v>
      </c>
      <c r="DK25" s="608">
        <f t="shared" si="12"/>
        <v>0</v>
      </c>
      <c r="DL25" s="609">
        <f t="shared" si="13"/>
        <v>0</v>
      </c>
      <c r="DM25" s="230">
        <f t="shared" si="14"/>
        <v>0</v>
      </c>
      <c r="DN25" s="338">
        <f t="shared" si="19"/>
        <v>0</v>
      </c>
      <c r="DO25" s="246">
        <f t="shared" si="17"/>
        <v>0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9" customHeight="1">
      <c r="A26" s="1104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430">
        <f t="shared" si="0"/>
        <v>0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v>0</v>
      </c>
      <c r="AD26" s="432">
        <f t="shared" si="1"/>
        <v>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2"/>
        <v>0</v>
      </c>
      <c r="AN26" s="716">
        <f t="shared" si="3"/>
        <v>0</v>
      </c>
      <c r="AO26" s="602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v>0</v>
      </c>
      <c r="AW26" s="594">
        <f t="shared" si="4"/>
        <v>0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5"/>
        <v>0</v>
      </c>
      <c r="BG26" s="969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974">
        <f t="shared" si="6"/>
        <v>0</v>
      </c>
      <c r="BP26" s="433">
        <v>0</v>
      </c>
      <c r="BQ26" s="155">
        <v>0</v>
      </c>
      <c r="BR26" s="434">
        <v>0</v>
      </c>
      <c r="BS26" s="157">
        <v>0</v>
      </c>
      <c r="BT26" s="155">
        <v>0</v>
      </c>
      <c r="BU26" s="155">
        <v>0</v>
      </c>
      <c r="BV26" s="155">
        <v>0</v>
      </c>
      <c r="BW26" s="155">
        <v>0</v>
      </c>
      <c r="BX26" s="435">
        <f t="shared" si="15"/>
        <v>0</v>
      </c>
      <c r="BY26" s="312">
        <f>U26-(W26+X26+Y26+Z26+AA26+AB26+AC26+AF26+AG26+AH26+AI26+AJ26+AK26+AL26)</f>
        <v>0</v>
      </c>
      <c r="BZ26" s="1184">
        <f>AN26-(AP26+AQ26+AR26+AS26+AT26+AU26+AV26)</f>
        <v>0</v>
      </c>
      <c r="CA26" s="1177">
        <f>AW26-(BH26+BI26+BJ26+BK26+BL26+BM26+BN26)</f>
        <v>0</v>
      </c>
      <c r="CB26" s="180">
        <v>0</v>
      </c>
      <c r="CC26" s="1185">
        <f t="shared" ref="CC26:CC37" si="24">BO26-(BQ26+BR26+BS26+BT26+BU26+BV26+BW26)</f>
        <v>0</v>
      </c>
      <c r="CD26" s="1186">
        <f t="shared" si="16"/>
        <v>0</v>
      </c>
      <c r="CE26" s="1170">
        <f t="shared" si="18"/>
        <v>0</v>
      </c>
      <c r="CF26" s="377">
        <v>0</v>
      </c>
      <c r="CG26" s="464">
        <v>0</v>
      </c>
      <c r="CH26" s="243"/>
      <c r="CI26" s="238"/>
      <c r="CJ26" s="385">
        <v>0</v>
      </c>
      <c r="CK26" s="243">
        <v>0</v>
      </c>
      <c r="CL26" s="244">
        <v>0</v>
      </c>
      <c r="CM26" s="444"/>
      <c r="CN26" s="385">
        <v>0</v>
      </c>
      <c r="CO26" s="325">
        <v>0</v>
      </c>
      <c r="CP26" s="326">
        <v>0</v>
      </c>
      <c r="CQ26" s="444"/>
      <c r="CR26" s="327">
        <v>0</v>
      </c>
      <c r="CS26" s="243">
        <v>0</v>
      </c>
      <c r="CT26" s="244">
        <v>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1"/>
        <v>0</v>
      </c>
      <c r="DI26" s="477">
        <f t="shared" si="11"/>
        <v>0</v>
      </c>
      <c r="DJ26" s="238">
        <f t="shared" si="11"/>
        <v>0</v>
      </c>
      <c r="DK26" s="472">
        <f t="shared" si="12"/>
        <v>0</v>
      </c>
      <c r="DL26" s="205">
        <f t="shared" si="13"/>
        <v>0</v>
      </c>
      <c r="DM26" s="204">
        <f t="shared" si="14"/>
        <v>0</v>
      </c>
      <c r="DN26" s="456">
        <f t="shared" si="19"/>
        <v>0</v>
      </c>
      <c r="DO26" s="239">
        <f t="shared" si="17"/>
        <v>0</v>
      </c>
      <c r="DP26" s="1031">
        <v>0</v>
      </c>
      <c r="DQ26" s="1031">
        <v>0</v>
      </c>
      <c r="DR26" s="1031">
        <v>0</v>
      </c>
      <c r="DS26" s="1031">
        <v>0</v>
      </c>
      <c r="DT26" s="1031">
        <v>0</v>
      </c>
      <c r="DU26" s="1031">
        <v>0</v>
      </c>
      <c r="DV26" s="1031">
        <v>0</v>
      </c>
      <c r="DW26" s="1031">
        <v>0</v>
      </c>
      <c r="DX26" s="1031">
        <v>0</v>
      </c>
      <c r="DY26" s="1031">
        <v>0</v>
      </c>
      <c r="DZ26" s="1031">
        <v>0</v>
      </c>
      <c r="EA26" s="1031">
        <v>0</v>
      </c>
      <c r="EB26" s="1031">
        <v>0</v>
      </c>
      <c r="EC26" s="1031">
        <v>0</v>
      </c>
      <c r="ED26" s="1031">
        <v>0</v>
      </c>
      <c r="EE26" s="1031">
        <v>0</v>
      </c>
    </row>
    <row r="27" spans="1:135" ht="21.9" customHeight="1">
      <c r="A27" s="120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5">
        <f t="shared" si="0"/>
        <v>0</v>
      </c>
      <c r="V27" s="176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7">
        <v>0</v>
      </c>
      <c r="AD27" s="128">
        <f t="shared" si="1"/>
        <v>0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2"/>
        <v>0</v>
      </c>
      <c r="AN27" s="714">
        <f t="shared" si="3"/>
        <v>0</v>
      </c>
      <c r="AO27" s="600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9">
        <v>0</v>
      </c>
      <c r="AW27" s="593">
        <f t="shared" si="4"/>
        <v>0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5"/>
        <v>0</v>
      </c>
      <c r="BG27" s="970">
        <v>0</v>
      </c>
      <c r="BH27" s="134">
        <v>0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975">
        <f t="shared" si="6"/>
        <v>0</v>
      </c>
      <c r="BP27" s="173">
        <v>0</v>
      </c>
      <c r="BQ27" s="174">
        <v>0</v>
      </c>
      <c r="BR27" s="376">
        <v>0</v>
      </c>
      <c r="BS27" s="375">
        <v>0</v>
      </c>
      <c r="BT27" s="174">
        <v>0</v>
      </c>
      <c r="BU27" s="174">
        <v>0</v>
      </c>
      <c r="BV27" s="174">
        <v>0</v>
      </c>
      <c r="BW27" s="174">
        <v>0</v>
      </c>
      <c r="BX27" s="136">
        <f t="shared" si="15"/>
        <v>0</v>
      </c>
      <c r="BY27" s="137">
        <f t="shared" ref="BY27:BY37" si="25">U27-(W27+X27+Y27+Z27+AA27+AB27+AC27+AF27+AG27+AH27+AI27+AJ27+AK27+AL27)</f>
        <v>0</v>
      </c>
      <c r="BZ27" s="1187">
        <f t="shared" ref="BZ27:BZ37" si="26">AN27-(AP27+AQ27+AR27+AS27+AT27+AU27+AV27)</f>
        <v>0</v>
      </c>
      <c r="CA27" s="1188">
        <f t="shared" ref="CA27:CA37" si="27">AW27-(BH27+BI27+BJ27+BK27+BL27+BM27+BN27)</f>
        <v>0</v>
      </c>
      <c r="CB27" s="130">
        <v>0</v>
      </c>
      <c r="CC27" s="646">
        <f t="shared" si="24"/>
        <v>0</v>
      </c>
      <c r="CD27" s="1182">
        <f t="shared" si="16"/>
        <v>0</v>
      </c>
      <c r="CE27" s="1169">
        <f t="shared" si="18"/>
        <v>0</v>
      </c>
      <c r="CF27" s="263">
        <v>0</v>
      </c>
      <c r="CG27" s="462">
        <v>0</v>
      </c>
      <c r="CH27" s="240"/>
      <c r="CI27" s="219"/>
      <c r="CJ27" s="383">
        <v>0</v>
      </c>
      <c r="CK27" s="240">
        <v>0</v>
      </c>
      <c r="CL27" s="247">
        <v>0</v>
      </c>
      <c r="CM27" s="442"/>
      <c r="CN27" s="383">
        <v>0</v>
      </c>
      <c r="CO27" s="248">
        <v>0</v>
      </c>
      <c r="CP27" s="249">
        <v>0</v>
      </c>
      <c r="CQ27" s="442"/>
      <c r="CR27" s="265">
        <v>0</v>
      </c>
      <c r="CS27" s="240">
        <v>0</v>
      </c>
      <c r="CT27" s="247">
        <v>0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1"/>
        <v>0</v>
      </c>
      <c r="DI27" s="218">
        <f t="shared" si="11"/>
        <v>0</v>
      </c>
      <c r="DJ27" s="219">
        <f t="shared" si="11"/>
        <v>0</v>
      </c>
      <c r="DK27" s="471">
        <f t="shared" si="12"/>
        <v>0</v>
      </c>
      <c r="DL27" s="215">
        <f t="shared" si="13"/>
        <v>0</v>
      </c>
      <c r="DM27" s="208">
        <f t="shared" si="14"/>
        <v>0</v>
      </c>
      <c r="DN27" s="251">
        <f t="shared" si="19"/>
        <v>0</v>
      </c>
      <c r="DO27" s="220">
        <f t="shared" si="17"/>
        <v>0</v>
      </c>
      <c r="DP27" s="1032">
        <v>0</v>
      </c>
      <c r="DQ27" s="1032">
        <v>0</v>
      </c>
      <c r="DR27" s="1032">
        <v>0</v>
      </c>
      <c r="DS27" s="1032">
        <v>0</v>
      </c>
      <c r="DT27" s="1032">
        <v>0</v>
      </c>
      <c r="DU27" s="1032">
        <v>0</v>
      </c>
      <c r="DV27" s="1032">
        <v>0</v>
      </c>
      <c r="DW27" s="1032">
        <v>0</v>
      </c>
      <c r="DX27" s="1032">
        <v>0</v>
      </c>
      <c r="DY27" s="1032">
        <v>0</v>
      </c>
      <c r="DZ27" s="1032">
        <v>0</v>
      </c>
      <c r="EA27" s="1032">
        <v>0</v>
      </c>
      <c r="EB27" s="1032">
        <v>0</v>
      </c>
      <c r="EC27" s="1032">
        <v>0</v>
      </c>
      <c r="ED27" s="1032">
        <v>0</v>
      </c>
      <c r="EE27" s="1032">
        <v>0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0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1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2"/>
        <v>0</v>
      </c>
      <c r="AN28" s="714">
        <f t="shared" si="3"/>
        <v>0</v>
      </c>
      <c r="AO28" s="600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4"/>
        <v>0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5"/>
        <v>0</v>
      </c>
      <c r="BG28" s="970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6"/>
        <v>0</v>
      </c>
      <c r="BP28" s="173">
        <v>0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5"/>
        <v>0</v>
      </c>
      <c r="BY28" s="137">
        <f t="shared" si="25"/>
        <v>0</v>
      </c>
      <c r="BZ28" s="1187">
        <f t="shared" si="26"/>
        <v>0</v>
      </c>
      <c r="CA28" s="1188">
        <f t="shared" si="27"/>
        <v>0</v>
      </c>
      <c r="CB28" s="130">
        <v>0</v>
      </c>
      <c r="CC28" s="646">
        <f t="shared" si="24"/>
        <v>0</v>
      </c>
      <c r="CD28" s="1182">
        <f t="shared" si="16"/>
        <v>0</v>
      </c>
      <c r="CE28" s="1169">
        <f t="shared" si="18"/>
        <v>0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1"/>
        <v>0</v>
      </c>
      <c r="DI28" s="218">
        <f t="shared" si="11"/>
        <v>0</v>
      </c>
      <c r="DJ28" s="219">
        <f t="shared" si="11"/>
        <v>0</v>
      </c>
      <c r="DK28" s="471">
        <f t="shared" si="12"/>
        <v>0</v>
      </c>
      <c r="DL28" s="215">
        <f t="shared" si="13"/>
        <v>0</v>
      </c>
      <c r="DM28" s="208">
        <f t="shared" si="14"/>
        <v>0</v>
      </c>
      <c r="DN28" s="251">
        <f t="shared" si="19"/>
        <v>0</v>
      </c>
      <c r="DO28" s="220">
        <f t="shared" si="17"/>
        <v>0</v>
      </c>
      <c r="DP28" s="1032">
        <v>0</v>
      </c>
      <c r="DQ28" s="1032">
        <v>0</v>
      </c>
      <c r="DR28" s="1032">
        <v>0</v>
      </c>
      <c r="DS28" s="1032">
        <v>0</v>
      </c>
      <c r="DT28" s="1032">
        <v>0</v>
      </c>
      <c r="DU28" s="1032">
        <v>0</v>
      </c>
      <c r="DV28" s="1032">
        <v>0</v>
      </c>
      <c r="DW28" s="1032">
        <v>0</v>
      </c>
      <c r="DX28" s="1032">
        <v>0</v>
      </c>
      <c r="DY28" s="1032">
        <v>0</v>
      </c>
      <c r="DZ28" s="1032">
        <v>0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0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1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2"/>
        <v>0</v>
      </c>
      <c r="AN29" s="714">
        <f t="shared" si="3"/>
        <v>0</v>
      </c>
      <c r="AO29" s="600">
        <v>0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4"/>
        <v>0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5"/>
        <v>0</v>
      </c>
      <c r="BG29" s="970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6"/>
        <v>0</v>
      </c>
      <c r="BP29" s="173">
        <v>0</v>
      </c>
      <c r="BQ29" s="153">
        <v>0</v>
      </c>
      <c r="BR29" s="153">
        <v>0</v>
      </c>
      <c r="BS29" s="153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5"/>
        <v>0</v>
      </c>
      <c r="BY29" s="137">
        <f t="shared" si="25"/>
        <v>0</v>
      </c>
      <c r="BZ29" s="1187">
        <f t="shared" si="26"/>
        <v>0</v>
      </c>
      <c r="CA29" s="1188">
        <f t="shared" si="27"/>
        <v>0</v>
      </c>
      <c r="CB29" s="130">
        <v>0</v>
      </c>
      <c r="CC29" s="646">
        <f t="shared" si="24"/>
        <v>0</v>
      </c>
      <c r="CD29" s="1182">
        <f t="shared" si="16"/>
        <v>0</v>
      </c>
      <c r="CE29" s="1169">
        <f t="shared" si="18"/>
        <v>0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1"/>
        <v>0</v>
      </c>
      <c r="DI29" s="218">
        <f t="shared" si="11"/>
        <v>0</v>
      </c>
      <c r="DJ29" s="219">
        <f t="shared" si="11"/>
        <v>0</v>
      </c>
      <c r="DK29" s="471">
        <f t="shared" si="12"/>
        <v>0</v>
      </c>
      <c r="DL29" s="215">
        <f t="shared" si="13"/>
        <v>0</v>
      </c>
      <c r="DM29" s="208">
        <f t="shared" si="14"/>
        <v>0</v>
      </c>
      <c r="DN29" s="251">
        <f t="shared" si="19"/>
        <v>0</v>
      </c>
      <c r="DO29" s="220">
        <f t="shared" si="17"/>
        <v>0</v>
      </c>
      <c r="DP29" s="1032">
        <v>0</v>
      </c>
      <c r="DQ29" s="1032">
        <v>0</v>
      </c>
      <c r="DR29" s="1032">
        <v>0</v>
      </c>
      <c r="DS29" s="1032">
        <v>0</v>
      </c>
      <c r="DT29" s="1032">
        <v>0</v>
      </c>
      <c r="DU29" s="1032">
        <v>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0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1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2"/>
        <v>0</v>
      </c>
      <c r="AN30" s="714">
        <f t="shared" si="3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4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5"/>
        <v>0</v>
      </c>
      <c r="BG30" s="971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6"/>
        <v>0</v>
      </c>
      <c r="BP30" s="624">
        <v>0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5"/>
        <v>0</v>
      </c>
      <c r="BY30" s="341">
        <f t="shared" si="25"/>
        <v>0</v>
      </c>
      <c r="BZ30" s="1189">
        <f t="shared" si="26"/>
        <v>0</v>
      </c>
      <c r="CA30" s="1190">
        <f t="shared" si="27"/>
        <v>0</v>
      </c>
      <c r="CB30" s="130">
        <v>0</v>
      </c>
      <c r="CC30" s="645">
        <f t="shared" si="24"/>
        <v>0</v>
      </c>
      <c r="CD30" s="1191">
        <f t="shared" si="16"/>
        <v>0</v>
      </c>
      <c r="CE30" s="1169">
        <f t="shared" si="18"/>
        <v>0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1"/>
        <v>0</v>
      </c>
      <c r="DI30" s="214">
        <f t="shared" si="11"/>
        <v>0</v>
      </c>
      <c r="DJ30" s="208">
        <f t="shared" si="11"/>
        <v>0</v>
      </c>
      <c r="DK30" s="471">
        <f t="shared" si="12"/>
        <v>0</v>
      </c>
      <c r="DL30" s="215">
        <f t="shared" si="13"/>
        <v>0</v>
      </c>
      <c r="DM30" s="208">
        <f t="shared" si="14"/>
        <v>0</v>
      </c>
      <c r="DN30" s="216">
        <f t="shared" si="19"/>
        <v>0</v>
      </c>
      <c r="DO30" s="217">
        <f t="shared" si="17"/>
        <v>0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0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1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2"/>
        <v>0</v>
      </c>
      <c r="AN31" s="714">
        <f t="shared" si="3"/>
        <v>0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4"/>
        <v>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5"/>
        <v>0</v>
      </c>
      <c r="BG31" s="972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0</v>
      </c>
      <c r="BY31" s="137">
        <f t="shared" si="25"/>
        <v>0</v>
      </c>
      <c r="BZ31" s="1187">
        <f t="shared" si="26"/>
        <v>0</v>
      </c>
      <c r="CA31" s="1188">
        <f t="shared" si="27"/>
        <v>0</v>
      </c>
      <c r="CB31" s="130">
        <v>0</v>
      </c>
      <c r="CC31" s="646">
        <f t="shared" si="24"/>
        <v>0</v>
      </c>
      <c r="CD31" s="1182">
        <f t="shared" si="16"/>
        <v>0</v>
      </c>
      <c r="CE31" s="1169">
        <f t="shared" si="18"/>
        <v>0</v>
      </c>
      <c r="CF31" s="262">
        <v>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1"/>
        <v>0</v>
      </c>
      <c r="DI31" s="218">
        <f t="shared" si="11"/>
        <v>0</v>
      </c>
      <c r="DJ31" s="219">
        <f t="shared" si="11"/>
        <v>0</v>
      </c>
      <c r="DK31" s="471">
        <f t="shared" si="12"/>
        <v>0</v>
      </c>
      <c r="DL31" s="215">
        <f t="shared" si="13"/>
        <v>0</v>
      </c>
      <c r="DM31" s="208">
        <f t="shared" si="14"/>
        <v>0</v>
      </c>
      <c r="DN31" s="251">
        <f t="shared" si="19"/>
        <v>0</v>
      </c>
      <c r="DO31" s="220">
        <f t="shared" si="17"/>
        <v>0</v>
      </c>
      <c r="DP31" s="1032">
        <v>0</v>
      </c>
      <c r="DQ31" s="1032">
        <v>0</v>
      </c>
      <c r="DR31" s="1032">
        <v>0</v>
      </c>
      <c r="DS31" s="1032">
        <v>0</v>
      </c>
      <c r="DT31" s="1032">
        <v>0</v>
      </c>
      <c r="DU31" s="1032">
        <v>0</v>
      </c>
      <c r="DV31" s="1032">
        <v>0</v>
      </c>
      <c r="DW31" s="1032">
        <v>0</v>
      </c>
      <c r="DX31" s="1032">
        <v>0</v>
      </c>
      <c r="DY31" s="1032">
        <v>0</v>
      </c>
      <c r="DZ31" s="1032">
        <v>0</v>
      </c>
      <c r="EA31" s="1032">
        <v>0</v>
      </c>
      <c r="EB31" s="1032">
        <v>0</v>
      </c>
      <c r="EC31" s="1032">
        <v>0</v>
      </c>
      <c r="ED31" s="1032">
        <v>0</v>
      </c>
      <c r="EE31" s="1032">
        <v>0</v>
      </c>
    </row>
    <row r="32" spans="1:135" ht="2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0"/>
        <v>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1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2"/>
        <v>0</v>
      </c>
      <c r="AN32" s="714">
        <f t="shared" si="3"/>
        <v>0</v>
      </c>
      <c r="AO32" s="600">
        <v>0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4"/>
        <v>0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5"/>
        <v>0</v>
      </c>
      <c r="BG32" s="972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8">SUM(BG32:BN32)</f>
        <v>0</v>
      </c>
      <c r="BP32" s="133">
        <v>0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9">SUM(BP32:BW32)</f>
        <v>0</v>
      </c>
      <c r="BY32" s="137">
        <f t="shared" si="25"/>
        <v>0</v>
      </c>
      <c r="BZ32" s="1187">
        <f t="shared" si="26"/>
        <v>0</v>
      </c>
      <c r="CA32" s="1188">
        <f t="shared" si="27"/>
        <v>0</v>
      </c>
      <c r="CB32" s="130">
        <v>0</v>
      </c>
      <c r="CC32" s="646">
        <f t="shared" si="24"/>
        <v>0</v>
      </c>
      <c r="CD32" s="1182">
        <f t="shared" si="16"/>
        <v>0</v>
      </c>
      <c r="CE32" s="1169">
        <f t="shared" si="18"/>
        <v>0</v>
      </c>
      <c r="CF32" s="262">
        <v>0</v>
      </c>
      <c r="CG32" s="462">
        <v>0</v>
      </c>
      <c r="CH32" s="240"/>
      <c r="CI32" s="219"/>
      <c r="CJ32" s="383">
        <v>0</v>
      </c>
      <c r="CK32" s="240">
        <v>0</v>
      </c>
      <c r="CL32" s="247">
        <v>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1"/>
        <v>0</v>
      </c>
      <c r="DI32" s="218">
        <f t="shared" si="11"/>
        <v>0</v>
      </c>
      <c r="DJ32" s="219">
        <f t="shared" si="11"/>
        <v>0</v>
      </c>
      <c r="DK32" s="471">
        <f t="shared" si="12"/>
        <v>0</v>
      </c>
      <c r="DL32" s="215">
        <f t="shared" si="13"/>
        <v>0</v>
      </c>
      <c r="DM32" s="208">
        <f t="shared" si="14"/>
        <v>0</v>
      </c>
      <c r="DN32" s="251">
        <f t="shared" si="19"/>
        <v>0</v>
      </c>
      <c r="DO32" s="220">
        <f t="shared" si="17"/>
        <v>0</v>
      </c>
      <c r="DP32" s="1032">
        <v>0</v>
      </c>
      <c r="DQ32" s="1032">
        <v>0</v>
      </c>
      <c r="DR32" s="1032">
        <v>0</v>
      </c>
      <c r="DS32" s="1032">
        <v>0</v>
      </c>
      <c r="DT32" s="1032">
        <v>0</v>
      </c>
      <c r="DU32" s="1032">
        <v>0</v>
      </c>
      <c r="DV32" s="1032">
        <v>0</v>
      </c>
      <c r="DW32" s="1032">
        <v>0</v>
      </c>
      <c r="DX32" s="1032">
        <v>0</v>
      </c>
      <c r="DY32" s="1032">
        <v>0</v>
      </c>
      <c r="DZ32" s="1032">
        <v>0</v>
      </c>
      <c r="EA32" s="1032">
        <v>0</v>
      </c>
      <c r="EB32" s="1032">
        <v>0</v>
      </c>
      <c r="EC32" s="1032">
        <v>0</v>
      </c>
      <c r="ED32" s="1032">
        <v>0</v>
      </c>
      <c r="EE32" s="1032">
        <v>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0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1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2"/>
        <v>0</v>
      </c>
      <c r="AN33" s="711">
        <f t="shared" si="3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4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5"/>
        <v>0</v>
      </c>
      <c r="BG33" s="970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6"/>
        <v>0</v>
      </c>
      <c r="BP33" s="184">
        <v>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5"/>
        <v>0</v>
      </c>
      <c r="BY33" s="137">
        <f t="shared" si="25"/>
        <v>0</v>
      </c>
      <c r="BZ33" s="1187">
        <f t="shared" si="26"/>
        <v>0</v>
      </c>
      <c r="CA33" s="1188">
        <f t="shared" si="27"/>
        <v>0</v>
      </c>
      <c r="CB33" s="130">
        <v>0</v>
      </c>
      <c r="CC33" s="646">
        <f t="shared" si="24"/>
        <v>0</v>
      </c>
      <c r="CD33" s="1192">
        <f t="shared" si="16"/>
        <v>0</v>
      </c>
      <c r="CE33" s="1169">
        <f t="shared" si="18"/>
        <v>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1"/>
        <v>0</v>
      </c>
      <c r="DI33" s="218">
        <f t="shared" si="11"/>
        <v>0</v>
      </c>
      <c r="DJ33" s="219">
        <f t="shared" si="11"/>
        <v>0</v>
      </c>
      <c r="DK33" s="500">
        <f t="shared" si="12"/>
        <v>0</v>
      </c>
      <c r="DL33" s="501">
        <f t="shared" si="13"/>
        <v>0</v>
      </c>
      <c r="DM33" s="219">
        <f t="shared" si="14"/>
        <v>0</v>
      </c>
      <c r="DN33" s="251">
        <f t="shared" si="19"/>
        <v>0</v>
      </c>
      <c r="DO33" s="220">
        <f t="shared" si="17"/>
        <v>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0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1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2"/>
        <v>0</v>
      </c>
      <c r="AN34" s="711">
        <f t="shared" si="3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4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5"/>
        <v>0</v>
      </c>
      <c r="BG34" s="970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6"/>
        <v>0</v>
      </c>
      <c r="BP34" s="184">
        <v>0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5"/>
        <v>0</v>
      </c>
      <c r="BY34" s="137">
        <f t="shared" si="25"/>
        <v>0</v>
      </c>
      <c r="BZ34" s="1187">
        <f t="shared" si="26"/>
        <v>0</v>
      </c>
      <c r="CA34" s="1188">
        <f>AW34-(BH34+BI34+BJ34+BK34+BL34+BM34+BN34)</f>
        <v>0</v>
      </c>
      <c r="CB34" s="130">
        <v>0</v>
      </c>
      <c r="CC34" s="646">
        <f t="shared" si="24"/>
        <v>0</v>
      </c>
      <c r="CD34" s="1192">
        <f t="shared" si="16"/>
        <v>0</v>
      </c>
      <c r="CE34" s="1169">
        <f t="shared" si="18"/>
        <v>0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1"/>
        <v>0</v>
      </c>
      <c r="DI34" s="218">
        <f t="shared" si="11"/>
        <v>0</v>
      </c>
      <c r="DJ34" s="219">
        <f t="shared" si="11"/>
        <v>0</v>
      </c>
      <c r="DK34" s="500">
        <f t="shared" si="12"/>
        <v>0</v>
      </c>
      <c r="DL34" s="501">
        <f t="shared" si="13"/>
        <v>0</v>
      </c>
      <c r="DM34" s="219">
        <f t="shared" si="14"/>
        <v>0</v>
      </c>
      <c r="DN34" s="251">
        <f t="shared" si="19"/>
        <v>0</v>
      </c>
      <c r="DO34" s="220">
        <f t="shared" si="17"/>
        <v>0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0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1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2"/>
        <v>0</v>
      </c>
      <c r="AN35" s="714">
        <f t="shared" si="3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4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5"/>
        <v>0</v>
      </c>
      <c r="BG35" s="971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6"/>
        <v>0</v>
      </c>
      <c r="BP35" s="133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5"/>
        <v>0</v>
      </c>
      <c r="BY35" s="341">
        <f t="shared" si="25"/>
        <v>0</v>
      </c>
      <c r="BZ35" s="1189">
        <f t="shared" si="26"/>
        <v>0</v>
      </c>
      <c r="CA35" s="1190">
        <f t="shared" si="27"/>
        <v>0</v>
      </c>
      <c r="CB35" s="130">
        <v>0</v>
      </c>
      <c r="CC35" s="645">
        <f t="shared" si="24"/>
        <v>0</v>
      </c>
      <c r="CD35" s="1193">
        <f t="shared" si="16"/>
        <v>0</v>
      </c>
      <c r="CE35" s="1169">
        <f t="shared" si="18"/>
        <v>0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1"/>
        <v>0</v>
      </c>
      <c r="DI35" s="214">
        <f t="shared" si="11"/>
        <v>0</v>
      </c>
      <c r="DJ35" s="208">
        <f t="shared" si="11"/>
        <v>0</v>
      </c>
      <c r="DK35" s="471">
        <f t="shared" si="12"/>
        <v>0</v>
      </c>
      <c r="DL35" s="215">
        <f t="shared" si="13"/>
        <v>0</v>
      </c>
      <c r="DM35" s="208">
        <f t="shared" si="14"/>
        <v>0</v>
      </c>
      <c r="DN35" s="216">
        <f t="shared" si="19"/>
        <v>0</v>
      </c>
      <c r="DO35" s="217">
        <f t="shared" si="17"/>
        <v>0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0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1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2"/>
        <v>0</v>
      </c>
      <c r="AN36" s="711">
        <f t="shared" si="3"/>
        <v>0</v>
      </c>
      <c r="AO36" s="600">
        <v>0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4"/>
        <v>0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5"/>
        <v>0</v>
      </c>
      <c r="BG36" s="970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6"/>
        <v>0</v>
      </c>
      <c r="BP36" s="458">
        <v>0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5"/>
        <v>0</v>
      </c>
      <c r="BY36" s="137">
        <f t="shared" si="25"/>
        <v>0</v>
      </c>
      <c r="BZ36" s="1187">
        <f t="shared" si="26"/>
        <v>0</v>
      </c>
      <c r="CA36" s="1188">
        <f t="shared" si="27"/>
        <v>0</v>
      </c>
      <c r="CB36" s="130">
        <v>0</v>
      </c>
      <c r="CC36" s="646">
        <f t="shared" si="24"/>
        <v>0</v>
      </c>
      <c r="CD36" s="1192">
        <f t="shared" si="16"/>
        <v>0</v>
      </c>
      <c r="CE36" s="1169">
        <f t="shared" si="18"/>
        <v>0</v>
      </c>
      <c r="CF36" s="263">
        <v>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1"/>
        <v>0</v>
      </c>
      <c r="DI36" s="218">
        <f t="shared" si="11"/>
        <v>0</v>
      </c>
      <c r="DJ36" s="219">
        <f t="shared" si="11"/>
        <v>0</v>
      </c>
      <c r="DK36" s="500">
        <f t="shared" si="12"/>
        <v>0</v>
      </c>
      <c r="DL36" s="501">
        <f t="shared" si="13"/>
        <v>0</v>
      </c>
      <c r="DM36" s="219">
        <f t="shared" si="14"/>
        <v>0</v>
      </c>
      <c r="DN36" s="251">
        <f t="shared" si="19"/>
        <v>0</v>
      </c>
      <c r="DO36" s="220">
        <f t="shared" si="17"/>
        <v>0</v>
      </c>
      <c r="DP36" s="1034">
        <v>0</v>
      </c>
      <c r="DQ36" s="1034">
        <v>0</v>
      </c>
      <c r="DR36" s="1034">
        <v>0</v>
      </c>
      <c r="DS36" s="1034">
        <v>0</v>
      </c>
      <c r="DT36" s="1034">
        <v>0</v>
      </c>
      <c r="DU36" s="1034">
        <v>0</v>
      </c>
      <c r="DV36" s="1034">
        <v>0</v>
      </c>
      <c r="DW36" s="1034">
        <v>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  <c r="EE36" s="1034">
        <v>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0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1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2"/>
        <v>0</v>
      </c>
      <c r="AN37" s="715">
        <f t="shared" si="3"/>
        <v>0</v>
      </c>
      <c r="AO37" s="603">
        <v>0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4"/>
        <v>0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5"/>
        <v>0</v>
      </c>
      <c r="BG37" s="973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6"/>
        <v>0</v>
      </c>
      <c r="BP37" s="334">
        <v>0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5"/>
        <v>0</v>
      </c>
      <c r="BY37" s="336">
        <f t="shared" si="25"/>
        <v>0</v>
      </c>
      <c r="BZ37" s="1194">
        <f t="shared" si="26"/>
        <v>0</v>
      </c>
      <c r="CA37" s="1195">
        <f t="shared" si="27"/>
        <v>0</v>
      </c>
      <c r="CB37" s="130">
        <v>0</v>
      </c>
      <c r="CC37" s="1196">
        <f t="shared" si="24"/>
        <v>0</v>
      </c>
      <c r="CD37" s="1197">
        <f t="shared" si="16"/>
        <v>0</v>
      </c>
      <c r="CE37" s="1171">
        <f t="shared" si="18"/>
        <v>0</v>
      </c>
      <c r="CF37" s="379">
        <v>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1"/>
        <v>0</v>
      </c>
      <c r="DI37" s="228">
        <f t="shared" si="11"/>
        <v>0</v>
      </c>
      <c r="DJ37" s="222">
        <f t="shared" si="11"/>
        <v>0</v>
      </c>
      <c r="DK37" s="473">
        <f t="shared" si="12"/>
        <v>0</v>
      </c>
      <c r="DL37" s="339">
        <f t="shared" si="13"/>
        <v>0</v>
      </c>
      <c r="DM37" s="222">
        <f t="shared" si="14"/>
        <v>0</v>
      </c>
      <c r="DN37" s="241">
        <f t="shared" si="19"/>
        <v>0</v>
      </c>
      <c r="DO37" s="242">
        <f t="shared" si="17"/>
        <v>0</v>
      </c>
      <c r="DP37" s="1036">
        <v>0</v>
      </c>
      <c r="DQ37" s="1036">
        <v>0</v>
      </c>
      <c r="DR37" s="1036">
        <v>0</v>
      </c>
      <c r="DS37" s="1036">
        <v>0</v>
      </c>
      <c r="DT37" s="1036">
        <v>0</v>
      </c>
      <c r="DU37" s="1036">
        <v>0</v>
      </c>
      <c r="DV37" s="1036">
        <v>0</v>
      </c>
      <c r="DW37" s="1036">
        <v>0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0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1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2"/>
        <v>0</v>
      </c>
      <c r="AN38" s="717">
        <f t="shared" si="3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4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6"/>
        <v>0</v>
      </c>
      <c r="BP38" s="173">
        <v>0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5"/>
        <v>0</v>
      </c>
      <c r="BY38" s="393">
        <f>U38-(W38+X38+Y38+Z38+AA38+AB38+AC38+AF38+AG38+AH38+AI38+AJ38+AK38+AL38)</f>
        <v>0</v>
      </c>
      <c r="BZ38" s="1180">
        <f>AN38-(AP38+AQ38+AR38+AS38+AT38+AU38+AV38)</f>
        <v>0</v>
      </c>
      <c r="CA38" s="1181">
        <f>AW38-(BQ38+BR38+BS38+BT38+BU38+BV38+BW38)</f>
        <v>0</v>
      </c>
      <c r="CB38" s="130">
        <v>0</v>
      </c>
      <c r="CC38" s="130">
        <v>0</v>
      </c>
      <c r="CD38" s="1182">
        <f t="shared" si="16"/>
        <v>0</v>
      </c>
      <c r="CE38" s="1169">
        <f t="shared" si="18"/>
        <v>0</v>
      </c>
      <c r="CF38" s="264">
        <v>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1"/>
        <v>0</v>
      </c>
      <c r="DI38" s="479">
        <f t="shared" si="11"/>
        <v>0</v>
      </c>
      <c r="DJ38" s="230">
        <f t="shared" si="11"/>
        <v>0</v>
      </c>
      <c r="DK38" s="608">
        <f t="shared" si="12"/>
        <v>0</v>
      </c>
      <c r="DL38" s="609">
        <f t="shared" si="13"/>
        <v>0</v>
      </c>
      <c r="DM38" s="230">
        <f t="shared" si="14"/>
        <v>0</v>
      </c>
      <c r="DN38" s="338">
        <f t="shared" si="19"/>
        <v>0</v>
      </c>
      <c r="DO38" s="246">
        <f t="shared" si="17"/>
        <v>0</v>
      </c>
      <c r="DP38" s="449">
        <v>0</v>
      </c>
      <c r="DQ38" s="449">
        <v>0</v>
      </c>
      <c r="DR38" s="449">
        <v>0</v>
      </c>
      <c r="DS38" s="449">
        <v>0</v>
      </c>
      <c r="DT38" s="449">
        <v>0</v>
      </c>
      <c r="DU38" s="449">
        <v>0</v>
      </c>
      <c r="DV38" s="449">
        <v>0</v>
      </c>
      <c r="DW38" s="449">
        <v>0</v>
      </c>
      <c r="DX38" s="449">
        <v>0</v>
      </c>
      <c r="DY38" s="449">
        <v>0</v>
      </c>
      <c r="DZ38" s="449">
        <v>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0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1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2"/>
        <v>0</v>
      </c>
      <c r="AN39" s="714">
        <f t="shared" si="3"/>
        <v>0</v>
      </c>
      <c r="AO39" s="600">
        <v>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4"/>
        <v>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6"/>
        <v>0</v>
      </c>
      <c r="BP39" s="173">
        <v>0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5"/>
        <v>0</v>
      </c>
      <c r="BY39" s="393">
        <f t="shared" ref="BY39:BY82" si="30">U39-(W39+X39+Y39+Z39+AA39+AB39+AC39+AF39+AG39+AH39+AI39+AJ39+AK39+AL39)</f>
        <v>0</v>
      </c>
      <c r="BZ39" s="1180">
        <f t="shared" ref="BZ39:BZ82" si="31">AN39-(AP39+AQ39+AR39+AS39+AT39+AU39+AV39)</f>
        <v>0</v>
      </c>
      <c r="CA39" s="1181">
        <f t="shared" ref="CA39:CA82" si="32">AW39-(BQ39+BR39+BS39+BT39+BU39+BV39+BW39)</f>
        <v>0</v>
      </c>
      <c r="CB39" s="130">
        <v>0</v>
      </c>
      <c r="CC39" s="130">
        <v>0</v>
      </c>
      <c r="CD39" s="1182">
        <f t="shared" si="16"/>
        <v>0</v>
      </c>
      <c r="CE39" s="1169">
        <f t="shared" si="18"/>
        <v>0</v>
      </c>
      <c r="CF39" s="263">
        <v>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1"/>
        <v>0</v>
      </c>
      <c r="DI39" s="218">
        <f t="shared" si="11"/>
        <v>0</v>
      </c>
      <c r="DJ39" s="219">
        <f t="shared" si="11"/>
        <v>0</v>
      </c>
      <c r="DK39" s="471">
        <f t="shared" si="12"/>
        <v>0</v>
      </c>
      <c r="DL39" s="215">
        <f t="shared" si="13"/>
        <v>0</v>
      </c>
      <c r="DM39" s="208">
        <f t="shared" si="14"/>
        <v>0</v>
      </c>
      <c r="DN39" s="251">
        <f t="shared" si="19"/>
        <v>0</v>
      </c>
      <c r="DO39" s="220">
        <f t="shared" si="17"/>
        <v>0</v>
      </c>
      <c r="DP39" s="449">
        <v>0</v>
      </c>
      <c r="DQ39" s="449">
        <v>0</v>
      </c>
      <c r="DR39" s="449">
        <v>0</v>
      </c>
      <c r="DS39" s="449">
        <v>0</v>
      </c>
      <c r="DT39" s="449">
        <v>0</v>
      </c>
      <c r="DU39" s="449">
        <v>0</v>
      </c>
      <c r="DV39" s="449">
        <v>0</v>
      </c>
      <c r="DW39" s="449">
        <v>0</v>
      </c>
      <c r="DX39" s="449">
        <v>0</v>
      </c>
      <c r="DY39" s="449">
        <v>0</v>
      </c>
      <c r="DZ39" s="449">
        <v>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0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1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2"/>
        <v>0</v>
      </c>
      <c r="AN40" s="714">
        <f t="shared" si="3"/>
        <v>0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4"/>
        <v>0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6"/>
        <v>0</v>
      </c>
      <c r="BP40" s="173">
        <v>0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5"/>
        <v>0</v>
      </c>
      <c r="BY40" s="393">
        <f t="shared" si="30"/>
        <v>0</v>
      </c>
      <c r="BZ40" s="1180">
        <f t="shared" si="31"/>
        <v>0</v>
      </c>
      <c r="CA40" s="1181">
        <f t="shared" si="32"/>
        <v>0</v>
      </c>
      <c r="CB40" s="130">
        <v>0</v>
      </c>
      <c r="CC40" s="130">
        <v>0</v>
      </c>
      <c r="CD40" s="1182">
        <f t="shared" si="16"/>
        <v>0</v>
      </c>
      <c r="CE40" s="1169">
        <f t="shared" si="18"/>
        <v>0</v>
      </c>
      <c r="CF40" s="263">
        <v>0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0</v>
      </c>
      <c r="CO40" s="248">
        <v>0</v>
      </c>
      <c r="CP40" s="249">
        <v>0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1"/>
        <v>0</v>
      </c>
      <c r="DI40" s="218">
        <f t="shared" si="11"/>
        <v>0</v>
      </c>
      <c r="DJ40" s="219">
        <f t="shared" si="11"/>
        <v>0</v>
      </c>
      <c r="DK40" s="471">
        <f t="shared" si="12"/>
        <v>0</v>
      </c>
      <c r="DL40" s="215">
        <f t="shared" si="13"/>
        <v>0</v>
      </c>
      <c r="DM40" s="208">
        <f t="shared" si="14"/>
        <v>0</v>
      </c>
      <c r="DN40" s="251">
        <f t="shared" si="19"/>
        <v>0</v>
      </c>
      <c r="DO40" s="220">
        <f t="shared" si="17"/>
        <v>0</v>
      </c>
      <c r="DP40" s="449">
        <v>0</v>
      </c>
      <c r="DQ40" s="449">
        <v>0</v>
      </c>
      <c r="DR40" s="449">
        <v>0</v>
      </c>
      <c r="DS40" s="449">
        <v>0</v>
      </c>
      <c r="DT40" s="449">
        <v>0</v>
      </c>
      <c r="DU40" s="449">
        <v>0</v>
      </c>
      <c r="DV40" s="449">
        <v>0</v>
      </c>
      <c r="DW40" s="449">
        <v>0</v>
      </c>
      <c r="DX40" s="449">
        <v>0</v>
      </c>
      <c r="DY40" s="449">
        <v>0</v>
      </c>
      <c r="DZ40" s="449">
        <v>0</v>
      </c>
      <c r="EA40" s="449">
        <v>0</v>
      </c>
      <c r="EB40" s="449">
        <v>0</v>
      </c>
      <c r="EC40" s="449">
        <v>0</v>
      </c>
      <c r="ED40" s="449">
        <v>0</v>
      </c>
      <c r="EE40" s="449">
        <v>0</v>
      </c>
    </row>
    <row r="41" spans="1:135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0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1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2"/>
        <v>0</v>
      </c>
      <c r="AN41" s="714">
        <f t="shared" si="3"/>
        <v>0</v>
      </c>
      <c r="AO41" s="600">
        <v>0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4"/>
        <v>0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6"/>
        <v>0</v>
      </c>
      <c r="BP41" s="173">
        <v>0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5"/>
        <v>0</v>
      </c>
      <c r="BY41" s="393">
        <f t="shared" si="30"/>
        <v>0</v>
      </c>
      <c r="BZ41" s="1180">
        <f t="shared" si="31"/>
        <v>0</v>
      </c>
      <c r="CA41" s="1181">
        <f t="shared" si="32"/>
        <v>0</v>
      </c>
      <c r="CB41" s="130">
        <v>0</v>
      </c>
      <c r="CC41" s="130">
        <v>0</v>
      </c>
      <c r="CD41" s="1182">
        <f t="shared" si="16"/>
        <v>0</v>
      </c>
      <c r="CE41" s="1169">
        <f t="shared" si="18"/>
        <v>0</v>
      </c>
      <c r="CF41" s="263">
        <v>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0</v>
      </c>
      <c r="CO41" s="248">
        <v>0</v>
      </c>
      <c r="CP41" s="249">
        <v>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1"/>
        <v>0</v>
      </c>
      <c r="DI41" s="218">
        <f t="shared" si="11"/>
        <v>0</v>
      </c>
      <c r="DJ41" s="219">
        <f t="shared" si="11"/>
        <v>0</v>
      </c>
      <c r="DK41" s="471">
        <f t="shared" si="12"/>
        <v>0</v>
      </c>
      <c r="DL41" s="215">
        <f t="shared" si="13"/>
        <v>0</v>
      </c>
      <c r="DM41" s="208">
        <f t="shared" si="14"/>
        <v>0</v>
      </c>
      <c r="DN41" s="251">
        <f t="shared" si="19"/>
        <v>0</v>
      </c>
      <c r="DO41" s="220">
        <f t="shared" si="17"/>
        <v>0</v>
      </c>
      <c r="DP41" s="449">
        <v>0</v>
      </c>
      <c r="DQ41" s="449">
        <v>0</v>
      </c>
      <c r="DR41" s="449">
        <v>0</v>
      </c>
      <c r="DS41" s="449">
        <v>0</v>
      </c>
      <c r="DT41" s="449">
        <v>0</v>
      </c>
      <c r="DU41" s="449">
        <v>0</v>
      </c>
      <c r="DV41" s="449">
        <v>0</v>
      </c>
      <c r="DW41" s="449">
        <v>0</v>
      </c>
      <c r="DX41" s="449">
        <v>0</v>
      </c>
      <c r="DY41" s="449">
        <v>0</v>
      </c>
      <c r="DZ41" s="449">
        <v>0</v>
      </c>
      <c r="EA41" s="449">
        <v>0</v>
      </c>
      <c r="EB41" s="449">
        <v>0</v>
      </c>
      <c r="EC41" s="449">
        <v>0</v>
      </c>
      <c r="ED41" s="449">
        <v>0</v>
      </c>
      <c r="EE41" s="449">
        <v>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0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1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2"/>
        <v>0</v>
      </c>
      <c r="AN42" s="714">
        <f t="shared" si="3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4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6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5"/>
        <v>0</v>
      </c>
      <c r="BY42" s="393">
        <f t="shared" si="30"/>
        <v>0</v>
      </c>
      <c r="BZ42" s="1180">
        <f t="shared" si="31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16"/>
        <v>0</v>
      </c>
      <c r="CE42" s="1169">
        <f t="shared" si="18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1"/>
        <v>0</v>
      </c>
      <c r="DI42" s="218">
        <f t="shared" si="11"/>
        <v>0</v>
      </c>
      <c r="DJ42" s="219">
        <f t="shared" si="11"/>
        <v>0</v>
      </c>
      <c r="DK42" s="471">
        <f t="shared" si="12"/>
        <v>0</v>
      </c>
      <c r="DL42" s="215">
        <f t="shared" si="13"/>
        <v>0</v>
      </c>
      <c r="DM42" s="208">
        <f t="shared" si="14"/>
        <v>0</v>
      </c>
      <c r="DN42" s="251">
        <f t="shared" si="19"/>
        <v>0</v>
      </c>
      <c r="DO42" s="220">
        <f t="shared" si="17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0"/>
        <v>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1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2"/>
        <v>0</v>
      </c>
      <c r="AN43" s="714">
        <f t="shared" si="3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4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6"/>
        <v>0</v>
      </c>
      <c r="BP43" s="173">
        <v>0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5"/>
        <v>0</v>
      </c>
      <c r="BY43" s="393">
        <f t="shared" si="30"/>
        <v>0</v>
      </c>
      <c r="BZ43" s="1180">
        <f t="shared" si="31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16"/>
        <v>0</v>
      </c>
      <c r="CE43" s="1169">
        <f t="shared" si="18"/>
        <v>0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1"/>
        <v>0</v>
      </c>
      <c r="DI43" s="218">
        <f t="shared" si="11"/>
        <v>0</v>
      </c>
      <c r="DJ43" s="219">
        <f t="shared" si="11"/>
        <v>0</v>
      </c>
      <c r="DK43" s="471">
        <f t="shared" si="12"/>
        <v>0</v>
      </c>
      <c r="DL43" s="215">
        <f t="shared" si="13"/>
        <v>0</v>
      </c>
      <c r="DM43" s="208">
        <f t="shared" si="14"/>
        <v>0</v>
      </c>
      <c r="DN43" s="251">
        <f t="shared" si="19"/>
        <v>0</v>
      </c>
      <c r="DO43" s="220">
        <f t="shared" si="17"/>
        <v>0</v>
      </c>
      <c r="DP43" s="449">
        <v>0</v>
      </c>
      <c r="DQ43" s="449">
        <v>0</v>
      </c>
      <c r="DR43" s="449">
        <v>0</v>
      </c>
      <c r="DS43" s="449">
        <v>0</v>
      </c>
      <c r="DT43" s="449">
        <v>0</v>
      </c>
      <c r="DU43" s="449">
        <v>0</v>
      </c>
      <c r="DV43" s="449">
        <v>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0"/>
        <v>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1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2"/>
        <v>0</v>
      </c>
      <c r="AN44" s="714">
        <f t="shared" si="3"/>
        <v>0</v>
      </c>
      <c r="AO44" s="600">
        <v>0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4"/>
        <v>0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6"/>
        <v>0</v>
      </c>
      <c r="BP44" s="173">
        <v>0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5"/>
        <v>0</v>
      </c>
      <c r="BY44" s="393">
        <f t="shared" si="30"/>
        <v>0</v>
      </c>
      <c r="BZ44" s="1180">
        <f t="shared" si="31"/>
        <v>0</v>
      </c>
      <c r="CA44" s="1181">
        <f t="shared" si="32"/>
        <v>0</v>
      </c>
      <c r="CB44" s="130">
        <v>0</v>
      </c>
      <c r="CC44" s="130">
        <v>0</v>
      </c>
      <c r="CD44" s="1182">
        <f t="shared" si="16"/>
        <v>0</v>
      </c>
      <c r="CE44" s="1169">
        <f t="shared" si="18"/>
        <v>0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1"/>
        <v>0</v>
      </c>
      <c r="DI44" s="218">
        <f t="shared" si="11"/>
        <v>0</v>
      </c>
      <c r="DJ44" s="219">
        <f t="shared" si="11"/>
        <v>0</v>
      </c>
      <c r="DK44" s="471">
        <f t="shared" si="12"/>
        <v>0</v>
      </c>
      <c r="DL44" s="215">
        <f t="shared" si="13"/>
        <v>0</v>
      </c>
      <c r="DM44" s="208">
        <f t="shared" si="14"/>
        <v>0</v>
      </c>
      <c r="DN44" s="251">
        <f t="shared" si="19"/>
        <v>0</v>
      </c>
      <c r="DO44" s="220">
        <f t="shared" si="17"/>
        <v>0</v>
      </c>
      <c r="DP44" s="449">
        <v>0</v>
      </c>
      <c r="DQ44" s="449">
        <v>0</v>
      </c>
      <c r="DR44" s="449">
        <v>0</v>
      </c>
      <c r="DS44" s="449">
        <v>0</v>
      </c>
      <c r="DT44" s="449">
        <v>0</v>
      </c>
      <c r="DU44" s="449">
        <v>0</v>
      </c>
      <c r="DV44" s="449">
        <v>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0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1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2"/>
        <v>0</v>
      </c>
      <c r="AN45" s="714">
        <f t="shared" si="3"/>
        <v>0</v>
      </c>
      <c r="AO45" s="600">
        <v>0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4"/>
        <v>0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6"/>
        <v>0</v>
      </c>
      <c r="BP45" s="173">
        <v>0</v>
      </c>
      <c r="BQ45" s="134">
        <v>0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5"/>
        <v>0</v>
      </c>
      <c r="BY45" s="393">
        <f t="shared" si="30"/>
        <v>0</v>
      </c>
      <c r="BZ45" s="1180">
        <f t="shared" si="31"/>
        <v>0</v>
      </c>
      <c r="CA45" s="1181">
        <f t="shared" si="32"/>
        <v>0</v>
      </c>
      <c r="CB45" s="130">
        <v>0</v>
      </c>
      <c r="CC45" s="130">
        <v>0</v>
      </c>
      <c r="CD45" s="1182">
        <f t="shared" si="16"/>
        <v>0</v>
      </c>
      <c r="CE45" s="1169">
        <f t="shared" si="18"/>
        <v>0</v>
      </c>
      <c r="CF45" s="263">
        <v>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1"/>
        <v>0</v>
      </c>
      <c r="DI45" s="218">
        <f t="shared" si="11"/>
        <v>0</v>
      </c>
      <c r="DJ45" s="219">
        <f t="shared" si="11"/>
        <v>0</v>
      </c>
      <c r="DK45" s="471">
        <f t="shared" si="12"/>
        <v>0</v>
      </c>
      <c r="DL45" s="215">
        <f t="shared" si="13"/>
        <v>0</v>
      </c>
      <c r="DM45" s="208">
        <f t="shared" si="14"/>
        <v>0</v>
      </c>
      <c r="DN45" s="251">
        <f t="shared" si="19"/>
        <v>0</v>
      </c>
      <c r="DO45" s="220">
        <f t="shared" si="17"/>
        <v>0</v>
      </c>
      <c r="DP45" s="449">
        <v>0</v>
      </c>
      <c r="DQ45" s="449">
        <v>0</v>
      </c>
      <c r="DR45" s="449">
        <v>0</v>
      </c>
      <c r="DS45" s="449">
        <v>0</v>
      </c>
      <c r="DT45" s="449">
        <v>0</v>
      </c>
      <c r="DU45" s="449">
        <v>0</v>
      </c>
      <c r="DV45" s="449">
        <v>0</v>
      </c>
      <c r="DW45" s="449">
        <v>0</v>
      </c>
      <c r="DX45" s="449">
        <v>0</v>
      </c>
      <c r="DY45" s="449">
        <v>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0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1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2"/>
        <v>0</v>
      </c>
      <c r="AN46" s="714">
        <f t="shared" si="3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4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6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5"/>
        <v>0</v>
      </c>
      <c r="BY46" s="393">
        <f t="shared" si="30"/>
        <v>0</v>
      </c>
      <c r="BZ46" s="1180">
        <f t="shared" si="31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16"/>
        <v>0</v>
      </c>
      <c r="CE46" s="1169">
        <f t="shared" si="18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1"/>
        <v>0</v>
      </c>
      <c r="DI46" s="218">
        <f t="shared" si="11"/>
        <v>0</v>
      </c>
      <c r="DJ46" s="219">
        <f t="shared" si="11"/>
        <v>0</v>
      </c>
      <c r="DK46" s="471">
        <f t="shared" si="12"/>
        <v>0</v>
      </c>
      <c r="DL46" s="215">
        <f t="shared" si="13"/>
        <v>0</v>
      </c>
      <c r="DM46" s="208">
        <f t="shared" si="14"/>
        <v>0</v>
      </c>
      <c r="DN46" s="251">
        <f t="shared" si="19"/>
        <v>0</v>
      </c>
      <c r="DO46" s="220">
        <f t="shared" si="17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0"/>
        <v>0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1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2"/>
        <v>0</v>
      </c>
      <c r="AN47" s="714">
        <f t="shared" si="3"/>
        <v>0</v>
      </c>
      <c r="AO47" s="600">
        <v>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4"/>
        <v>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6"/>
        <v>0</v>
      </c>
      <c r="BP47" s="173">
        <v>0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5"/>
        <v>0</v>
      </c>
      <c r="BY47" s="393">
        <f t="shared" si="30"/>
        <v>0</v>
      </c>
      <c r="BZ47" s="1180">
        <f t="shared" si="31"/>
        <v>0</v>
      </c>
      <c r="CA47" s="1181">
        <f t="shared" si="32"/>
        <v>0</v>
      </c>
      <c r="CB47" s="130">
        <v>0</v>
      </c>
      <c r="CC47" s="130">
        <v>0</v>
      </c>
      <c r="CD47" s="1182">
        <f t="shared" si="16"/>
        <v>0</v>
      </c>
      <c r="CE47" s="1169">
        <f t="shared" si="18"/>
        <v>0</v>
      </c>
      <c r="CF47" s="263">
        <v>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1"/>
        <v>0</v>
      </c>
      <c r="DI47" s="218">
        <f t="shared" si="11"/>
        <v>0</v>
      </c>
      <c r="DJ47" s="219">
        <f t="shared" si="11"/>
        <v>0</v>
      </c>
      <c r="DK47" s="471">
        <f t="shared" si="12"/>
        <v>0</v>
      </c>
      <c r="DL47" s="215">
        <f t="shared" si="13"/>
        <v>0</v>
      </c>
      <c r="DM47" s="208">
        <f t="shared" si="14"/>
        <v>0</v>
      </c>
      <c r="DN47" s="251">
        <f t="shared" si="19"/>
        <v>0</v>
      </c>
      <c r="DO47" s="220">
        <f t="shared" si="17"/>
        <v>0</v>
      </c>
      <c r="DP47" s="449">
        <v>0</v>
      </c>
      <c r="DQ47" s="449">
        <v>0</v>
      </c>
      <c r="DR47" s="449">
        <v>0</v>
      </c>
      <c r="DS47" s="449">
        <v>0</v>
      </c>
      <c r="DT47" s="449">
        <v>0</v>
      </c>
      <c r="DU47" s="449">
        <v>0</v>
      </c>
      <c r="DV47" s="449">
        <v>0</v>
      </c>
      <c r="DW47" s="449">
        <v>0</v>
      </c>
      <c r="DX47" s="449">
        <v>0</v>
      </c>
      <c r="DY47" s="449">
        <v>0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0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1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2"/>
        <v>0</v>
      </c>
      <c r="AN48" s="714">
        <f t="shared" si="3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4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6"/>
        <v>0</v>
      </c>
      <c r="BP48" s="173">
        <v>0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5"/>
        <v>0</v>
      </c>
      <c r="BY48" s="393">
        <f t="shared" si="30"/>
        <v>0</v>
      </c>
      <c r="BZ48" s="1180">
        <f t="shared" si="31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16"/>
        <v>0</v>
      </c>
      <c r="CE48" s="1169">
        <f t="shared" si="18"/>
        <v>0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1"/>
        <v>0</v>
      </c>
      <c r="DI48" s="218">
        <f t="shared" si="11"/>
        <v>0</v>
      </c>
      <c r="DJ48" s="219">
        <f t="shared" si="11"/>
        <v>0</v>
      </c>
      <c r="DK48" s="471">
        <f t="shared" si="12"/>
        <v>0</v>
      </c>
      <c r="DL48" s="215">
        <f t="shared" si="13"/>
        <v>0</v>
      </c>
      <c r="DM48" s="208">
        <f t="shared" si="14"/>
        <v>0</v>
      </c>
      <c r="DN48" s="251">
        <f t="shared" si="19"/>
        <v>0</v>
      </c>
      <c r="DO48" s="220">
        <f t="shared" si="17"/>
        <v>0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0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1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2"/>
        <v>0</v>
      </c>
      <c r="AN49" s="714">
        <f t="shared" si="3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4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6"/>
        <v>0</v>
      </c>
      <c r="BP49" s="173">
        <v>0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5"/>
        <v>0</v>
      </c>
      <c r="BY49" s="393">
        <f t="shared" si="30"/>
        <v>0</v>
      </c>
      <c r="BZ49" s="1180">
        <f t="shared" si="31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16"/>
        <v>0</v>
      </c>
      <c r="CE49" s="1169">
        <f t="shared" si="18"/>
        <v>0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1"/>
        <v>0</v>
      </c>
      <c r="DI49" s="218">
        <f t="shared" si="11"/>
        <v>0</v>
      </c>
      <c r="DJ49" s="219">
        <f t="shared" si="11"/>
        <v>0</v>
      </c>
      <c r="DK49" s="471">
        <f t="shared" si="12"/>
        <v>0</v>
      </c>
      <c r="DL49" s="215">
        <f t="shared" si="13"/>
        <v>0</v>
      </c>
      <c r="DM49" s="208">
        <f t="shared" si="14"/>
        <v>0</v>
      </c>
      <c r="DN49" s="251">
        <f t="shared" si="19"/>
        <v>0</v>
      </c>
      <c r="DO49" s="220">
        <f t="shared" si="17"/>
        <v>0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0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1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2"/>
        <v>0</v>
      </c>
      <c r="AN50" s="714">
        <f t="shared" si="3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4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6"/>
        <v>0</v>
      </c>
      <c r="BP50" s="173">
        <v>0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5"/>
        <v>0</v>
      </c>
      <c r="BY50" s="393">
        <f t="shared" si="30"/>
        <v>0</v>
      </c>
      <c r="BZ50" s="1180">
        <f t="shared" si="31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16"/>
        <v>0</v>
      </c>
      <c r="CE50" s="1169">
        <f t="shared" si="18"/>
        <v>0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1"/>
        <v>0</v>
      </c>
      <c r="DI50" s="218">
        <f t="shared" si="11"/>
        <v>0</v>
      </c>
      <c r="DJ50" s="219">
        <f t="shared" si="11"/>
        <v>0</v>
      </c>
      <c r="DK50" s="471">
        <f t="shared" si="12"/>
        <v>0</v>
      </c>
      <c r="DL50" s="215">
        <f t="shared" si="13"/>
        <v>0</v>
      </c>
      <c r="DM50" s="208">
        <f t="shared" si="14"/>
        <v>0</v>
      </c>
      <c r="DN50" s="251">
        <f t="shared" si="19"/>
        <v>0</v>
      </c>
      <c r="DO50" s="220">
        <f t="shared" si="17"/>
        <v>0</v>
      </c>
      <c r="DP50" s="449">
        <v>0</v>
      </c>
      <c r="DQ50" s="449">
        <v>0</v>
      </c>
      <c r="DR50" s="449">
        <v>0</v>
      </c>
      <c r="DS50" s="449">
        <v>0</v>
      </c>
      <c r="DT50" s="449">
        <v>0</v>
      </c>
      <c r="DU50" s="449">
        <v>0</v>
      </c>
      <c r="DV50" s="449">
        <v>0</v>
      </c>
      <c r="DW50" s="449">
        <v>0</v>
      </c>
      <c r="DX50" s="449">
        <v>0</v>
      </c>
      <c r="DY50" s="449">
        <v>0</v>
      </c>
      <c r="DZ50" s="449">
        <v>0</v>
      </c>
      <c r="EA50" s="449">
        <v>0</v>
      </c>
      <c r="EB50" s="449">
        <v>0</v>
      </c>
      <c r="EC50" s="449">
        <v>0</v>
      </c>
      <c r="ED50" s="449">
        <v>0</v>
      </c>
      <c r="EE50" s="449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0"/>
        <v>0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1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2"/>
        <v>0</v>
      </c>
      <c r="AN51" s="714">
        <f t="shared" si="3"/>
        <v>0</v>
      </c>
      <c r="AO51" s="600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4"/>
        <v>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6"/>
        <v>0</v>
      </c>
      <c r="BP51" s="173">
        <v>0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5"/>
        <v>0</v>
      </c>
      <c r="BY51" s="393">
        <f t="shared" si="30"/>
        <v>0</v>
      </c>
      <c r="BZ51" s="1180">
        <f t="shared" si="31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16"/>
        <v>0</v>
      </c>
      <c r="CE51" s="1169">
        <f t="shared" si="18"/>
        <v>0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1"/>
        <v>0</v>
      </c>
      <c r="DI51" s="218">
        <f t="shared" si="11"/>
        <v>0</v>
      </c>
      <c r="DJ51" s="219">
        <f t="shared" si="11"/>
        <v>0</v>
      </c>
      <c r="DK51" s="471">
        <f t="shared" si="12"/>
        <v>0</v>
      </c>
      <c r="DL51" s="215">
        <f t="shared" si="13"/>
        <v>0</v>
      </c>
      <c r="DM51" s="208">
        <f t="shared" si="14"/>
        <v>0</v>
      </c>
      <c r="DN51" s="251">
        <f t="shared" si="19"/>
        <v>0</v>
      </c>
      <c r="DO51" s="220">
        <f t="shared" si="17"/>
        <v>0</v>
      </c>
      <c r="DP51" s="449">
        <v>0</v>
      </c>
      <c r="DQ51" s="449">
        <v>0</v>
      </c>
      <c r="DR51" s="449">
        <v>0</v>
      </c>
      <c r="DS51" s="449">
        <v>0</v>
      </c>
      <c r="DT51" s="449">
        <v>0</v>
      </c>
      <c r="DU51" s="449">
        <v>0</v>
      </c>
      <c r="DV51" s="449">
        <v>0</v>
      </c>
      <c r="DW51" s="449">
        <v>0</v>
      </c>
      <c r="DX51" s="449">
        <v>0</v>
      </c>
      <c r="DY51" s="449">
        <v>0</v>
      </c>
      <c r="DZ51" s="449">
        <v>0</v>
      </c>
      <c r="EA51" s="449">
        <v>0</v>
      </c>
      <c r="EB51" s="449">
        <v>0</v>
      </c>
      <c r="EC51" s="449">
        <v>0</v>
      </c>
      <c r="ED51" s="449">
        <v>0</v>
      </c>
      <c r="EE51" s="449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0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1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2"/>
        <v>0</v>
      </c>
      <c r="AN52" s="714">
        <f t="shared" si="3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4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6"/>
        <v>0</v>
      </c>
      <c r="BP52" s="173">
        <v>0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5"/>
        <v>0</v>
      </c>
      <c r="BY52" s="393">
        <f t="shared" si="30"/>
        <v>0</v>
      </c>
      <c r="BZ52" s="1180">
        <f t="shared" si="31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16"/>
        <v>0</v>
      </c>
      <c r="CE52" s="1169">
        <f t="shared" si="18"/>
        <v>0</v>
      </c>
      <c r="CF52" s="263">
        <v>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1"/>
        <v>0</v>
      </c>
      <c r="DI52" s="218">
        <f t="shared" si="11"/>
        <v>0</v>
      </c>
      <c r="DJ52" s="219">
        <f t="shared" si="11"/>
        <v>0</v>
      </c>
      <c r="DK52" s="471">
        <f t="shared" si="12"/>
        <v>0</v>
      </c>
      <c r="DL52" s="215">
        <f t="shared" si="13"/>
        <v>0</v>
      </c>
      <c r="DM52" s="208">
        <f t="shared" si="14"/>
        <v>0</v>
      </c>
      <c r="DN52" s="251">
        <f t="shared" si="19"/>
        <v>0</v>
      </c>
      <c r="DO52" s="220">
        <f t="shared" si="17"/>
        <v>0</v>
      </c>
      <c r="DP52" s="449">
        <v>0</v>
      </c>
      <c r="DQ52" s="449">
        <v>0</v>
      </c>
      <c r="DR52" s="449">
        <v>0</v>
      </c>
      <c r="DS52" s="449">
        <v>0</v>
      </c>
      <c r="DT52" s="449">
        <v>0</v>
      </c>
      <c r="DU52" s="449">
        <v>0</v>
      </c>
      <c r="DV52" s="449">
        <v>0</v>
      </c>
      <c r="DW52" s="449">
        <v>0</v>
      </c>
      <c r="DX52" s="449">
        <v>0</v>
      </c>
      <c r="DY52" s="449">
        <v>0</v>
      </c>
      <c r="DZ52" s="449">
        <v>0</v>
      </c>
      <c r="EA52" s="449">
        <v>0</v>
      </c>
      <c r="EB52" s="449">
        <v>0</v>
      </c>
      <c r="EC52" s="449">
        <v>0</v>
      </c>
      <c r="ED52" s="449">
        <v>0</v>
      </c>
      <c r="EE52" s="449">
        <v>0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0"/>
        <v>0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1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2"/>
        <v>0</v>
      </c>
      <c r="AN53" s="714">
        <f t="shared" si="3"/>
        <v>0</v>
      </c>
      <c r="AO53" s="600">
        <v>0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4"/>
        <v>0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6"/>
        <v>0</v>
      </c>
      <c r="BP53" s="173">
        <v>0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5"/>
        <v>0</v>
      </c>
      <c r="BY53" s="393">
        <f t="shared" si="30"/>
        <v>0</v>
      </c>
      <c r="BZ53" s="1180">
        <f t="shared" si="31"/>
        <v>0</v>
      </c>
      <c r="CA53" s="1181">
        <f t="shared" si="32"/>
        <v>0</v>
      </c>
      <c r="CB53" s="130">
        <v>0</v>
      </c>
      <c r="CC53" s="130">
        <v>0</v>
      </c>
      <c r="CD53" s="1182">
        <f t="shared" si="16"/>
        <v>0</v>
      </c>
      <c r="CE53" s="1169">
        <f t="shared" si="18"/>
        <v>0</v>
      </c>
      <c r="CF53" s="263">
        <v>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1"/>
        <v>0</v>
      </c>
      <c r="DI53" s="218">
        <f t="shared" si="11"/>
        <v>0</v>
      </c>
      <c r="DJ53" s="219">
        <f t="shared" si="11"/>
        <v>0</v>
      </c>
      <c r="DK53" s="471">
        <f t="shared" si="12"/>
        <v>0</v>
      </c>
      <c r="DL53" s="215">
        <f t="shared" si="13"/>
        <v>0</v>
      </c>
      <c r="DM53" s="208">
        <f t="shared" si="14"/>
        <v>0</v>
      </c>
      <c r="DN53" s="251">
        <f t="shared" si="19"/>
        <v>0</v>
      </c>
      <c r="DO53" s="220">
        <f t="shared" si="17"/>
        <v>0</v>
      </c>
      <c r="DP53" s="449">
        <v>0</v>
      </c>
      <c r="DQ53" s="449">
        <v>0</v>
      </c>
      <c r="DR53" s="449">
        <v>0</v>
      </c>
      <c r="DS53" s="449">
        <v>0</v>
      </c>
      <c r="DT53" s="449">
        <v>0</v>
      </c>
      <c r="DU53" s="449">
        <v>0</v>
      </c>
      <c r="DV53" s="449">
        <v>0</v>
      </c>
      <c r="DW53" s="449">
        <v>0</v>
      </c>
      <c r="DX53" s="449">
        <v>0</v>
      </c>
      <c r="DY53" s="449">
        <v>0</v>
      </c>
      <c r="DZ53" s="449">
        <v>0</v>
      </c>
      <c r="EA53" s="449">
        <v>0</v>
      </c>
      <c r="EB53" s="449">
        <v>0</v>
      </c>
      <c r="EC53" s="449">
        <v>0</v>
      </c>
      <c r="ED53" s="449">
        <v>0</v>
      </c>
      <c r="EE53" s="449">
        <v>0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0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1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2"/>
        <v>0</v>
      </c>
      <c r="AN54" s="714">
        <f t="shared" si="3"/>
        <v>0</v>
      </c>
      <c r="AO54" s="600">
        <v>0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4"/>
        <v>0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6"/>
        <v>0</v>
      </c>
      <c r="BP54" s="173">
        <v>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5"/>
        <v>0</v>
      </c>
      <c r="BY54" s="393">
        <f t="shared" si="30"/>
        <v>0</v>
      </c>
      <c r="BZ54" s="1180">
        <f t="shared" si="31"/>
        <v>0</v>
      </c>
      <c r="CA54" s="1181">
        <f t="shared" si="32"/>
        <v>0</v>
      </c>
      <c r="CB54" s="130">
        <v>0</v>
      </c>
      <c r="CC54" s="130">
        <v>0</v>
      </c>
      <c r="CD54" s="1182">
        <f t="shared" si="16"/>
        <v>0</v>
      </c>
      <c r="CE54" s="1169">
        <f t="shared" si="18"/>
        <v>0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1"/>
        <v>0</v>
      </c>
      <c r="DI54" s="218">
        <f t="shared" si="11"/>
        <v>0</v>
      </c>
      <c r="DJ54" s="219">
        <f t="shared" si="11"/>
        <v>0</v>
      </c>
      <c r="DK54" s="471">
        <f t="shared" si="12"/>
        <v>0</v>
      </c>
      <c r="DL54" s="215">
        <f t="shared" si="13"/>
        <v>0</v>
      </c>
      <c r="DM54" s="208">
        <f t="shared" si="14"/>
        <v>0</v>
      </c>
      <c r="DN54" s="251">
        <f t="shared" si="19"/>
        <v>0</v>
      </c>
      <c r="DO54" s="220">
        <f t="shared" si="17"/>
        <v>0</v>
      </c>
      <c r="DP54" s="449">
        <v>0</v>
      </c>
      <c r="DQ54" s="449">
        <v>0</v>
      </c>
      <c r="DR54" s="449">
        <v>0</v>
      </c>
      <c r="DS54" s="449">
        <v>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0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1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2"/>
        <v>0</v>
      </c>
      <c r="AN55" s="714">
        <f t="shared" si="3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4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6"/>
        <v>0</v>
      </c>
      <c r="BP55" s="173">
        <v>0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5"/>
        <v>0</v>
      </c>
      <c r="BY55" s="393">
        <f t="shared" si="30"/>
        <v>0</v>
      </c>
      <c r="BZ55" s="1180">
        <f t="shared" si="31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16"/>
        <v>0</v>
      </c>
      <c r="CE55" s="1169">
        <f t="shared" si="18"/>
        <v>0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1"/>
        <v>0</v>
      </c>
      <c r="DI55" s="218">
        <f t="shared" si="11"/>
        <v>0</v>
      </c>
      <c r="DJ55" s="219">
        <f t="shared" si="11"/>
        <v>0</v>
      </c>
      <c r="DK55" s="471">
        <f t="shared" si="12"/>
        <v>0</v>
      </c>
      <c r="DL55" s="215">
        <f t="shared" si="13"/>
        <v>0</v>
      </c>
      <c r="DM55" s="208">
        <f t="shared" si="14"/>
        <v>0</v>
      </c>
      <c r="DN55" s="251">
        <f t="shared" si="19"/>
        <v>0</v>
      </c>
      <c r="DO55" s="220">
        <f t="shared" si="17"/>
        <v>0</v>
      </c>
      <c r="DP55" s="449">
        <v>0</v>
      </c>
      <c r="DQ55" s="449">
        <v>0</v>
      </c>
      <c r="DR55" s="449">
        <v>0</v>
      </c>
      <c r="DS55" s="449">
        <v>0</v>
      </c>
      <c r="DT55" s="449">
        <v>0</v>
      </c>
      <c r="DU55" s="449">
        <v>0</v>
      </c>
      <c r="DV55" s="449">
        <v>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0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1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2"/>
        <v>0</v>
      </c>
      <c r="AN56" s="714">
        <f t="shared" si="3"/>
        <v>0</v>
      </c>
      <c r="AO56" s="600">
        <v>0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4"/>
        <v>0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6"/>
        <v>0</v>
      </c>
      <c r="BP56" s="173">
        <v>0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5"/>
        <v>0</v>
      </c>
      <c r="BY56" s="393">
        <f t="shared" si="30"/>
        <v>0</v>
      </c>
      <c r="BZ56" s="1180">
        <f t="shared" si="31"/>
        <v>0</v>
      </c>
      <c r="CA56" s="1181">
        <f t="shared" si="32"/>
        <v>0</v>
      </c>
      <c r="CB56" s="130">
        <v>0</v>
      </c>
      <c r="CC56" s="130">
        <v>0</v>
      </c>
      <c r="CD56" s="1182">
        <f t="shared" si="16"/>
        <v>0</v>
      </c>
      <c r="CE56" s="1169">
        <f t="shared" si="18"/>
        <v>0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1"/>
        <v>0</v>
      </c>
      <c r="DI56" s="218">
        <f t="shared" si="11"/>
        <v>0</v>
      </c>
      <c r="DJ56" s="219">
        <f t="shared" si="11"/>
        <v>0</v>
      </c>
      <c r="DK56" s="471">
        <f t="shared" si="12"/>
        <v>0</v>
      </c>
      <c r="DL56" s="215">
        <f t="shared" si="13"/>
        <v>0</v>
      </c>
      <c r="DM56" s="208">
        <f t="shared" si="14"/>
        <v>0</v>
      </c>
      <c r="DN56" s="251">
        <f t="shared" si="19"/>
        <v>0</v>
      </c>
      <c r="DO56" s="220">
        <f t="shared" si="17"/>
        <v>0</v>
      </c>
      <c r="DP56" s="449">
        <v>0</v>
      </c>
      <c r="DQ56" s="449">
        <v>0</v>
      </c>
      <c r="DR56" s="449">
        <v>0</v>
      </c>
      <c r="DS56" s="449">
        <v>0</v>
      </c>
      <c r="DT56" s="449">
        <v>0</v>
      </c>
      <c r="DU56" s="449">
        <v>0</v>
      </c>
      <c r="DV56" s="449">
        <v>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0"/>
        <v>0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1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2"/>
        <v>0</v>
      </c>
      <c r="AN57" s="714">
        <f t="shared" si="3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4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6"/>
        <v>0</v>
      </c>
      <c r="BP57" s="173">
        <v>0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5"/>
        <v>0</v>
      </c>
      <c r="BY57" s="393">
        <f t="shared" si="30"/>
        <v>0</v>
      </c>
      <c r="BZ57" s="1180">
        <f t="shared" si="31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16"/>
        <v>0</v>
      </c>
      <c r="CE57" s="1169">
        <f t="shared" si="18"/>
        <v>0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1"/>
        <v>0</v>
      </c>
      <c r="DI57" s="218">
        <f t="shared" si="11"/>
        <v>0</v>
      </c>
      <c r="DJ57" s="219">
        <f t="shared" si="11"/>
        <v>0</v>
      </c>
      <c r="DK57" s="471">
        <f t="shared" si="12"/>
        <v>0</v>
      </c>
      <c r="DL57" s="215">
        <f t="shared" si="13"/>
        <v>0</v>
      </c>
      <c r="DM57" s="208">
        <f t="shared" si="14"/>
        <v>0</v>
      </c>
      <c r="DN57" s="251">
        <f t="shared" si="19"/>
        <v>0</v>
      </c>
      <c r="DO57" s="220">
        <f t="shared" si="17"/>
        <v>0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0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1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2"/>
        <v>0</v>
      </c>
      <c r="AN58" s="714">
        <f t="shared" si="3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4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6"/>
        <v>0</v>
      </c>
      <c r="BP58" s="173">
        <v>0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5"/>
        <v>0</v>
      </c>
      <c r="BY58" s="393">
        <f t="shared" si="30"/>
        <v>0</v>
      </c>
      <c r="BZ58" s="1180">
        <f t="shared" si="31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16"/>
        <v>0</v>
      </c>
      <c r="CE58" s="1169">
        <f t="shared" si="18"/>
        <v>0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1"/>
        <v>0</v>
      </c>
      <c r="DI58" s="218">
        <f t="shared" si="11"/>
        <v>0</v>
      </c>
      <c r="DJ58" s="219">
        <f t="shared" si="11"/>
        <v>0</v>
      </c>
      <c r="DK58" s="471">
        <f t="shared" si="12"/>
        <v>0</v>
      </c>
      <c r="DL58" s="215">
        <f t="shared" si="13"/>
        <v>0</v>
      </c>
      <c r="DM58" s="208">
        <f t="shared" si="14"/>
        <v>0</v>
      </c>
      <c r="DN58" s="251">
        <f t="shared" si="19"/>
        <v>0</v>
      </c>
      <c r="DO58" s="220">
        <f t="shared" si="17"/>
        <v>0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0"/>
        <v>0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1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2"/>
        <v>0</v>
      </c>
      <c r="AN59" s="714">
        <f t="shared" si="3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4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6"/>
        <v>0</v>
      </c>
      <c r="BP59" s="173">
        <v>0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5"/>
        <v>0</v>
      </c>
      <c r="BY59" s="393">
        <f t="shared" si="30"/>
        <v>0</v>
      </c>
      <c r="BZ59" s="1180">
        <f t="shared" si="31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16"/>
        <v>0</v>
      </c>
      <c r="CE59" s="1169">
        <f t="shared" si="18"/>
        <v>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1"/>
        <v>0</v>
      </c>
      <c r="DI59" s="218">
        <f t="shared" si="11"/>
        <v>0</v>
      </c>
      <c r="DJ59" s="219">
        <f t="shared" si="11"/>
        <v>0</v>
      </c>
      <c r="DK59" s="471">
        <f t="shared" si="12"/>
        <v>0</v>
      </c>
      <c r="DL59" s="215">
        <f t="shared" si="13"/>
        <v>0</v>
      </c>
      <c r="DM59" s="208">
        <f t="shared" si="14"/>
        <v>0</v>
      </c>
      <c r="DN59" s="251">
        <f t="shared" si="19"/>
        <v>0</v>
      </c>
      <c r="DO59" s="220">
        <f t="shared" si="17"/>
        <v>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0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1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2"/>
        <v>0</v>
      </c>
      <c r="AN60" s="714">
        <f t="shared" si="3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4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6"/>
        <v>0</v>
      </c>
      <c r="BP60" s="173">
        <v>0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5"/>
        <v>0</v>
      </c>
      <c r="BY60" s="393">
        <f t="shared" si="30"/>
        <v>0</v>
      </c>
      <c r="BZ60" s="1180">
        <f t="shared" si="31"/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16"/>
        <v>0</v>
      </c>
      <c r="CE60" s="1169">
        <f t="shared" si="18"/>
        <v>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1"/>
        <v>0</v>
      </c>
      <c r="DI60" s="218">
        <f t="shared" si="11"/>
        <v>0</v>
      </c>
      <c r="DJ60" s="219">
        <f t="shared" si="11"/>
        <v>0</v>
      </c>
      <c r="DK60" s="471">
        <f t="shared" si="12"/>
        <v>0</v>
      </c>
      <c r="DL60" s="215">
        <f t="shared" si="13"/>
        <v>0</v>
      </c>
      <c r="DM60" s="208">
        <f t="shared" si="14"/>
        <v>0</v>
      </c>
      <c r="DN60" s="251">
        <f t="shared" si="19"/>
        <v>0</v>
      </c>
      <c r="DO60" s="220">
        <f t="shared" si="17"/>
        <v>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0"/>
        <v>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1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2"/>
        <v>0</v>
      </c>
      <c r="AN61" s="714">
        <f t="shared" si="3"/>
        <v>0</v>
      </c>
      <c r="AO61" s="600">
        <v>0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4"/>
        <v>0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6"/>
        <v>0</v>
      </c>
      <c r="BP61" s="173">
        <v>0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5"/>
        <v>0</v>
      </c>
      <c r="BY61" s="393">
        <f t="shared" si="30"/>
        <v>0</v>
      </c>
      <c r="BZ61" s="1180">
        <f t="shared" si="31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16"/>
        <v>0</v>
      </c>
      <c r="CE61" s="1169">
        <f t="shared" si="18"/>
        <v>0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1"/>
        <v>0</v>
      </c>
      <c r="DI61" s="218">
        <f t="shared" si="11"/>
        <v>0</v>
      </c>
      <c r="DJ61" s="219">
        <f t="shared" si="11"/>
        <v>0</v>
      </c>
      <c r="DK61" s="471">
        <f t="shared" si="12"/>
        <v>0</v>
      </c>
      <c r="DL61" s="215">
        <f t="shared" si="13"/>
        <v>0</v>
      </c>
      <c r="DM61" s="208">
        <f t="shared" si="14"/>
        <v>0</v>
      </c>
      <c r="DN61" s="251">
        <f t="shared" si="19"/>
        <v>0</v>
      </c>
      <c r="DO61" s="220">
        <f t="shared" si="17"/>
        <v>0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0"/>
        <v>0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1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2"/>
        <v>0</v>
      </c>
      <c r="AN62" s="714">
        <f t="shared" si="3"/>
        <v>0</v>
      </c>
      <c r="AO62" s="600">
        <v>0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4"/>
        <v>0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6"/>
        <v>0</v>
      </c>
      <c r="BP62" s="173">
        <v>0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5"/>
        <v>0</v>
      </c>
      <c r="BY62" s="393">
        <f t="shared" si="30"/>
        <v>0</v>
      </c>
      <c r="BZ62" s="1180">
        <f t="shared" si="31"/>
        <v>0</v>
      </c>
      <c r="CA62" s="1181">
        <f t="shared" si="32"/>
        <v>0</v>
      </c>
      <c r="CB62" s="130">
        <v>0</v>
      </c>
      <c r="CC62" s="130">
        <v>0</v>
      </c>
      <c r="CD62" s="1182">
        <f t="shared" si="16"/>
        <v>0</v>
      </c>
      <c r="CE62" s="1169">
        <f t="shared" si="18"/>
        <v>0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1"/>
        <v>0</v>
      </c>
      <c r="DI62" s="218">
        <f t="shared" si="11"/>
        <v>0</v>
      </c>
      <c r="DJ62" s="219">
        <f t="shared" si="11"/>
        <v>0</v>
      </c>
      <c r="DK62" s="471">
        <f t="shared" si="12"/>
        <v>0</v>
      </c>
      <c r="DL62" s="215">
        <f t="shared" si="13"/>
        <v>0</v>
      </c>
      <c r="DM62" s="208">
        <f t="shared" si="14"/>
        <v>0</v>
      </c>
      <c r="DN62" s="251">
        <f t="shared" si="19"/>
        <v>0</v>
      </c>
      <c r="DO62" s="220">
        <f t="shared" si="17"/>
        <v>0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0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1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2"/>
        <v>0</v>
      </c>
      <c r="AN63" s="714">
        <f t="shared" si="3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4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6"/>
        <v>0</v>
      </c>
      <c r="BP63" s="173">
        <v>0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5"/>
        <v>0</v>
      </c>
      <c r="BY63" s="393">
        <f t="shared" si="30"/>
        <v>0</v>
      </c>
      <c r="BZ63" s="1180">
        <f t="shared" si="31"/>
        <v>0</v>
      </c>
      <c r="CA63" s="1181">
        <f t="shared" si="32"/>
        <v>0</v>
      </c>
      <c r="CB63" s="130">
        <v>0</v>
      </c>
      <c r="CC63" s="130">
        <v>0</v>
      </c>
      <c r="CD63" s="1182">
        <f t="shared" si="16"/>
        <v>0</v>
      </c>
      <c r="CE63" s="1169">
        <f t="shared" si="18"/>
        <v>0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1"/>
        <v>0</v>
      </c>
      <c r="DI63" s="218">
        <f t="shared" si="11"/>
        <v>0</v>
      </c>
      <c r="DJ63" s="219">
        <f t="shared" si="11"/>
        <v>0</v>
      </c>
      <c r="DK63" s="471">
        <f t="shared" si="12"/>
        <v>0</v>
      </c>
      <c r="DL63" s="215">
        <f t="shared" si="13"/>
        <v>0</v>
      </c>
      <c r="DM63" s="208">
        <f t="shared" si="14"/>
        <v>0</v>
      </c>
      <c r="DN63" s="251">
        <f t="shared" si="19"/>
        <v>0</v>
      </c>
      <c r="DO63" s="220">
        <f t="shared" si="17"/>
        <v>0</v>
      </c>
      <c r="DP63" s="449">
        <v>0</v>
      </c>
      <c r="DQ63" s="449">
        <v>0</v>
      </c>
      <c r="DR63" s="449">
        <v>0</v>
      </c>
      <c r="DS63" s="449">
        <v>0</v>
      </c>
      <c r="DT63" s="449">
        <v>0</v>
      </c>
      <c r="DU63" s="449">
        <v>0</v>
      </c>
      <c r="DV63" s="449">
        <v>0</v>
      </c>
      <c r="DW63" s="449">
        <v>0</v>
      </c>
      <c r="DX63" s="449">
        <v>0</v>
      </c>
      <c r="DY63" s="449">
        <v>0</v>
      </c>
      <c r="DZ63" s="449">
        <v>0</v>
      </c>
      <c r="EA63" s="449">
        <v>0</v>
      </c>
      <c r="EB63" s="449">
        <v>0</v>
      </c>
      <c r="EC63" s="449">
        <v>0</v>
      </c>
      <c r="ED63" s="449">
        <v>0</v>
      </c>
      <c r="EE63" s="449">
        <v>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0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1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2"/>
        <v>0</v>
      </c>
      <c r="AN64" s="714">
        <f t="shared" si="3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4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6"/>
        <v>0</v>
      </c>
      <c r="BP64" s="173">
        <v>0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5"/>
        <v>0</v>
      </c>
      <c r="BY64" s="393">
        <f t="shared" si="30"/>
        <v>0</v>
      </c>
      <c r="BZ64" s="1180">
        <f t="shared" si="31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16"/>
        <v>0</v>
      </c>
      <c r="CE64" s="1169">
        <f t="shared" si="18"/>
        <v>0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1"/>
        <v>0</v>
      </c>
      <c r="DI64" s="218">
        <f t="shared" si="11"/>
        <v>0</v>
      </c>
      <c r="DJ64" s="219">
        <f t="shared" si="11"/>
        <v>0</v>
      </c>
      <c r="DK64" s="471">
        <f t="shared" si="12"/>
        <v>0</v>
      </c>
      <c r="DL64" s="215">
        <f t="shared" si="13"/>
        <v>0</v>
      </c>
      <c r="DM64" s="208">
        <f t="shared" si="14"/>
        <v>0</v>
      </c>
      <c r="DN64" s="251">
        <f t="shared" si="19"/>
        <v>0</v>
      </c>
      <c r="DO64" s="220">
        <f t="shared" si="17"/>
        <v>0</v>
      </c>
      <c r="DP64" s="449">
        <v>0</v>
      </c>
      <c r="DQ64" s="449">
        <v>0</v>
      </c>
      <c r="DR64" s="449">
        <v>0</v>
      </c>
      <c r="DS64" s="449">
        <v>0</v>
      </c>
      <c r="DT64" s="449">
        <v>0</v>
      </c>
      <c r="DU64" s="449">
        <v>0</v>
      </c>
      <c r="DV64" s="449">
        <v>0</v>
      </c>
      <c r="DW64" s="449">
        <v>0</v>
      </c>
      <c r="DX64" s="449">
        <v>0</v>
      </c>
      <c r="DY64" s="449">
        <v>0</v>
      </c>
      <c r="DZ64" s="449">
        <v>0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0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1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2"/>
        <v>0</v>
      </c>
      <c r="AN65" s="714">
        <f t="shared" si="3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4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6"/>
        <v>0</v>
      </c>
      <c r="BP65" s="173">
        <v>0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5"/>
        <v>0</v>
      </c>
      <c r="BY65" s="393">
        <f t="shared" si="30"/>
        <v>0</v>
      </c>
      <c r="BZ65" s="1180">
        <f t="shared" si="31"/>
        <v>0</v>
      </c>
      <c r="CA65" s="1181">
        <f t="shared" si="32"/>
        <v>0</v>
      </c>
      <c r="CB65" s="130">
        <v>0</v>
      </c>
      <c r="CC65" s="130">
        <v>0</v>
      </c>
      <c r="CD65" s="1182">
        <f t="shared" si="16"/>
        <v>0</v>
      </c>
      <c r="CE65" s="1169">
        <f t="shared" si="18"/>
        <v>0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1"/>
        <v>0</v>
      </c>
      <c r="DI65" s="218">
        <f t="shared" si="11"/>
        <v>0</v>
      </c>
      <c r="DJ65" s="219">
        <f t="shared" si="11"/>
        <v>0</v>
      </c>
      <c r="DK65" s="471">
        <f t="shared" si="12"/>
        <v>0</v>
      </c>
      <c r="DL65" s="215">
        <f t="shared" si="13"/>
        <v>0</v>
      </c>
      <c r="DM65" s="208">
        <f t="shared" si="14"/>
        <v>0</v>
      </c>
      <c r="DN65" s="251">
        <f t="shared" si="19"/>
        <v>0</v>
      </c>
      <c r="DO65" s="220">
        <f t="shared" si="17"/>
        <v>0</v>
      </c>
      <c r="DP65" s="449">
        <v>0</v>
      </c>
      <c r="DQ65" s="449">
        <v>0</v>
      </c>
      <c r="DR65" s="449">
        <v>0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0"/>
        <v>0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1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2"/>
        <v>0</v>
      </c>
      <c r="AN66" s="714">
        <f t="shared" si="3"/>
        <v>0</v>
      </c>
      <c r="AO66" s="600">
        <v>0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4"/>
        <v>0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6"/>
        <v>0</v>
      </c>
      <c r="BP66" s="173">
        <v>0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5"/>
        <v>0</v>
      </c>
      <c r="BY66" s="393">
        <f t="shared" si="30"/>
        <v>0</v>
      </c>
      <c r="BZ66" s="1180">
        <f t="shared" si="31"/>
        <v>0</v>
      </c>
      <c r="CA66" s="1181">
        <f t="shared" si="32"/>
        <v>0</v>
      </c>
      <c r="CB66" s="130">
        <v>0</v>
      </c>
      <c r="CC66" s="130">
        <v>0</v>
      </c>
      <c r="CD66" s="1182">
        <f t="shared" si="16"/>
        <v>0</v>
      </c>
      <c r="CE66" s="1169">
        <f t="shared" si="18"/>
        <v>0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1"/>
        <v>0</v>
      </c>
      <c r="DI66" s="218">
        <f t="shared" si="11"/>
        <v>0</v>
      </c>
      <c r="DJ66" s="219">
        <f t="shared" si="11"/>
        <v>0</v>
      </c>
      <c r="DK66" s="471">
        <f t="shared" si="12"/>
        <v>0</v>
      </c>
      <c r="DL66" s="215">
        <f t="shared" si="13"/>
        <v>0</v>
      </c>
      <c r="DM66" s="208">
        <f t="shared" si="14"/>
        <v>0</v>
      </c>
      <c r="DN66" s="251">
        <f t="shared" si="19"/>
        <v>0</v>
      </c>
      <c r="DO66" s="220">
        <f t="shared" si="17"/>
        <v>0</v>
      </c>
      <c r="DP66" s="449">
        <v>0</v>
      </c>
      <c r="DQ66" s="449">
        <v>0</v>
      </c>
      <c r="DR66" s="449">
        <v>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0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1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2"/>
        <v>0</v>
      </c>
      <c r="AN67" s="714">
        <f t="shared" si="3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4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6"/>
        <v>0</v>
      </c>
      <c r="BP67" s="133">
        <v>0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5"/>
        <v>0</v>
      </c>
      <c r="BY67" s="393">
        <f t="shared" si="30"/>
        <v>0</v>
      </c>
      <c r="BZ67" s="1180">
        <f t="shared" si="31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16"/>
        <v>0</v>
      </c>
      <c r="CE67" s="1169">
        <f t="shared" si="18"/>
        <v>0</v>
      </c>
      <c r="CF67" s="262">
        <v>0</v>
      </c>
      <c r="CG67" s="462">
        <v>0</v>
      </c>
      <c r="CH67" s="240"/>
      <c r="CI67" s="219"/>
      <c r="CJ67" s="383">
        <v>0</v>
      </c>
      <c r="CK67" s="240">
        <v>0</v>
      </c>
      <c r="CL67" s="247">
        <v>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0</v>
      </c>
      <c r="DA67" s="240">
        <v>0</v>
      </c>
      <c r="DB67" s="247">
        <v>0</v>
      </c>
      <c r="DC67" s="442"/>
      <c r="DD67" s="383">
        <v>0</v>
      </c>
      <c r="DE67" s="240">
        <v>0</v>
      </c>
      <c r="DF67" s="219"/>
      <c r="DG67" s="442"/>
      <c r="DH67" s="469">
        <f t="shared" si="11"/>
        <v>0</v>
      </c>
      <c r="DI67" s="218">
        <f t="shared" si="11"/>
        <v>0</v>
      </c>
      <c r="DJ67" s="219">
        <f t="shared" si="11"/>
        <v>0</v>
      </c>
      <c r="DK67" s="471">
        <f t="shared" si="12"/>
        <v>0</v>
      </c>
      <c r="DL67" s="215">
        <f t="shared" si="13"/>
        <v>0</v>
      </c>
      <c r="DM67" s="208">
        <f t="shared" si="14"/>
        <v>0</v>
      </c>
      <c r="DN67" s="251">
        <f t="shared" si="19"/>
        <v>0</v>
      </c>
      <c r="DO67" s="220">
        <f t="shared" si="17"/>
        <v>0</v>
      </c>
      <c r="DP67" s="449">
        <v>0</v>
      </c>
      <c r="DQ67" s="449">
        <v>0</v>
      </c>
      <c r="DR67" s="449">
        <v>0</v>
      </c>
      <c r="DS67" s="449">
        <v>0</v>
      </c>
      <c r="DT67" s="449">
        <v>0</v>
      </c>
      <c r="DU67" s="449">
        <v>0</v>
      </c>
      <c r="DV67" s="449">
        <v>0</v>
      </c>
      <c r="DW67" s="449">
        <v>0</v>
      </c>
      <c r="DX67" s="449">
        <v>0</v>
      </c>
      <c r="DY67" s="449">
        <v>0</v>
      </c>
      <c r="DZ67" s="449">
        <v>0</v>
      </c>
      <c r="EA67" s="449">
        <v>0</v>
      </c>
      <c r="EB67" s="449">
        <v>0</v>
      </c>
      <c r="EC67" s="449">
        <v>0</v>
      </c>
      <c r="ED67" s="449">
        <v>0</v>
      </c>
      <c r="EE67" s="449">
        <v>0</v>
      </c>
    </row>
    <row r="68" spans="1:135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0"/>
        <v>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1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2"/>
        <v>0</v>
      </c>
      <c r="AN68" s="714">
        <f t="shared" si="3"/>
        <v>0</v>
      </c>
      <c r="AO68" s="601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4"/>
        <v>0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6"/>
        <v>0</v>
      </c>
      <c r="BP68" s="133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5"/>
        <v>0</v>
      </c>
      <c r="BY68" s="393">
        <f t="shared" si="30"/>
        <v>0</v>
      </c>
      <c r="BZ68" s="1180">
        <f t="shared" si="31"/>
        <v>0</v>
      </c>
      <c r="CA68" s="1181">
        <f t="shared" si="32"/>
        <v>0</v>
      </c>
      <c r="CB68" s="130">
        <v>0</v>
      </c>
      <c r="CC68" s="130">
        <v>0</v>
      </c>
      <c r="CD68" s="1182">
        <f t="shared" si="16"/>
        <v>0</v>
      </c>
      <c r="CE68" s="1169">
        <f t="shared" si="18"/>
        <v>0</v>
      </c>
      <c r="CF68" s="262">
        <v>0</v>
      </c>
      <c r="CG68" s="463">
        <v>0</v>
      </c>
      <c r="CH68" s="207"/>
      <c r="CI68" s="208"/>
      <c r="CJ68" s="383">
        <v>0</v>
      </c>
      <c r="CK68" s="240">
        <v>0</v>
      </c>
      <c r="CL68" s="209">
        <v>0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0</v>
      </c>
      <c r="DA68" s="207">
        <v>0</v>
      </c>
      <c r="DB68" s="209">
        <v>0</v>
      </c>
      <c r="DC68" s="443"/>
      <c r="DD68" s="384">
        <v>0</v>
      </c>
      <c r="DE68" s="207">
        <v>0</v>
      </c>
      <c r="DF68" s="208"/>
      <c r="DG68" s="443"/>
      <c r="DH68" s="475">
        <f t="shared" si="11"/>
        <v>0</v>
      </c>
      <c r="DI68" s="214">
        <f t="shared" si="11"/>
        <v>0</v>
      </c>
      <c r="DJ68" s="208">
        <f t="shared" si="11"/>
        <v>0</v>
      </c>
      <c r="DK68" s="471">
        <f t="shared" si="12"/>
        <v>0</v>
      </c>
      <c r="DL68" s="215">
        <f t="shared" si="13"/>
        <v>0</v>
      </c>
      <c r="DM68" s="208">
        <f t="shared" si="14"/>
        <v>0</v>
      </c>
      <c r="DN68" s="216">
        <f t="shared" si="19"/>
        <v>0</v>
      </c>
      <c r="DO68" s="217">
        <f t="shared" si="17"/>
        <v>0</v>
      </c>
      <c r="DP68" s="512">
        <v>0</v>
      </c>
      <c r="DQ68" s="512">
        <v>0</v>
      </c>
      <c r="DR68" s="512">
        <v>0</v>
      </c>
      <c r="DS68" s="512">
        <v>0</v>
      </c>
      <c r="DT68" s="512">
        <v>0</v>
      </c>
      <c r="DU68" s="512">
        <v>0</v>
      </c>
      <c r="DV68" s="512">
        <v>0</v>
      </c>
      <c r="DW68" s="512">
        <v>0</v>
      </c>
      <c r="DX68" s="512">
        <v>0</v>
      </c>
      <c r="DY68" s="512">
        <v>0</v>
      </c>
      <c r="DZ68" s="512">
        <v>0</v>
      </c>
      <c r="EA68" s="512">
        <v>0</v>
      </c>
      <c r="EB68" s="512">
        <v>0</v>
      </c>
      <c r="EC68" s="512">
        <v>0</v>
      </c>
      <c r="ED68" s="512">
        <v>0</v>
      </c>
      <c r="EE68" s="512">
        <v>0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0"/>
        <v>0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1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2"/>
        <v>0</v>
      </c>
      <c r="AN69" s="714">
        <f t="shared" si="3"/>
        <v>0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4"/>
        <v>0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6"/>
        <v>0</v>
      </c>
      <c r="BP69" s="173">
        <v>0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5"/>
        <v>0</v>
      </c>
      <c r="BY69" s="393">
        <f t="shared" si="30"/>
        <v>0</v>
      </c>
      <c r="BZ69" s="1180">
        <f t="shared" si="31"/>
        <v>0</v>
      </c>
      <c r="CA69" s="1181">
        <f t="shared" si="32"/>
        <v>0</v>
      </c>
      <c r="CB69" s="130">
        <v>0</v>
      </c>
      <c r="CC69" s="130">
        <v>0</v>
      </c>
      <c r="CD69" s="1182">
        <f t="shared" si="16"/>
        <v>0</v>
      </c>
      <c r="CE69" s="1169">
        <f t="shared" si="18"/>
        <v>0</v>
      </c>
      <c r="CF69" s="263">
        <v>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1"/>
        <v>0</v>
      </c>
      <c r="DI69" s="218">
        <f t="shared" si="11"/>
        <v>0</v>
      </c>
      <c r="DJ69" s="219">
        <f t="shared" si="11"/>
        <v>0</v>
      </c>
      <c r="DK69" s="471">
        <f t="shared" si="12"/>
        <v>0</v>
      </c>
      <c r="DL69" s="215">
        <f t="shared" si="13"/>
        <v>0</v>
      </c>
      <c r="DM69" s="208">
        <f t="shared" si="14"/>
        <v>0</v>
      </c>
      <c r="DN69" s="251">
        <f t="shared" si="19"/>
        <v>0</v>
      </c>
      <c r="DO69" s="220">
        <f t="shared" si="17"/>
        <v>0</v>
      </c>
      <c r="DP69" s="491">
        <v>0</v>
      </c>
      <c r="DQ69" s="491">
        <v>0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0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1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2"/>
        <v>0</v>
      </c>
      <c r="AN70" s="714">
        <f t="shared" si="3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4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6"/>
        <v>0</v>
      </c>
      <c r="BP70" s="173">
        <v>0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5"/>
        <v>0</v>
      </c>
      <c r="BY70" s="393">
        <f t="shared" si="30"/>
        <v>0</v>
      </c>
      <c r="BZ70" s="1180">
        <f t="shared" si="31"/>
        <v>0</v>
      </c>
      <c r="CA70" s="1181">
        <f t="shared" si="32"/>
        <v>0</v>
      </c>
      <c r="CB70" s="130">
        <v>0</v>
      </c>
      <c r="CC70" s="130">
        <v>0</v>
      </c>
      <c r="CD70" s="1182">
        <f t="shared" si="16"/>
        <v>0</v>
      </c>
      <c r="CE70" s="1169">
        <f t="shared" si="18"/>
        <v>0</v>
      </c>
      <c r="CF70" s="263">
        <v>0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1"/>
        <v>0</v>
      </c>
      <c r="DI70" s="218">
        <f t="shared" si="11"/>
        <v>0</v>
      </c>
      <c r="DJ70" s="219">
        <f t="shared" si="11"/>
        <v>0</v>
      </c>
      <c r="DK70" s="471">
        <f t="shared" si="12"/>
        <v>0</v>
      </c>
      <c r="DL70" s="215">
        <f t="shared" si="13"/>
        <v>0</v>
      </c>
      <c r="DM70" s="208">
        <f t="shared" si="14"/>
        <v>0</v>
      </c>
      <c r="DN70" s="251">
        <f t="shared" si="19"/>
        <v>0</v>
      </c>
      <c r="DO70" s="220">
        <f t="shared" si="17"/>
        <v>0</v>
      </c>
      <c r="DP70" s="449">
        <v>0</v>
      </c>
      <c r="DQ70" s="449">
        <v>0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0"/>
        <v>0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1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2"/>
        <v>0</v>
      </c>
      <c r="AN71" s="714">
        <f t="shared" si="3"/>
        <v>0</v>
      </c>
      <c r="AO71" s="600">
        <v>0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4"/>
        <v>0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6"/>
        <v>0</v>
      </c>
      <c r="BP71" s="173">
        <v>0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5"/>
        <v>0</v>
      </c>
      <c r="BY71" s="393">
        <f t="shared" si="30"/>
        <v>0</v>
      </c>
      <c r="BZ71" s="1180">
        <f t="shared" si="31"/>
        <v>0</v>
      </c>
      <c r="CA71" s="1181">
        <f t="shared" si="32"/>
        <v>0</v>
      </c>
      <c r="CB71" s="130">
        <v>0</v>
      </c>
      <c r="CC71" s="130">
        <v>0</v>
      </c>
      <c r="CD71" s="1182">
        <f t="shared" si="16"/>
        <v>0</v>
      </c>
      <c r="CE71" s="1169">
        <f t="shared" si="18"/>
        <v>0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1"/>
        <v>0</v>
      </c>
      <c r="DI71" s="218">
        <f t="shared" si="11"/>
        <v>0</v>
      </c>
      <c r="DJ71" s="219">
        <f t="shared" si="11"/>
        <v>0</v>
      </c>
      <c r="DK71" s="471">
        <f t="shared" si="12"/>
        <v>0</v>
      </c>
      <c r="DL71" s="215">
        <f t="shared" si="13"/>
        <v>0</v>
      </c>
      <c r="DM71" s="208">
        <f t="shared" si="14"/>
        <v>0</v>
      </c>
      <c r="DN71" s="251">
        <f t="shared" si="19"/>
        <v>0</v>
      </c>
      <c r="DO71" s="220">
        <f t="shared" si="17"/>
        <v>0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0</v>
      </c>
      <c r="DX71" s="449">
        <v>0</v>
      </c>
      <c r="DY71" s="449">
        <v>0</v>
      </c>
      <c r="DZ71" s="449">
        <v>0</v>
      </c>
      <c r="EA71" s="449">
        <v>0</v>
      </c>
      <c r="EB71" s="449">
        <v>0</v>
      </c>
      <c r="EC71" s="449">
        <v>0</v>
      </c>
      <c r="ED71" s="449">
        <v>0</v>
      </c>
      <c r="EE71" s="449">
        <v>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0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1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2"/>
        <v>0</v>
      </c>
      <c r="AN72" s="714">
        <f t="shared" si="3"/>
        <v>0</v>
      </c>
      <c r="AO72" s="600">
        <v>0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4"/>
        <v>0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6"/>
        <v>0</v>
      </c>
      <c r="BP72" s="173">
        <v>0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5"/>
        <v>0</v>
      </c>
      <c r="BY72" s="393">
        <f t="shared" si="30"/>
        <v>0</v>
      </c>
      <c r="BZ72" s="1180">
        <f t="shared" si="31"/>
        <v>0</v>
      </c>
      <c r="CA72" s="1181">
        <f t="shared" si="32"/>
        <v>0</v>
      </c>
      <c r="CB72" s="130">
        <v>0</v>
      </c>
      <c r="CC72" s="130">
        <v>0</v>
      </c>
      <c r="CD72" s="1182">
        <f t="shared" si="16"/>
        <v>0</v>
      </c>
      <c r="CE72" s="1169">
        <f t="shared" si="18"/>
        <v>0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1"/>
        <v>0</v>
      </c>
      <c r="DI72" s="218">
        <f t="shared" si="11"/>
        <v>0</v>
      </c>
      <c r="DJ72" s="219">
        <f t="shared" si="11"/>
        <v>0</v>
      </c>
      <c r="DK72" s="471">
        <f t="shared" si="12"/>
        <v>0</v>
      </c>
      <c r="DL72" s="215">
        <f t="shared" si="13"/>
        <v>0</v>
      </c>
      <c r="DM72" s="208">
        <f t="shared" si="14"/>
        <v>0</v>
      </c>
      <c r="DN72" s="251">
        <f t="shared" si="19"/>
        <v>0</v>
      </c>
      <c r="DO72" s="220">
        <f t="shared" si="17"/>
        <v>0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0</v>
      </c>
      <c r="DX72" s="449">
        <v>0</v>
      </c>
      <c r="DY72" s="449">
        <v>0</v>
      </c>
      <c r="DZ72" s="449">
        <v>0</v>
      </c>
      <c r="EA72" s="449">
        <v>0</v>
      </c>
      <c r="EB72" s="449">
        <v>0</v>
      </c>
      <c r="EC72" s="449">
        <v>0</v>
      </c>
      <c r="ED72" s="449">
        <v>0</v>
      </c>
      <c r="EE72" s="449">
        <v>0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0"/>
        <v>0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1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2"/>
        <v>0</v>
      </c>
      <c r="AN73" s="714">
        <f t="shared" si="3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4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6"/>
        <v>0</v>
      </c>
      <c r="BP73" s="173">
        <v>0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5"/>
        <v>0</v>
      </c>
      <c r="BY73" s="393">
        <f t="shared" si="30"/>
        <v>0</v>
      </c>
      <c r="BZ73" s="1180">
        <f t="shared" si="31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si="16"/>
        <v>0</v>
      </c>
      <c r="CE73" s="1169">
        <f t="shared" si="18"/>
        <v>0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1"/>
        <v>0</v>
      </c>
      <c r="DI73" s="218">
        <f t="shared" si="11"/>
        <v>0</v>
      </c>
      <c r="DJ73" s="219">
        <f t="shared" si="11"/>
        <v>0</v>
      </c>
      <c r="DK73" s="471">
        <f t="shared" si="12"/>
        <v>0</v>
      </c>
      <c r="DL73" s="215">
        <f t="shared" si="13"/>
        <v>0</v>
      </c>
      <c r="DM73" s="208">
        <f t="shared" si="14"/>
        <v>0</v>
      </c>
      <c r="DN73" s="251">
        <f t="shared" si="19"/>
        <v>0</v>
      </c>
      <c r="DO73" s="220">
        <f t="shared" si="17"/>
        <v>0</v>
      </c>
      <c r="DP73" s="449">
        <v>0</v>
      </c>
      <c r="DQ73" s="449">
        <v>0</v>
      </c>
      <c r="DR73" s="449">
        <v>0</v>
      </c>
      <c r="DS73" s="449">
        <v>0</v>
      </c>
      <c r="DT73" s="449">
        <v>0</v>
      </c>
      <c r="DU73" s="449">
        <v>0</v>
      </c>
      <c r="DV73" s="449">
        <v>0</v>
      </c>
      <c r="DW73" s="449">
        <v>0</v>
      </c>
      <c r="DX73" s="449">
        <v>0</v>
      </c>
      <c r="DY73" s="449">
        <v>0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  <c r="EE73" s="449">
        <v>0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0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3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4">SUM(AE74:AL74)</f>
        <v>0</v>
      </c>
      <c r="AN74" s="714">
        <f t="shared" si="3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4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5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6"/>
        <v>0</v>
      </c>
      <c r="BP74" s="173">
        <v>0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5"/>
        <v>0</v>
      </c>
      <c r="BY74" s="393">
        <f t="shared" si="30"/>
        <v>0</v>
      </c>
      <c r="BZ74" s="1180">
        <f t="shared" si="31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16"/>
        <v>0</v>
      </c>
      <c r="CE74" s="1169">
        <f t="shared" si="18"/>
        <v>0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1"/>
        <v>0</v>
      </c>
      <c r="DI74" s="218">
        <f t="shared" si="11"/>
        <v>0</v>
      </c>
      <c r="DJ74" s="219">
        <f t="shared" si="11"/>
        <v>0</v>
      </c>
      <c r="DK74" s="471">
        <f t="shared" si="12"/>
        <v>0</v>
      </c>
      <c r="DL74" s="215">
        <f t="shared" si="13"/>
        <v>0</v>
      </c>
      <c r="DM74" s="208">
        <f t="shared" si="14"/>
        <v>0</v>
      </c>
      <c r="DN74" s="251">
        <f t="shared" si="19"/>
        <v>0</v>
      </c>
      <c r="DO74" s="220">
        <f t="shared" si="17"/>
        <v>0</v>
      </c>
      <c r="DP74" s="449">
        <v>0</v>
      </c>
      <c r="DQ74" s="449">
        <v>0</v>
      </c>
      <c r="DR74" s="449">
        <v>0</v>
      </c>
      <c r="DS74" s="449">
        <v>0</v>
      </c>
      <c r="DT74" s="449">
        <v>0</v>
      </c>
      <c r="DU74" s="449">
        <v>0</v>
      </c>
      <c r="DV74" s="449">
        <v>0</v>
      </c>
      <c r="DW74" s="449">
        <v>0</v>
      </c>
      <c r="DX74" s="449">
        <v>0</v>
      </c>
      <c r="DY74" s="449">
        <v>0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  <c r="EE74" s="449">
        <v>0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6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3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4"/>
        <v>0</v>
      </c>
      <c r="AN75" s="714">
        <f t="shared" si="3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4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6"/>
        <v>0</v>
      </c>
      <c r="BP75" s="184">
        <v>0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0</v>
      </c>
      <c r="BY75" s="393">
        <f t="shared" si="30"/>
        <v>0</v>
      </c>
      <c r="BZ75" s="1180">
        <f t="shared" si="31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16"/>
        <v>0</v>
      </c>
      <c r="CE75" s="1169">
        <f t="shared" si="18"/>
        <v>0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1"/>
        <v>0</v>
      </c>
      <c r="DI75" s="218">
        <f t="shared" si="11"/>
        <v>0</v>
      </c>
      <c r="DJ75" s="219">
        <f t="shared" si="11"/>
        <v>0</v>
      </c>
      <c r="DK75" s="471">
        <f t="shared" si="12"/>
        <v>0</v>
      </c>
      <c r="DL75" s="215">
        <f t="shared" si="13"/>
        <v>0</v>
      </c>
      <c r="DM75" s="208">
        <f t="shared" si="14"/>
        <v>0</v>
      </c>
      <c r="DN75" s="251">
        <f t="shared" si="19"/>
        <v>0</v>
      </c>
      <c r="DO75" s="220">
        <f t="shared" si="17"/>
        <v>0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6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3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4"/>
        <v>0</v>
      </c>
      <c r="AN76" s="714">
        <f t="shared" si="3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4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6"/>
        <v>0</v>
      </c>
      <c r="BP76" s="133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37">SUM(BP76:BW76)</f>
        <v>0</v>
      </c>
      <c r="BY76" s="393">
        <f t="shared" si="30"/>
        <v>0</v>
      </c>
      <c r="BZ76" s="1180">
        <f t="shared" si="31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16"/>
        <v>0</v>
      </c>
      <c r="CE76" s="1169">
        <f t="shared" ref="CE76:CE93" si="38">SUM(BY76:CD76)</f>
        <v>0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1"/>
        <v>0</v>
      </c>
      <c r="DI76" s="214">
        <f t="shared" si="11"/>
        <v>0</v>
      </c>
      <c r="DJ76" s="208">
        <f t="shared" si="11"/>
        <v>0</v>
      </c>
      <c r="DK76" s="471">
        <f t="shared" si="12"/>
        <v>0</v>
      </c>
      <c r="DL76" s="215">
        <f t="shared" si="13"/>
        <v>0</v>
      </c>
      <c r="DM76" s="208">
        <f t="shared" si="14"/>
        <v>0</v>
      </c>
      <c r="DN76" s="216">
        <f t="shared" si="19"/>
        <v>0</v>
      </c>
      <c r="DO76" s="217">
        <f t="shared" si="17"/>
        <v>0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6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3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4"/>
        <v>0</v>
      </c>
      <c r="AN77" s="714">
        <f t="shared" si="3"/>
        <v>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4"/>
        <v>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6"/>
        <v>0</v>
      </c>
      <c r="BP77" s="184">
        <v>0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0</v>
      </c>
      <c r="BY77" s="393">
        <f t="shared" si="30"/>
        <v>0</v>
      </c>
      <c r="BZ77" s="1180">
        <f t="shared" si="31"/>
        <v>0</v>
      </c>
      <c r="CA77" s="1181">
        <f t="shared" si="32"/>
        <v>0</v>
      </c>
      <c r="CB77" s="130">
        <v>0</v>
      </c>
      <c r="CC77" s="130">
        <v>0</v>
      </c>
      <c r="CD77" s="1182">
        <f t="shared" si="16"/>
        <v>0</v>
      </c>
      <c r="CE77" s="1169">
        <f t="shared" si="38"/>
        <v>0</v>
      </c>
      <c r="CF77" s="263">
        <v>0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1"/>
        <v>0</v>
      </c>
      <c r="DI77" s="218">
        <f t="shared" si="11"/>
        <v>0</v>
      </c>
      <c r="DJ77" s="219">
        <f t="shared" si="11"/>
        <v>0</v>
      </c>
      <c r="DK77" s="471">
        <f t="shared" si="12"/>
        <v>0</v>
      </c>
      <c r="DL77" s="215">
        <f t="shared" si="13"/>
        <v>0</v>
      </c>
      <c r="DM77" s="208">
        <f t="shared" si="14"/>
        <v>0</v>
      </c>
      <c r="DN77" s="251">
        <f t="shared" si="19"/>
        <v>0</v>
      </c>
      <c r="DO77" s="220">
        <f t="shared" si="17"/>
        <v>0</v>
      </c>
      <c r="DP77" s="449">
        <v>0</v>
      </c>
      <c r="DQ77" s="449">
        <v>0</v>
      </c>
      <c r="DR77" s="449">
        <v>0</v>
      </c>
      <c r="DS77" s="449">
        <v>0</v>
      </c>
      <c r="DT77" s="449">
        <v>0</v>
      </c>
      <c r="DU77" s="449">
        <v>0</v>
      </c>
      <c r="DV77" s="449">
        <v>0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0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6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3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4"/>
        <v>0</v>
      </c>
      <c r="AN78" s="714">
        <f t="shared" si="3"/>
        <v>0</v>
      </c>
      <c r="AO78" s="600">
        <v>0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39">SUM(AO78:AV78)</f>
        <v>0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5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6"/>
        <v>0</v>
      </c>
      <c r="BP78" s="133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7">
        <v>0</v>
      </c>
      <c r="BX78" s="140">
        <f t="shared" ref="BX78" si="40">SUM(BP78:BW78)</f>
        <v>0</v>
      </c>
      <c r="BY78" s="393">
        <f t="shared" si="30"/>
        <v>0</v>
      </c>
      <c r="BZ78" s="1180">
        <f t="shared" si="31"/>
        <v>0</v>
      </c>
      <c r="CA78" s="1181">
        <f t="shared" si="32"/>
        <v>0</v>
      </c>
      <c r="CB78" s="130">
        <v>0</v>
      </c>
      <c r="CC78" s="130">
        <v>0</v>
      </c>
      <c r="CD78" s="1182">
        <f t="shared" si="16"/>
        <v>0</v>
      </c>
      <c r="CE78" s="1169">
        <f t="shared" si="38"/>
        <v>0</v>
      </c>
      <c r="CF78" s="454">
        <v>0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1"/>
        <v>0</v>
      </c>
      <c r="DI78" s="218">
        <f t="shared" si="11"/>
        <v>0</v>
      </c>
      <c r="DJ78" s="219">
        <f t="shared" si="11"/>
        <v>0</v>
      </c>
      <c r="DK78" s="471">
        <f t="shared" si="12"/>
        <v>0</v>
      </c>
      <c r="DL78" s="215">
        <f t="shared" si="13"/>
        <v>0</v>
      </c>
      <c r="DM78" s="208">
        <f t="shared" si="14"/>
        <v>0</v>
      </c>
      <c r="DN78" s="251">
        <f t="shared" si="19"/>
        <v>0</v>
      </c>
      <c r="DO78" s="220">
        <f t="shared" si="17"/>
        <v>0</v>
      </c>
      <c r="DP78" s="490">
        <v>0</v>
      </c>
      <c r="DQ78" s="490">
        <v>0</v>
      </c>
      <c r="DR78" s="490">
        <v>0</v>
      </c>
      <c r="DS78" s="490">
        <v>0</v>
      </c>
      <c r="DT78" s="490">
        <v>0</v>
      </c>
      <c r="DU78" s="490">
        <v>0</v>
      </c>
      <c r="DV78" s="490">
        <v>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0</v>
      </c>
      <c r="EE78" s="490">
        <v>0</v>
      </c>
    </row>
    <row r="79" spans="1:135" ht="21.9" customHeight="1">
      <c r="A79" s="1108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6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3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4"/>
        <v>0</v>
      </c>
      <c r="AN79" s="714">
        <f t="shared" ref="AN79:AN93" si="41">AD79+AM79</f>
        <v>0</v>
      </c>
      <c r="AO79" s="600">
        <v>0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39"/>
        <v>0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5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6"/>
        <v>0</v>
      </c>
      <c r="BP79" s="458">
        <v>0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0</v>
      </c>
      <c r="BY79" s="393">
        <f t="shared" si="30"/>
        <v>0</v>
      </c>
      <c r="BZ79" s="1180">
        <f t="shared" si="31"/>
        <v>0</v>
      </c>
      <c r="CA79" s="1181">
        <f t="shared" si="32"/>
        <v>0</v>
      </c>
      <c r="CB79" s="130">
        <v>0</v>
      </c>
      <c r="CC79" s="130">
        <v>0</v>
      </c>
      <c r="CD79" s="1182">
        <f t="shared" si="16"/>
        <v>0</v>
      </c>
      <c r="CE79" s="1169">
        <f t="shared" si="38"/>
        <v>0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2">CG79+CJ79+CN79+CR79+CV79+CZ79+DD79</f>
        <v>0</v>
      </c>
      <c r="DI79" s="218">
        <f t="shared" si="42"/>
        <v>0</v>
      </c>
      <c r="DJ79" s="219">
        <f t="shared" si="42"/>
        <v>0</v>
      </c>
      <c r="DK79" s="471">
        <f t="shared" ref="DK79:DK93" si="43">DH79-CF79</f>
        <v>0</v>
      </c>
      <c r="DL79" s="215">
        <f t="shared" ref="DL79:DL93" si="44">DI79-CF79</f>
        <v>0</v>
      </c>
      <c r="DM79" s="208">
        <f t="shared" ref="DM79:DM93" si="45">DJ79-DI79</f>
        <v>0</v>
      </c>
      <c r="DN79" s="251">
        <f t="shared" si="19"/>
        <v>0</v>
      </c>
      <c r="DO79" s="220">
        <f t="shared" si="17"/>
        <v>0</v>
      </c>
      <c r="DP79" s="491">
        <v>0</v>
      </c>
      <c r="DQ79" s="491">
        <v>0</v>
      </c>
      <c r="DR79" s="491">
        <v>0</v>
      </c>
      <c r="DS79" s="491">
        <v>0</v>
      </c>
      <c r="DT79" s="491">
        <v>0</v>
      </c>
      <c r="DU79" s="491">
        <v>0</v>
      </c>
      <c r="DV79" s="491">
        <v>0</v>
      </c>
      <c r="DW79" s="491">
        <v>0</v>
      </c>
      <c r="DX79" s="491">
        <v>0</v>
      </c>
      <c r="DY79" s="491">
        <v>0</v>
      </c>
      <c r="DZ79" s="491">
        <v>0</v>
      </c>
      <c r="EA79" s="491">
        <v>0</v>
      </c>
      <c r="EB79" s="491">
        <v>0</v>
      </c>
      <c r="EC79" s="491">
        <v>0</v>
      </c>
      <c r="ED79" s="491">
        <v>0</v>
      </c>
      <c r="EE79" s="491">
        <v>0</v>
      </c>
    </row>
    <row r="80" spans="1:135" ht="21.9" customHeight="1" thickBot="1">
      <c r="A80" s="1108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36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3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4"/>
        <v>0</v>
      </c>
      <c r="AN80" s="714">
        <f t="shared" si="41"/>
        <v>0</v>
      </c>
      <c r="AO80" s="600">
        <v>0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39"/>
        <v>0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5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6"/>
        <v>0</v>
      </c>
      <c r="BP80" s="458">
        <v>0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6">SUM(BP80:BW80)</f>
        <v>0</v>
      </c>
      <c r="BY80" s="393">
        <f t="shared" si="30"/>
        <v>0</v>
      </c>
      <c r="BZ80" s="1180">
        <f t="shared" si="31"/>
        <v>0</v>
      </c>
      <c r="CA80" s="1181">
        <f t="shared" si="32"/>
        <v>0</v>
      </c>
      <c r="CB80" s="130">
        <v>0</v>
      </c>
      <c r="CC80" s="130">
        <v>0</v>
      </c>
      <c r="CD80" s="1182">
        <f t="shared" ref="CD80:CD93" si="47">BX80</f>
        <v>0</v>
      </c>
      <c r="CE80" s="1169">
        <f t="shared" si="38"/>
        <v>0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2"/>
        <v>0</v>
      </c>
      <c r="DI80" s="218">
        <f t="shared" si="42"/>
        <v>0</v>
      </c>
      <c r="DJ80" s="219">
        <f t="shared" si="42"/>
        <v>0</v>
      </c>
      <c r="DK80" s="471">
        <f t="shared" si="43"/>
        <v>0</v>
      </c>
      <c r="DL80" s="215">
        <f t="shared" si="44"/>
        <v>0</v>
      </c>
      <c r="DM80" s="208">
        <f t="shared" si="45"/>
        <v>0</v>
      </c>
      <c r="DN80" s="251">
        <f t="shared" si="19"/>
        <v>0</v>
      </c>
      <c r="DO80" s="220">
        <f t="shared" ref="DO80:DO93" si="48">CE80-DJ80</f>
        <v>0</v>
      </c>
      <c r="DP80" s="491">
        <v>0</v>
      </c>
      <c r="DQ80" s="491">
        <v>0</v>
      </c>
      <c r="DR80" s="491">
        <v>0</v>
      </c>
      <c r="DS80" s="491">
        <v>0</v>
      </c>
      <c r="DT80" s="491">
        <v>0</v>
      </c>
      <c r="DU80" s="491">
        <v>0</v>
      </c>
      <c r="DV80" s="491">
        <v>0</v>
      </c>
      <c r="DW80" s="491">
        <v>0</v>
      </c>
      <c r="DX80" s="491">
        <v>0</v>
      </c>
      <c r="DY80" s="491">
        <v>0</v>
      </c>
      <c r="DZ80" s="491">
        <v>0</v>
      </c>
      <c r="EA80" s="491">
        <v>0</v>
      </c>
      <c r="EB80" s="491">
        <v>0</v>
      </c>
      <c r="EC80" s="491">
        <v>0</v>
      </c>
      <c r="ED80" s="491">
        <v>0</v>
      </c>
      <c r="EE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6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3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4"/>
        <v>0</v>
      </c>
      <c r="AN81" s="714">
        <f t="shared" si="41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39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5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6"/>
        <v>0</v>
      </c>
      <c r="BP81" s="458">
        <v>0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0</v>
      </c>
      <c r="BY81" s="393">
        <f t="shared" si="30"/>
        <v>0</v>
      </c>
      <c r="BZ81" s="1180">
        <f t="shared" si="31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47"/>
        <v>0</v>
      </c>
      <c r="CE81" s="1169">
        <f t="shared" si="38"/>
        <v>0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2"/>
        <v>0</v>
      </c>
      <c r="DI81" s="218">
        <f t="shared" si="42"/>
        <v>0</v>
      </c>
      <c r="DJ81" s="219">
        <f t="shared" si="42"/>
        <v>0</v>
      </c>
      <c r="DK81" s="471">
        <f t="shared" si="43"/>
        <v>0</v>
      </c>
      <c r="DL81" s="215">
        <f t="shared" si="44"/>
        <v>0</v>
      </c>
      <c r="DM81" s="208">
        <f t="shared" si="45"/>
        <v>0</v>
      </c>
      <c r="DN81" s="251">
        <f t="shared" ref="DN81:DN93" si="49">CD81-(CI81+CL81+CP81+CT81+CX81+DB81+DF81)</f>
        <v>0</v>
      </c>
      <c r="DO81" s="220">
        <f t="shared" si="48"/>
        <v>0</v>
      </c>
      <c r="DP81" s="491">
        <v>0</v>
      </c>
      <c r="DQ81" s="491">
        <v>0</v>
      </c>
      <c r="DR81" s="491">
        <v>0</v>
      </c>
      <c r="DS81" s="491">
        <v>0</v>
      </c>
      <c r="DT81" s="491">
        <v>0</v>
      </c>
      <c r="DU81" s="491">
        <v>0</v>
      </c>
      <c r="DV81" s="491">
        <v>0</v>
      </c>
      <c r="DW81" s="491">
        <v>0</v>
      </c>
      <c r="DX81" s="491">
        <v>0</v>
      </c>
      <c r="DY81" s="491">
        <v>0</v>
      </c>
      <c r="DZ81" s="491">
        <v>0</v>
      </c>
      <c r="EA81" s="491">
        <v>0</v>
      </c>
      <c r="EB81" s="491">
        <v>0</v>
      </c>
      <c r="EC81" s="491">
        <v>0</v>
      </c>
      <c r="ED81" s="491">
        <v>0</v>
      </c>
      <c r="EE81" s="491">
        <v>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6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3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4"/>
        <v>0</v>
      </c>
      <c r="AN82" s="714">
        <f t="shared" si="41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39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5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6"/>
        <v>0</v>
      </c>
      <c r="BP82" s="624">
        <v>0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0">SUM(BP82:BW82)</f>
        <v>0</v>
      </c>
      <c r="BY82" s="393">
        <f t="shared" si="30"/>
        <v>0</v>
      </c>
      <c r="BZ82" s="1180">
        <f t="shared" si="31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47"/>
        <v>0</v>
      </c>
      <c r="CE82" s="1167">
        <f t="shared" si="38"/>
        <v>0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2"/>
        <v>0</v>
      </c>
      <c r="DI82" s="214">
        <f t="shared" si="42"/>
        <v>0</v>
      </c>
      <c r="DJ82" s="208">
        <f t="shared" si="42"/>
        <v>0</v>
      </c>
      <c r="DK82" s="471">
        <f t="shared" si="43"/>
        <v>0</v>
      </c>
      <c r="DL82" s="215">
        <f t="shared" si="44"/>
        <v>0</v>
      </c>
      <c r="DM82" s="208">
        <f t="shared" si="45"/>
        <v>0</v>
      </c>
      <c r="DN82" s="216">
        <f t="shared" si="49"/>
        <v>0</v>
      </c>
      <c r="DO82" s="217">
        <f t="shared" si="48"/>
        <v>0</v>
      </c>
      <c r="DP82" s="490">
        <v>0</v>
      </c>
      <c r="DQ82" s="490">
        <v>0</v>
      </c>
      <c r="DR82" s="490">
        <v>0</v>
      </c>
      <c r="DS82" s="490">
        <v>0</v>
      </c>
      <c r="DT82" s="490">
        <v>0</v>
      </c>
      <c r="DU82" s="490">
        <v>0</v>
      </c>
      <c r="DV82" s="490">
        <v>0</v>
      </c>
      <c r="DW82" s="490">
        <v>0</v>
      </c>
      <c r="DX82" s="490">
        <v>0</v>
      </c>
      <c r="DY82" s="490">
        <v>0</v>
      </c>
      <c r="DZ82" s="490">
        <v>0</v>
      </c>
      <c r="EA82" s="490">
        <v>0</v>
      </c>
      <c r="EB82" s="490">
        <v>0</v>
      </c>
      <c r="EC82" s="490">
        <v>0</v>
      </c>
      <c r="ED82" s="490">
        <v>0</v>
      </c>
      <c r="EE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6"/>
        <v>0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3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4"/>
        <v>0</v>
      </c>
      <c r="AN83" s="716">
        <f t="shared" si="41"/>
        <v>0</v>
      </c>
      <c r="AO83" s="602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39"/>
        <v>0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5"/>
        <v>0</v>
      </c>
      <c r="BG83" s="373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1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0"/>
        <v>0</v>
      </c>
      <c r="BY83" s="312">
        <f>U83-(W83+X83+Y83+Z83+AA83+AB83+AC83+AF83+AG83+AH83+AI83+AJ83+AK83+AL83)</f>
        <v>0</v>
      </c>
      <c r="BZ83" s="1184">
        <f>AN83-(AP83+AQ83+AR83+AS83+AT83+AU83+AV83)</f>
        <v>0</v>
      </c>
      <c r="CA83" s="1177">
        <f>AW83-(AY83+AZ83+BA83+BB83+BC83+BD83+BE83)</f>
        <v>0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47"/>
        <v>0</v>
      </c>
      <c r="CE83" s="1170">
        <f t="shared" si="38"/>
        <v>0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2"/>
        <v>0</v>
      </c>
      <c r="DI83" s="477">
        <f t="shared" si="42"/>
        <v>0</v>
      </c>
      <c r="DJ83" s="238">
        <f t="shared" si="42"/>
        <v>0</v>
      </c>
      <c r="DK83" s="472">
        <f t="shared" si="43"/>
        <v>0</v>
      </c>
      <c r="DL83" s="205">
        <f t="shared" si="44"/>
        <v>0</v>
      </c>
      <c r="DM83" s="204">
        <f t="shared" si="45"/>
        <v>0</v>
      </c>
      <c r="DN83" s="456">
        <f t="shared" si="49"/>
        <v>0</v>
      </c>
      <c r="DO83" s="239">
        <f t="shared" si="48"/>
        <v>0</v>
      </c>
      <c r="DP83" s="1037">
        <v>0</v>
      </c>
      <c r="DQ83" s="1037">
        <v>0</v>
      </c>
      <c r="DR83" s="1037">
        <v>0</v>
      </c>
      <c r="DS83" s="1037">
        <v>0</v>
      </c>
      <c r="DT83" s="1037">
        <v>0</v>
      </c>
      <c r="DU83" s="1037">
        <v>0</v>
      </c>
      <c r="DV83" s="1037">
        <v>0</v>
      </c>
      <c r="DW83" s="1037">
        <v>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6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3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4"/>
        <v>0</v>
      </c>
      <c r="AN84" s="714">
        <f t="shared" si="41"/>
        <v>0</v>
      </c>
      <c r="AO84" s="600">
        <v>0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39"/>
        <v>0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5"/>
        <v>0</v>
      </c>
      <c r="BG84" s="374">
        <v>0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1"/>
        <v>0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0"/>
        <v>0</v>
      </c>
      <c r="BY84" s="137">
        <f>U84-(W84+X84+Y84+Z84+AA84+AB84+AC84+AF84+AG84+AH84+AI84+AJ84+AK84+AL84)</f>
        <v>0</v>
      </c>
      <c r="BZ84" s="1187">
        <f>AN84-(AP84+AQ84+AR84+AS84+AT84+AU84+AV84)</f>
        <v>0</v>
      </c>
      <c r="CA84" s="1188">
        <f>AW84-(AY84+AZ84+BA84+BB84+BC84+BD84+BE84)</f>
        <v>0</v>
      </c>
      <c r="CB84" s="1200">
        <f>BF84-(BH84+BI84+BJ84+BK84+BL84+BM84+BN84)</f>
        <v>0</v>
      </c>
      <c r="CC84" s="1201">
        <f>BO84-(BQ84+BR84+BS84+BT84+BU84+BV84+BW84)</f>
        <v>0</v>
      </c>
      <c r="CD84" s="1182">
        <f t="shared" si="47"/>
        <v>0</v>
      </c>
      <c r="CE84" s="1169">
        <f t="shared" si="38"/>
        <v>0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2"/>
        <v>0</v>
      </c>
      <c r="DI84" s="218">
        <f t="shared" si="42"/>
        <v>0</v>
      </c>
      <c r="DJ84" s="219">
        <f t="shared" si="42"/>
        <v>0</v>
      </c>
      <c r="DK84" s="471">
        <f t="shared" si="43"/>
        <v>0</v>
      </c>
      <c r="DL84" s="215">
        <f t="shared" si="44"/>
        <v>0</v>
      </c>
      <c r="DM84" s="208">
        <f t="shared" si="45"/>
        <v>0</v>
      </c>
      <c r="DN84" s="251">
        <f t="shared" si="49"/>
        <v>0</v>
      </c>
      <c r="DO84" s="220">
        <f t="shared" si="48"/>
        <v>0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0</v>
      </c>
      <c r="EC84" s="1038">
        <v>0</v>
      </c>
      <c r="ED84" s="1038">
        <v>0</v>
      </c>
      <c r="EE84" s="1038">
        <v>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6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3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4"/>
        <v>0</v>
      </c>
      <c r="AN85" s="714">
        <f t="shared" si="41"/>
        <v>0</v>
      </c>
      <c r="AO85" s="600">
        <v>0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39"/>
        <v>0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5"/>
        <v>0</v>
      </c>
      <c r="BG85" s="374">
        <v>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1"/>
        <v>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0"/>
        <v>0</v>
      </c>
      <c r="BY85" s="137">
        <f t="shared" ref="BY85:BY93" si="52">U85-(W85+X85+Y85+Z85+AA85+AB85+AC85+AF85+AG85+AH85+AI85+AJ85+AK85+AL85)</f>
        <v>0</v>
      </c>
      <c r="BZ85" s="1187">
        <f t="shared" ref="BZ85:BZ93" si="53">AN85-(AP85+AQ85+AR85+AS85+AT85+AU85+AV85)</f>
        <v>0</v>
      </c>
      <c r="CA85" s="1188">
        <f t="shared" ref="CA85:CA87" si="54">AW85-(AY85+AZ85+BA85+BB85+BC85+BD85+BE85)</f>
        <v>0</v>
      </c>
      <c r="CB85" s="1200">
        <f t="shared" ref="CB85:CB87" si="55">BF85-(BH85+BI85+BJ85+BK85+BL85+BM85+BN85)</f>
        <v>0</v>
      </c>
      <c r="CC85" s="1201">
        <f>BO85-(BQ85+BR85+BS85+BT85+BU85+BV85+BW85)</f>
        <v>0</v>
      </c>
      <c r="CD85" s="1182">
        <f>BX85</f>
        <v>0</v>
      </c>
      <c r="CE85" s="1169">
        <f t="shared" si="38"/>
        <v>0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2"/>
        <v>0</v>
      </c>
      <c r="DI85" s="218">
        <f t="shared" si="42"/>
        <v>0</v>
      </c>
      <c r="DJ85" s="219">
        <f t="shared" si="42"/>
        <v>0</v>
      </c>
      <c r="DK85" s="471">
        <f t="shared" si="43"/>
        <v>0</v>
      </c>
      <c r="DL85" s="215">
        <f t="shared" si="44"/>
        <v>0</v>
      </c>
      <c r="DM85" s="208">
        <f t="shared" si="45"/>
        <v>0</v>
      </c>
      <c r="DN85" s="251">
        <f t="shared" si="49"/>
        <v>0</v>
      </c>
      <c r="DO85" s="220">
        <f t="shared" si="48"/>
        <v>0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6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3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4"/>
        <v>0</v>
      </c>
      <c r="AN86" s="714">
        <f t="shared" si="41"/>
        <v>0</v>
      </c>
      <c r="AO86" s="600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39"/>
        <v>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5"/>
        <v>0</v>
      </c>
      <c r="BG86" s="374">
        <v>0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1"/>
        <v>0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0"/>
        <v>0</v>
      </c>
      <c r="BY86" s="137">
        <f t="shared" si="52"/>
        <v>0</v>
      </c>
      <c r="BZ86" s="1187">
        <f t="shared" si="53"/>
        <v>0</v>
      </c>
      <c r="CA86" s="1188">
        <f t="shared" si="54"/>
        <v>0</v>
      </c>
      <c r="CB86" s="1200">
        <f t="shared" si="55"/>
        <v>0</v>
      </c>
      <c r="CC86" s="1201">
        <f t="shared" ref="CC86:CC87" si="56">BO86-(BQ86+BR86+BS86+BT86+BU86+BV86+BW86)</f>
        <v>0</v>
      </c>
      <c r="CD86" s="1182">
        <f t="shared" si="47"/>
        <v>0</v>
      </c>
      <c r="CE86" s="1169">
        <f t="shared" si="38"/>
        <v>0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2"/>
        <v>0</v>
      </c>
      <c r="DI86" s="218">
        <f t="shared" si="42"/>
        <v>0</v>
      </c>
      <c r="DJ86" s="219">
        <f t="shared" si="42"/>
        <v>0</v>
      </c>
      <c r="DK86" s="471">
        <f t="shared" si="43"/>
        <v>0</v>
      </c>
      <c r="DL86" s="215">
        <f t="shared" si="44"/>
        <v>0</v>
      </c>
      <c r="DM86" s="208">
        <f t="shared" si="45"/>
        <v>0</v>
      </c>
      <c r="DN86" s="251">
        <f t="shared" si="49"/>
        <v>0</v>
      </c>
      <c r="DO86" s="220">
        <f t="shared" si="48"/>
        <v>0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6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3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4"/>
        <v>0</v>
      </c>
      <c r="AN87" s="715">
        <f t="shared" si="41"/>
        <v>0</v>
      </c>
      <c r="AO87" s="603">
        <v>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39"/>
        <v>0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5"/>
        <v>0</v>
      </c>
      <c r="BG87" s="587">
        <v>0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1"/>
        <v>0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0"/>
        <v>0</v>
      </c>
      <c r="BY87" s="336">
        <f t="shared" si="52"/>
        <v>0</v>
      </c>
      <c r="BZ87" s="1194">
        <f t="shared" si="53"/>
        <v>0</v>
      </c>
      <c r="CA87" s="1195">
        <f t="shared" si="54"/>
        <v>0</v>
      </c>
      <c r="CB87" s="1202">
        <f t="shared" si="55"/>
        <v>0</v>
      </c>
      <c r="CC87" s="1203">
        <f t="shared" si="56"/>
        <v>0</v>
      </c>
      <c r="CD87" s="1204">
        <f t="shared" si="47"/>
        <v>0</v>
      </c>
      <c r="CE87" s="1171">
        <f t="shared" si="38"/>
        <v>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2"/>
        <v>0</v>
      </c>
      <c r="DI87" s="228">
        <f t="shared" si="42"/>
        <v>0</v>
      </c>
      <c r="DJ87" s="222">
        <f t="shared" si="42"/>
        <v>0</v>
      </c>
      <c r="DK87" s="473">
        <f t="shared" si="43"/>
        <v>0</v>
      </c>
      <c r="DL87" s="339">
        <f t="shared" si="44"/>
        <v>0</v>
      </c>
      <c r="DM87" s="222">
        <f t="shared" si="45"/>
        <v>0</v>
      </c>
      <c r="DN87" s="241">
        <f t="shared" si="49"/>
        <v>0</v>
      </c>
      <c r="DO87" s="242">
        <f t="shared" si="48"/>
        <v>0</v>
      </c>
      <c r="DP87" s="1040">
        <v>0</v>
      </c>
      <c r="DQ87" s="1040">
        <v>0</v>
      </c>
      <c r="DR87" s="1040">
        <v>0</v>
      </c>
      <c r="DS87" s="1040">
        <v>0</v>
      </c>
      <c r="DT87" s="1040">
        <v>0</v>
      </c>
      <c r="DU87" s="1040">
        <v>0</v>
      </c>
      <c r="DV87" s="1040">
        <v>0</v>
      </c>
      <c r="DW87" s="1040">
        <v>0</v>
      </c>
      <c r="DX87" s="1040">
        <v>0</v>
      </c>
      <c r="DY87" s="1040">
        <v>0</v>
      </c>
      <c r="DZ87" s="1040">
        <v>0</v>
      </c>
      <c r="EA87" s="1040">
        <v>0</v>
      </c>
      <c r="EB87" s="1040">
        <v>0</v>
      </c>
      <c r="EC87" s="1040">
        <v>0</v>
      </c>
      <c r="ED87" s="1040">
        <v>0</v>
      </c>
      <c r="EE87" s="1040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6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3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4"/>
        <v>0</v>
      </c>
      <c r="AN88" s="714">
        <f t="shared" si="41"/>
        <v>0</v>
      </c>
      <c r="AO88" s="600">
        <v>0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39"/>
        <v>0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5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1"/>
        <v>0</v>
      </c>
      <c r="BP88" s="173">
        <v>0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0"/>
        <v>0</v>
      </c>
      <c r="BY88" s="393">
        <f>U88-(W88+X88+Y88+Z88+AA88+AB88+AC88+AF88+AG88+AH88+AI88+AJ88+AK88+AL88)</f>
        <v>0</v>
      </c>
      <c r="BZ88" s="1180">
        <f>AN88-(AP88+AQ88+AR88+AS88+AT88+AU88+AV88)</f>
        <v>0</v>
      </c>
      <c r="CA88" s="1181">
        <f>AW88-(BQ88+BR88+BS88+BT88+BU88+BV88+BW88)</f>
        <v>0</v>
      </c>
      <c r="CB88" s="130">
        <v>0</v>
      </c>
      <c r="CC88" s="130">
        <v>0</v>
      </c>
      <c r="CD88" s="1182">
        <f>BX88</f>
        <v>0</v>
      </c>
      <c r="CE88" s="1169">
        <f t="shared" si="38"/>
        <v>0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2"/>
        <v>0</v>
      </c>
      <c r="DI88" s="218">
        <f t="shared" si="42"/>
        <v>0</v>
      </c>
      <c r="DJ88" s="219">
        <f t="shared" si="42"/>
        <v>0</v>
      </c>
      <c r="DK88" s="471">
        <f t="shared" si="43"/>
        <v>0</v>
      </c>
      <c r="DL88" s="215">
        <f t="shared" si="44"/>
        <v>0</v>
      </c>
      <c r="DM88" s="208">
        <f t="shared" si="45"/>
        <v>0</v>
      </c>
      <c r="DN88" s="251">
        <f t="shared" si="49"/>
        <v>0</v>
      </c>
      <c r="DO88" s="220">
        <f t="shared" si="48"/>
        <v>0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6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3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4"/>
        <v>0</v>
      </c>
      <c r="AN89" s="714">
        <f t="shared" si="41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39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5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1"/>
        <v>0</v>
      </c>
      <c r="BP89" s="676">
        <v>0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0"/>
        <v>0</v>
      </c>
      <c r="BY89" s="393">
        <f t="shared" si="52"/>
        <v>0</v>
      </c>
      <c r="BZ89" s="1180">
        <f t="shared" si="53"/>
        <v>0</v>
      </c>
      <c r="CA89" s="1181">
        <f t="shared" ref="CA89:CA93" si="57">AW89-(BQ89+BR89+BS89+BT89+BU89+BV89+BW89)</f>
        <v>0</v>
      </c>
      <c r="CB89" s="130">
        <v>0</v>
      </c>
      <c r="CC89" s="130">
        <v>0</v>
      </c>
      <c r="CD89" s="1182">
        <f t="shared" si="47"/>
        <v>0</v>
      </c>
      <c r="CE89" s="1169">
        <f t="shared" si="38"/>
        <v>0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2"/>
        <v>0</v>
      </c>
      <c r="DI89" s="214">
        <f t="shared" si="42"/>
        <v>0</v>
      </c>
      <c r="DJ89" s="208">
        <f t="shared" si="42"/>
        <v>0</v>
      </c>
      <c r="DK89" s="471">
        <f t="shared" si="43"/>
        <v>0</v>
      </c>
      <c r="DL89" s="215">
        <f t="shared" si="44"/>
        <v>0</v>
      </c>
      <c r="DM89" s="208">
        <f t="shared" si="45"/>
        <v>0</v>
      </c>
      <c r="DN89" s="216">
        <f t="shared" si="49"/>
        <v>0</v>
      </c>
      <c r="DO89" s="217">
        <f t="shared" si="48"/>
        <v>0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6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3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4"/>
        <v>0</v>
      </c>
      <c r="AN90" s="714">
        <f t="shared" si="41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39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5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1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0"/>
        <v>0</v>
      </c>
      <c r="BY90" s="393">
        <f t="shared" si="52"/>
        <v>0</v>
      </c>
      <c r="BZ90" s="1180">
        <f t="shared" si="53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47"/>
        <v>0</v>
      </c>
      <c r="CE90" s="1169">
        <f t="shared" si="38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2"/>
        <v>0</v>
      </c>
      <c r="DI90" s="218">
        <f t="shared" si="42"/>
        <v>0</v>
      </c>
      <c r="DJ90" s="219">
        <f t="shared" si="42"/>
        <v>0</v>
      </c>
      <c r="DK90" s="471">
        <f t="shared" si="43"/>
        <v>0</v>
      </c>
      <c r="DL90" s="215">
        <f t="shared" si="44"/>
        <v>0</v>
      </c>
      <c r="DM90" s="208">
        <f t="shared" si="45"/>
        <v>0</v>
      </c>
      <c r="DN90" s="251">
        <f t="shared" si="49"/>
        <v>0</v>
      </c>
      <c r="DO90" s="220">
        <f t="shared" si="48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6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3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4"/>
        <v>0</v>
      </c>
      <c r="AN91" s="714">
        <f t="shared" si="4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39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5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1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0"/>
        <v>0</v>
      </c>
      <c r="BY91" s="1403">
        <f t="shared" si="52"/>
        <v>0</v>
      </c>
      <c r="BZ91" s="1404">
        <f t="shared" si="53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47"/>
        <v>0</v>
      </c>
      <c r="CE91" s="1167">
        <f t="shared" si="38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2"/>
        <v>0</v>
      </c>
      <c r="DI91" s="214">
        <f t="shared" si="42"/>
        <v>0</v>
      </c>
      <c r="DJ91" s="208">
        <f t="shared" si="42"/>
        <v>0</v>
      </c>
      <c r="DK91" s="471">
        <f t="shared" si="43"/>
        <v>0</v>
      </c>
      <c r="DL91" s="215">
        <f t="shared" si="44"/>
        <v>0</v>
      </c>
      <c r="DM91" s="208">
        <f t="shared" si="45"/>
        <v>0</v>
      </c>
      <c r="DN91" s="216">
        <f t="shared" si="49"/>
        <v>0</v>
      </c>
      <c r="DO91" s="217">
        <f t="shared" si="48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6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3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4"/>
        <v>0</v>
      </c>
      <c r="AN92" s="714">
        <f t="shared" si="41"/>
        <v>0</v>
      </c>
      <c r="AO92" s="600">
        <v>0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39"/>
        <v>0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5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1"/>
        <v>0</v>
      </c>
      <c r="BP92" s="458">
        <v>0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0"/>
        <v>0</v>
      </c>
      <c r="BY92" s="393">
        <f t="shared" si="52"/>
        <v>0</v>
      </c>
      <c r="BZ92" s="1180">
        <f t="shared" si="53"/>
        <v>0</v>
      </c>
      <c r="CA92" s="1181">
        <f t="shared" si="57"/>
        <v>0</v>
      </c>
      <c r="CB92" s="130">
        <v>0</v>
      </c>
      <c r="CC92" s="130">
        <v>0</v>
      </c>
      <c r="CD92" s="1182">
        <f t="shared" si="47"/>
        <v>0</v>
      </c>
      <c r="CE92" s="1169">
        <f t="shared" si="38"/>
        <v>0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2"/>
        <v>0</v>
      </c>
      <c r="DI92" s="218">
        <f t="shared" si="42"/>
        <v>0</v>
      </c>
      <c r="DJ92" s="219">
        <f t="shared" si="42"/>
        <v>0</v>
      </c>
      <c r="DK92" s="471">
        <f t="shared" si="43"/>
        <v>0</v>
      </c>
      <c r="DL92" s="215">
        <f t="shared" si="44"/>
        <v>0</v>
      </c>
      <c r="DM92" s="208">
        <f t="shared" si="45"/>
        <v>0</v>
      </c>
      <c r="DN92" s="251">
        <f t="shared" si="49"/>
        <v>0</v>
      </c>
      <c r="DO92" s="220">
        <f t="shared" si="48"/>
        <v>0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6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3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4"/>
        <v>0</v>
      </c>
      <c r="AN93" s="712">
        <f t="shared" si="41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39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5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1"/>
        <v>0</v>
      </c>
      <c r="BP93" s="622">
        <v>0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0"/>
        <v>0</v>
      </c>
      <c r="BY93" s="1157">
        <f t="shared" si="52"/>
        <v>0</v>
      </c>
      <c r="BZ93" s="1205">
        <f t="shared" si="53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47"/>
        <v>0</v>
      </c>
      <c r="CE93" s="1172">
        <f t="shared" si="38"/>
        <v>0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2"/>
        <v>0</v>
      </c>
      <c r="DI93" s="259">
        <f t="shared" si="42"/>
        <v>0</v>
      </c>
      <c r="DJ93" s="253">
        <f t="shared" si="42"/>
        <v>0</v>
      </c>
      <c r="DK93" s="474">
        <f t="shared" si="43"/>
        <v>0</v>
      </c>
      <c r="DL93" s="260">
        <f t="shared" si="44"/>
        <v>0</v>
      </c>
      <c r="DM93" s="253">
        <f t="shared" si="45"/>
        <v>0</v>
      </c>
      <c r="DN93" s="261">
        <f t="shared" si="49"/>
        <v>0</v>
      </c>
      <c r="DO93" s="308">
        <f t="shared" si="48"/>
        <v>0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8">SUM(M9:M93)</f>
        <v>0</v>
      </c>
      <c r="N94" s="323">
        <f t="shared" si="58"/>
        <v>0</v>
      </c>
      <c r="O94" s="323">
        <f t="shared" si="58"/>
        <v>0</v>
      </c>
      <c r="P94" s="323">
        <f t="shared" si="58"/>
        <v>0</v>
      </c>
      <c r="Q94" s="323">
        <f t="shared" si="58"/>
        <v>0</v>
      </c>
      <c r="R94" s="323">
        <f t="shared" si="58"/>
        <v>0</v>
      </c>
      <c r="S94" s="323">
        <f t="shared" si="58"/>
        <v>0</v>
      </c>
      <c r="T94" s="323">
        <f t="shared" si="58"/>
        <v>0</v>
      </c>
      <c r="U94" s="323">
        <f t="shared" si="58"/>
        <v>0</v>
      </c>
      <c r="V94" s="323">
        <f t="shared" si="58"/>
        <v>0</v>
      </c>
      <c r="W94" s="323">
        <f t="shared" si="58"/>
        <v>0</v>
      </c>
      <c r="X94" s="323">
        <f t="shared" si="58"/>
        <v>0</v>
      </c>
      <c r="Y94" s="323">
        <f t="shared" si="58"/>
        <v>0</v>
      </c>
      <c r="Z94" s="323">
        <f t="shared" si="58"/>
        <v>0</v>
      </c>
      <c r="AA94" s="323">
        <f t="shared" si="58"/>
        <v>0</v>
      </c>
      <c r="AB94" s="323">
        <f t="shared" si="58"/>
        <v>0</v>
      </c>
      <c r="AC94" s="323">
        <f t="shared" si="58"/>
        <v>0</v>
      </c>
      <c r="AD94" s="323">
        <f t="shared" si="58"/>
        <v>0</v>
      </c>
      <c r="AE94" s="323">
        <f t="shared" si="58"/>
        <v>0</v>
      </c>
      <c r="AF94" s="323">
        <f t="shared" si="58"/>
        <v>0</v>
      </c>
      <c r="AG94" s="323">
        <f t="shared" si="58"/>
        <v>0</v>
      </c>
      <c r="AH94" s="323">
        <f t="shared" si="58"/>
        <v>0</v>
      </c>
      <c r="AI94" s="323">
        <f t="shared" si="58"/>
        <v>0</v>
      </c>
      <c r="AJ94" s="323">
        <f t="shared" si="58"/>
        <v>0</v>
      </c>
      <c r="AK94" s="323">
        <f t="shared" si="58"/>
        <v>0</v>
      </c>
      <c r="AL94" s="323">
        <f t="shared" si="58"/>
        <v>0</v>
      </c>
      <c r="AM94" s="323">
        <f t="shared" si="58"/>
        <v>0</v>
      </c>
      <c r="AN94" s="323">
        <f t="shared" si="58"/>
        <v>0</v>
      </c>
      <c r="AO94" s="323">
        <f t="shared" si="58"/>
        <v>0</v>
      </c>
      <c r="AP94" s="323">
        <f t="shared" si="58"/>
        <v>0</v>
      </c>
      <c r="AQ94" s="323">
        <f t="shared" si="58"/>
        <v>0</v>
      </c>
      <c r="AR94" s="323">
        <f t="shared" si="58"/>
        <v>0</v>
      </c>
      <c r="AS94" s="323">
        <f t="shared" si="58"/>
        <v>0</v>
      </c>
      <c r="AT94" s="323">
        <f t="shared" si="58"/>
        <v>0</v>
      </c>
      <c r="AU94" s="323">
        <f t="shared" si="58"/>
        <v>0</v>
      </c>
      <c r="AV94" s="323">
        <f t="shared" si="58"/>
        <v>0</v>
      </c>
      <c r="AW94" s="323">
        <f t="shared" si="58"/>
        <v>0</v>
      </c>
      <c r="AX94" s="323">
        <f t="shared" si="58"/>
        <v>0</v>
      </c>
      <c r="AY94" s="323">
        <f t="shared" si="58"/>
        <v>0</v>
      </c>
      <c r="AZ94" s="323">
        <f t="shared" si="58"/>
        <v>0</v>
      </c>
      <c r="BA94" s="323">
        <f t="shared" si="58"/>
        <v>0</v>
      </c>
      <c r="BB94" s="323">
        <f t="shared" si="58"/>
        <v>0</v>
      </c>
      <c r="BC94" s="323">
        <f t="shared" si="58"/>
        <v>0</v>
      </c>
      <c r="BD94" s="323">
        <f t="shared" si="58"/>
        <v>0</v>
      </c>
      <c r="BE94" s="323">
        <f t="shared" si="58"/>
        <v>0</v>
      </c>
      <c r="BF94" s="323">
        <f t="shared" si="58"/>
        <v>0</v>
      </c>
      <c r="BG94" s="323">
        <f t="shared" si="58"/>
        <v>0</v>
      </c>
      <c r="BH94" s="323">
        <f t="shared" si="58"/>
        <v>0</v>
      </c>
      <c r="BI94" s="323">
        <f t="shared" si="58"/>
        <v>0</v>
      </c>
      <c r="BJ94" s="323">
        <f t="shared" si="58"/>
        <v>0</v>
      </c>
      <c r="BK94" s="323">
        <f t="shared" si="58"/>
        <v>0</v>
      </c>
      <c r="BL94" s="323">
        <f t="shared" si="58"/>
        <v>0</v>
      </c>
      <c r="BM94" s="323">
        <f t="shared" si="58"/>
        <v>0</v>
      </c>
      <c r="BN94" s="323">
        <f t="shared" si="58"/>
        <v>0</v>
      </c>
      <c r="BO94" s="323">
        <f t="shared" si="58"/>
        <v>0</v>
      </c>
      <c r="BP94" s="323">
        <f t="shared" si="58"/>
        <v>0</v>
      </c>
      <c r="BQ94" s="323">
        <f t="shared" si="58"/>
        <v>0</v>
      </c>
      <c r="BR94" s="323">
        <f t="shared" si="58"/>
        <v>0</v>
      </c>
      <c r="BS94" s="323">
        <f t="shared" si="58"/>
        <v>0</v>
      </c>
      <c r="BT94" s="323">
        <f t="shared" si="58"/>
        <v>0</v>
      </c>
      <c r="BU94" s="323">
        <f t="shared" si="58"/>
        <v>0</v>
      </c>
      <c r="BV94" s="323">
        <f t="shared" si="58"/>
        <v>0</v>
      </c>
      <c r="BW94" s="323">
        <f t="shared" si="58"/>
        <v>0</v>
      </c>
      <c r="BX94" s="323">
        <f t="shared" si="58"/>
        <v>0</v>
      </c>
      <c r="BY94" s="323">
        <f t="shared" si="58"/>
        <v>0</v>
      </c>
      <c r="BZ94" s="323">
        <f t="shared" si="58"/>
        <v>0</v>
      </c>
      <c r="CA94" s="323">
        <f t="shared" si="58"/>
        <v>0</v>
      </c>
      <c r="CB94" s="323">
        <f t="shared" si="58"/>
        <v>0</v>
      </c>
      <c r="CC94" s="323">
        <f t="shared" si="58"/>
        <v>0</v>
      </c>
      <c r="CD94" s="323">
        <f t="shared" si="58"/>
        <v>0</v>
      </c>
      <c r="CE94" s="323">
        <f t="shared" si="58"/>
        <v>0</v>
      </c>
      <c r="CF94" s="514">
        <f t="shared" si="58"/>
        <v>0</v>
      </c>
      <c r="CG94" s="323">
        <f t="shared" si="58"/>
        <v>0</v>
      </c>
      <c r="CH94" s="323">
        <f t="shared" si="58"/>
        <v>0</v>
      </c>
      <c r="CI94" s="323">
        <f t="shared" ref="CI94:CL94" si="59">SUM(CI9:CI93)</f>
        <v>0</v>
      </c>
      <c r="CJ94" s="323">
        <f t="shared" si="59"/>
        <v>0</v>
      </c>
      <c r="CK94" s="323">
        <f t="shared" si="59"/>
        <v>0</v>
      </c>
      <c r="CL94" s="323">
        <f t="shared" si="59"/>
        <v>0</v>
      </c>
      <c r="CM94" s="323"/>
      <c r="CN94" s="323">
        <f>SUM(CN9:CN93)</f>
        <v>0</v>
      </c>
      <c r="CO94" s="323">
        <f>SUM(CO9:CO93)</f>
        <v>0</v>
      </c>
      <c r="CP94" s="323">
        <f>SUM(CP9:CP93)</f>
        <v>0</v>
      </c>
      <c r="CQ94" s="323"/>
      <c r="CR94" s="323">
        <f>SUM(CR9:CR93)</f>
        <v>0</v>
      </c>
      <c r="CS94" s="323">
        <f>SUM(CS9:CS93)</f>
        <v>0</v>
      </c>
      <c r="CT94" s="323">
        <f>SUM(CT9:CT93)</f>
        <v>0</v>
      </c>
      <c r="CU94" s="323"/>
      <c r="CV94" s="323">
        <f>SUM(CV9:CV93)</f>
        <v>0</v>
      </c>
      <c r="CW94" s="323">
        <f>SUM(CW9:CW93)</f>
        <v>0</v>
      </c>
      <c r="CX94" s="323">
        <f>SUM(CX9:CX93)</f>
        <v>0</v>
      </c>
      <c r="CY94" s="323"/>
      <c r="CZ94" s="323">
        <f>SUM(CZ9:CZ93)</f>
        <v>0</v>
      </c>
      <c r="DA94" s="323">
        <f>SUM(DA9:DA93)</f>
        <v>0</v>
      </c>
      <c r="DB94" s="323">
        <f>SUM(DB9:DB93)</f>
        <v>0</v>
      </c>
      <c r="DC94" s="323"/>
      <c r="DD94" s="323">
        <f>SUM(DD9:DD93)</f>
        <v>0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60">SUM(DH9:DH93)</f>
        <v>0</v>
      </c>
      <c r="DI94" s="323">
        <f t="shared" si="60"/>
        <v>0</v>
      </c>
      <c r="DJ94" s="323">
        <f t="shared" si="60"/>
        <v>0</v>
      </c>
      <c r="DK94" s="323">
        <f t="shared" si="60"/>
        <v>0</v>
      </c>
      <c r="DL94" s="323">
        <f t="shared" si="60"/>
        <v>0</v>
      </c>
      <c r="DM94" s="323">
        <f t="shared" si="60"/>
        <v>0</v>
      </c>
      <c r="DN94" s="323">
        <f t="shared" si="60"/>
        <v>0</v>
      </c>
      <c r="DO94" s="323">
        <f t="shared" si="60"/>
        <v>0</v>
      </c>
      <c r="DP94" s="754">
        <f t="shared" si="60"/>
        <v>0</v>
      </c>
      <c r="DQ94" s="754">
        <f t="shared" si="60"/>
        <v>0</v>
      </c>
      <c r="DR94" s="754">
        <f t="shared" si="60"/>
        <v>0</v>
      </c>
      <c r="DS94" s="502">
        <f t="shared" si="60"/>
        <v>0</v>
      </c>
      <c r="DT94" s="502">
        <f t="shared" si="60"/>
        <v>0</v>
      </c>
      <c r="DU94" s="502">
        <f t="shared" si="60"/>
        <v>0</v>
      </c>
      <c r="DV94" s="502">
        <f t="shared" si="60"/>
        <v>0</v>
      </c>
      <c r="DW94" s="874">
        <f t="shared" si="60"/>
        <v>0</v>
      </c>
      <c r="DX94" s="874">
        <f t="shared" si="60"/>
        <v>0</v>
      </c>
      <c r="DY94" s="874">
        <f t="shared" si="60"/>
        <v>0</v>
      </c>
      <c r="DZ94" s="874">
        <f t="shared" si="60"/>
        <v>0</v>
      </c>
      <c r="EA94" s="874">
        <f t="shared" si="60"/>
        <v>0</v>
      </c>
      <c r="EB94" s="1242">
        <f t="shared" si="60"/>
        <v>0</v>
      </c>
      <c r="EC94" s="1242">
        <f t="shared" ref="EC94:ED94" si="61">SUM(EC9:EC93)</f>
        <v>0</v>
      </c>
      <c r="ED94" s="1242">
        <f t="shared" si="61"/>
        <v>0</v>
      </c>
      <c r="EE94" s="1242">
        <f t="shared" si="60"/>
        <v>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 t="e">
        <f>BY94/CE94</f>
        <v>#DIV/0!</v>
      </c>
      <c r="BZ95" s="55" t="e">
        <f>BZ94/CE94</f>
        <v>#DIV/0!</v>
      </c>
      <c r="CA95" s="951" t="e">
        <f>CA94/CE94</f>
        <v>#DIV/0!</v>
      </c>
      <c r="CB95" s="947" t="e">
        <f>CB94/CF94</f>
        <v>#DIV/0!</v>
      </c>
      <c r="CC95" s="949" t="e">
        <f>CC94/CE94</f>
        <v>#DIV/0!</v>
      </c>
      <c r="CD95" s="57" t="e">
        <f>CD94/CE94</f>
        <v>#DIV/0!</v>
      </c>
      <c r="CE95" s="58" t="e">
        <f>SUM(BY95:CD95)</f>
        <v>#DIV/0!</v>
      </c>
      <c r="CF95" s="59" t="e">
        <f>CF94/CE94</f>
        <v>#DIV/0!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 t="e">
        <f>DJ94/CF94</f>
        <v>#DIV/0!</v>
      </c>
      <c r="DK95" s="60" t="e">
        <f>DH94/CF94</f>
        <v>#DIV/0!</v>
      </c>
      <c r="DL95" s="61" t="e">
        <f>DI94/CF94</f>
        <v>#DIV/0!</v>
      </c>
      <c r="DM95" s="62" t="e">
        <f>DJ94/DI94</f>
        <v>#DIV/0!</v>
      </c>
      <c r="DN95" s="63" t="e">
        <f>DN94/DO94</f>
        <v>#DIV/0!</v>
      </c>
      <c r="DO95" s="52"/>
      <c r="DR95" s="767">
        <f>CF94+DP94+DQ94+DR94</f>
        <v>0</v>
      </c>
      <c r="DV95" s="505">
        <f>DS94+DT94+DU94+DV94</f>
        <v>0</v>
      </c>
      <c r="DX95" s="34"/>
      <c r="EA95" s="876">
        <f>DW94+DX94+DY94+DZ94+EA94</f>
        <v>0</v>
      </c>
      <c r="EB95" s="496"/>
      <c r="EC95" s="496"/>
      <c r="ED95" s="496"/>
      <c r="EE95" s="496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45326</v>
      </c>
      <c r="O100" s="401">
        <v>45327</v>
      </c>
      <c r="P100" s="401">
        <v>45328</v>
      </c>
      <c r="Q100" s="401">
        <v>45329</v>
      </c>
      <c r="R100" s="401">
        <v>45330</v>
      </c>
      <c r="S100" s="401">
        <v>45331</v>
      </c>
      <c r="T100" s="762">
        <v>45332</v>
      </c>
      <c r="U100" s="1564"/>
      <c r="V100" s="403" t="s">
        <v>259</v>
      </c>
      <c r="W100" s="400">
        <v>45326</v>
      </c>
      <c r="X100" s="404">
        <v>45327</v>
      </c>
      <c r="Y100" s="404">
        <v>45328</v>
      </c>
      <c r="Z100" s="404">
        <v>45329</v>
      </c>
      <c r="AA100" s="404">
        <v>45330</v>
      </c>
      <c r="AB100" s="404">
        <v>45331</v>
      </c>
      <c r="AC100" s="763">
        <v>45332</v>
      </c>
      <c r="AD100" s="1671"/>
      <c r="AE100" s="720" t="s">
        <v>259</v>
      </c>
      <c r="AF100" s="400">
        <v>45326</v>
      </c>
      <c r="AG100" s="672">
        <v>45327</v>
      </c>
      <c r="AH100" s="672">
        <v>45328</v>
      </c>
      <c r="AI100" s="672">
        <v>45329</v>
      </c>
      <c r="AJ100" s="672">
        <v>45330</v>
      </c>
      <c r="AK100" s="672">
        <v>45331</v>
      </c>
      <c r="AL100" s="764">
        <v>45332</v>
      </c>
      <c r="AM100" s="1675"/>
      <c r="AN100" s="1637"/>
      <c r="AO100" s="599" t="s">
        <v>259</v>
      </c>
      <c r="AP100" s="400">
        <v>45326</v>
      </c>
      <c r="AQ100" s="591">
        <v>45327</v>
      </c>
      <c r="AR100" s="591">
        <v>45328</v>
      </c>
      <c r="AS100" s="591">
        <v>45329</v>
      </c>
      <c r="AT100" s="591">
        <v>45330</v>
      </c>
      <c r="AU100" s="591">
        <v>45331</v>
      </c>
      <c r="AV100" s="766">
        <v>45332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45326</v>
      </c>
      <c r="BI100" s="1236">
        <v>45327</v>
      </c>
      <c r="BJ100" s="1236">
        <v>45328</v>
      </c>
      <c r="BK100" s="1236">
        <v>45329</v>
      </c>
      <c r="BL100" s="1236">
        <v>45330</v>
      </c>
      <c r="BM100" s="1236">
        <v>45331</v>
      </c>
      <c r="BN100" s="1237">
        <v>45332</v>
      </c>
      <c r="BO100" s="1662"/>
      <c r="BP100" s="409" t="s">
        <v>259</v>
      </c>
      <c r="BQ100" s="400">
        <v>45326</v>
      </c>
      <c r="BR100" s="410">
        <v>45327</v>
      </c>
      <c r="BS100" s="410">
        <v>45328</v>
      </c>
      <c r="BT100" s="410">
        <v>45329</v>
      </c>
      <c r="BU100" s="410">
        <v>45330</v>
      </c>
      <c r="BV100" s="410">
        <v>45331</v>
      </c>
      <c r="BW100" s="410">
        <v>45332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62">SUM(M101:T101)</f>
        <v>0</v>
      </c>
      <c r="V101" s="282">
        <v>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63">SUM(V101:AC101)</f>
        <v>0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4">SUM(AE101:AL101)</f>
        <v>0</v>
      </c>
      <c r="AN101" s="718">
        <f>AD101+AM101</f>
        <v>0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5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6">SUM(BG101:BN101)</f>
        <v>0</v>
      </c>
      <c r="BP101" s="285">
        <v>0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7">SUM(BP101:BW101)</f>
        <v>0</v>
      </c>
      <c r="BY101" s="689">
        <f>U101-(W101+X101+Y101+Z101+AA101+AB101+AC101+AF101+AG101+AH101+AI101+AJ101+AK101+AL101)</f>
        <v>0</v>
      </c>
      <c r="BZ101" s="1220">
        <f>AN101-(BQ101+BR101+BS101+BT101+BU101+BV101+BW101)</f>
        <v>0</v>
      </c>
      <c r="CA101" s="956">
        <v>0</v>
      </c>
      <c r="CB101" s="956">
        <v>0</v>
      </c>
      <c r="CC101" s="988">
        <v>0</v>
      </c>
      <c r="CD101" s="1211">
        <f>BX101</f>
        <v>0</v>
      </c>
      <c r="CE101" s="1210">
        <f>SUM(BY101:CD101)</f>
        <v>0</v>
      </c>
      <c r="CF101" s="481">
        <v>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8">CG101+CJ101+CN101+CR101+CV101+CZ101+DD101</f>
        <v>0</v>
      </c>
      <c r="DI101" s="291">
        <f t="shared" si="68"/>
        <v>0</v>
      </c>
      <c r="DJ101" s="289">
        <f t="shared" si="68"/>
        <v>0</v>
      </c>
      <c r="DK101" s="484">
        <f t="shared" ref="DK101:DK102" si="69">DH101-CF101</f>
        <v>0</v>
      </c>
      <c r="DL101" s="292">
        <f t="shared" ref="DL101:DL102" si="70">DI101-CF101</f>
        <v>0</v>
      </c>
      <c r="DM101" s="290">
        <f t="shared" ref="DM101:DM102" si="71">DJ101-DI101</f>
        <v>0</v>
      </c>
      <c r="DN101" s="485">
        <f>CD101-(CI101+CL101+CP101+CT101+CX101+DB101+DF101)</f>
        <v>0</v>
      </c>
      <c r="DO101" s="293">
        <f t="shared" ref="DO101:DO102" si="72">CE101-DJ101</f>
        <v>0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2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3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4"/>
        <v>0</v>
      </c>
      <c r="AN102" s="719">
        <f t="shared" ref="AN102" si="73">AD102+AM102</f>
        <v>0</v>
      </c>
      <c r="AO102" s="693">
        <v>0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5"/>
        <v>0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6"/>
        <v>0</v>
      </c>
      <c r="BP102" s="202">
        <v>0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7"/>
        <v>0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AO102-(BQ102+BR102+BS102+BT102+BU102+BV102+BW102)</f>
        <v>0</v>
      </c>
      <c r="CB102" s="956">
        <v>0</v>
      </c>
      <c r="CC102" s="303">
        <v>0</v>
      </c>
      <c r="CD102" s="1213">
        <f>BX102</f>
        <v>0</v>
      </c>
      <c r="CE102" s="946">
        <f>SUM(BY102:CD102)</f>
        <v>0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8"/>
        <v>0</v>
      </c>
      <c r="DI102" s="259">
        <f t="shared" si="68"/>
        <v>0</v>
      </c>
      <c r="DJ102" s="253">
        <f t="shared" si="68"/>
        <v>0</v>
      </c>
      <c r="DK102" s="474">
        <f t="shared" si="69"/>
        <v>0</v>
      </c>
      <c r="DL102" s="260">
        <f t="shared" si="70"/>
        <v>0</v>
      </c>
      <c r="DM102" s="253">
        <f t="shared" si="71"/>
        <v>0</v>
      </c>
      <c r="DN102" s="261">
        <f t="shared" ref="DN102" si="74">CD102-(CI102+CL102+CP102+CT102+CX102+DB102+DF102)</f>
        <v>0</v>
      </c>
      <c r="DO102" s="308">
        <f t="shared" si="72"/>
        <v>0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75">SUM(M101:M102)</f>
        <v>0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0</v>
      </c>
      <c r="T103" s="310">
        <f t="shared" si="75"/>
        <v>0</v>
      </c>
      <c r="U103" s="310">
        <f t="shared" si="75"/>
        <v>0</v>
      </c>
      <c r="V103" s="310">
        <f t="shared" si="75"/>
        <v>0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0</v>
      </c>
      <c r="AC103" s="310">
        <f t="shared" si="75"/>
        <v>0</v>
      </c>
      <c r="AD103" s="310">
        <f t="shared" si="75"/>
        <v>0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CL103" si="76">SUM(AO101:AO102)</f>
        <v>0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0</v>
      </c>
      <c r="AX103" s="310">
        <f t="shared" si="76"/>
        <v>0</v>
      </c>
      <c r="AY103" s="310">
        <f t="shared" si="76"/>
        <v>0</v>
      </c>
      <c r="AZ103" s="310">
        <f t="shared" si="76"/>
        <v>0</v>
      </c>
      <c r="BA103" s="310">
        <f t="shared" si="76"/>
        <v>0</v>
      </c>
      <c r="BB103" s="310">
        <f t="shared" si="76"/>
        <v>0</v>
      </c>
      <c r="BC103" s="310">
        <f t="shared" si="76"/>
        <v>0</v>
      </c>
      <c r="BD103" s="310">
        <f t="shared" si="76"/>
        <v>0</v>
      </c>
      <c r="BE103" s="310">
        <f t="shared" si="76"/>
        <v>0</v>
      </c>
      <c r="BF103" s="310">
        <f t="shared" si="76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0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si="76"/>
        <v>0</v>
      </c>
      <c r="BV103" s="310">
        <f t="shared" si="76"/>
        <v>0</v>
      </c>
      <c r="BW103" s="310">
        <f t="shared" si="76"/>
        <v>0</v>
      </c>
      <c r="BX103" s="310">
        <f t="shared" si="76"/>
        <v>0</v>
      </c>
      <c r="BY103" s="310">
        <f t="shared" si="76"/>
        <v>0</v>
      </c>
      <c r="BZ103" s="310">
        <f t="shared" si="76"/>
        <v>0</v>
      </c>
      <c r="CA103" s="310">
        <f t="shared" si="76"/>
        <v>0</v>
      </c>
      <c r="CB103" s="310">
        <f t="shared" si="76"/>
        <v>0</v>
      </c>
      <c r="CC103" s="310">
        <f t="shared" si="76"/>
        <v>0</v>
      </c>
      <c r="CD103" s="310">
        <f t="shared" si="76"/>
        <v>0</v>
      </c>
      <c r="CE103" s="310">
        <f t="shared" si="76"/>
        <v>0</v>
      </c>
      <c r="CF103" s="310">
        <f t="shared" si="76"/>
        <v>0</v>
      </c>
      <c r="CG103" s="310">
        <f t="shared" si="76"/>
        <v>0</v>
      </c>
      <c r="CH103" s="310">
        <f t="shared" si="76"/>
        <v>0</v>
      </c>
      <c r="CI103" s="310">
        <f t="shared" si="76"/>
        <v>0</v>
      </c>
      <c r="CJ103" s="310">
        <f t="shared" si="76"/>
        <v>0</v>
      </c>
      <c r="CK103" s="310">
        <f t="shared" si="76"/>
        <v>0</v>
      </c>
      <c r="CL103" s="310">
        <f t="shared" si="76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7">SUM(DH101:DH102)</f>
        <v>0</v>
      </c>
      <c r="DI103" s="310">
        <f t="shared" si="77"/>
        <v>0</v>
      </c>
      <c r="DJ103" s="310">
        <f t="shared" si="77"/>
        <v>0</v>
      </c>
      <c r="DK103" s="310">
        <f t="shared" si="77"/>
        <v>0</v>
      </c>
      <c r="DL103" s="310">
        <f t="shared" si="77"/>
        <v>0</v>
      </c>
      <c r="DM103" s="310">
        <f t="shared" si="77"/>
        <v>0</v>
      </c>
      <c r="DN103" s="310">
        <f t="shared" si="77"/>
        <v>0</v>
      </c>
      <c r="DO103" s="310">
        <f t="shared" si="77"/>
        <v>0</v>
      </c>
      <c r="DP103" s="310">
        <f t="shared" si="77"/>
        <v>0</v>
      </c>
      <c r="DQ103" s="310">
        <f t="shared" si="77"/>
        <v>0</v>
      </c>
      <c r="DR103" s="310">
        <f t="shared" si="77"/>
        <v>0</v>
      </c>
      <c r="DS103" s="310">
        <f t="shared" si="77"/>
        <v>0</v>
      </c>
      <c r="DT103" s="310">
        <f t="shared" si="77"/>
        <v>0</v>
      </c>
      <c r="DU103" s="310">
        <f t="shared" si="77"/>
        <v>0</v>
      </c>
      <c r="DV103" s="310">
        <f t="shared" si="77"/>
        <v>0</v>
      </c>
      <c r="DW103" s="310">
        <f t="shared" si="77"/>
        <v>0</v>
      </c>
      <c r="DX103" s="310">
        <f t="shared" si="77"/>
        <v>0</v>
      </c>
      <c r="DY103" s="310">
        <f t="shared" si="77"/>
        <v>0</v>
      </c>
      <c r="DZ103" s="310">
        <f t="shared" si="77"/>
        <v>0</v>
      </c>
      <c r="EA103" s="310">
        <f t="shared" si="77"/>
        <v>0</v>
      </c>
      <c r="EB103" s="310">
        <f t="shared" si="77"/>
        <v>0</v>
      </c>
      <c r="EC103" s="310">
        <f t="shared" ref="EC103:ED103" si="78">SUM(EC101:EC102)</f>
        <v>0</v>
      </c>
      <c r="ED103" s="310">
        <f t="shared" si="78"/>
        <v>0</v>
      </c>
      <c r="EE103" s="310">
        <f t="shared" si="77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 t="e">
        <f>BY103/CE103</f>
        <v>#DIV/0!</v>
      </c>
      <c r="BZ104" s="55" t="e">
        <f>BZ103/CE103</f>
        <v>#DIV/0!</v>
      </c>
      <c r="CA104" s="951" t="e">
        <f>CA103/CF103</f>
        <v>#DIV/0!</v>
      </c>
      <c r="CB104" s="947" t="e">
        <f>CB103/CG103</f>
        <v>#DIV/0!</v>
      </c>
      <c r="CC104" s="949" t="e">
        <f>CC103/CE103</f>
        <v>#DIV/0!</v>
      </c>
      <c r="CD104" s="57" t="e">
        <f>CD103/CE103</f>
        <v>#DIV/0!</v>
      </c>
      <c r="CE104" s="58" t="e">
        <f>SUM(BY104:CD104)</f>
        <v>#DIV/0!</v>
      </c>
      <c r="CF104" s="59" t="e">
        <f>CF103/CE103</f>
        <v>#DIV/0!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 t="e">
        <f>DH103/CF103</f>
        <v>#DIV/0!</v>
      </c>
      <c r="DL104" s="61" t="e">
        <f>DI103/CF103</f>
        <v>#DIV/0!</v>
      </c>
      <c r="DM104" s="62" t="e">
        <f>DJ103/DI103</f>
        <v>#DIV/0!</v>
      </c>
      <c r="DN104" s="63" t="e">
        <f>DN103/DO103</f>
        <v>#DIV/0!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45326</v>
      </c>
      <c r="O109" s="401">
        <v>45327</v>
      </c>
      <c r="P109" s="401">
        <v>45328</v>
      </c>
      <c r="Q109" s="401">
        <v>45329</v>
      </c>
      <c r="R109" s="401">
        <v>45330</v>
      </c>
      <c r="S109" s="401">
        <v>45331</v>
      </c>
      <c r="T109" s="762">
        <v>45332</v>
      </c>
      <c r="U109" s="1564"/>
      <c r="V109" s="755" t="s">
        <v>259</v>
      </c>
      <c r="W109" s="400">
        <v>45326</v>
      </c>
      <c r="X109" s="759">
        <v>45327</v>
      </c>
      <c r="Y109" s="759">
        <v>45328</v>
      </c>
      <c r="Z109" s="759">
        <v>45329</v>
      </c>
      <c r="AA109" s="759">
        <v>45330</v>
      </c>
      <c r="AB109" s="759">
        <v>45331</v>
      </c>
      <c r="AC109" s="756">
        <v>45332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45326</v>
      </c>
      <c r="AQ109" s="410">
        <v>45327</v>
      </c>
      <c r="AR109" s="410">
        <v>45328</v>
      </c>
      <c r="AS109" s="410">
        <v>45329</v>
      </c>
      <c r="AT109" s="410">
        <v>45330</v>
      </c>
      <c r="AU109" s="410">
        <v>45331</v>
      </c>
      <c r="AV109" s="765">
        <v>45332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45326</v>
      </c>
      <c r="BI109" s="760">
        <v>45327</v>
      </c>
      <c r="BJ109" s="760">
        <v>45328</v>
      </c>
      <c r="BK109" s="760">
        <v>45329</v>
      </c>
      <c r="BL109" s="760">
        <v>45330</v>
      </c>
      <c r="BM109" s="760">
        <v>45331</v>
      </c>
      <c r="BN109" s="761">
        <v>45332</v>
      </c>
      <c r="BO109" s="1581"/>
      <c r="BP109" s="409" t="s">
        <v>259</v>
      </c>
      <c r="BQ109" s="400">
        <v>45326</v>
      </c>
      <c r="BR109" s="410">
        <v>45327</v>
      </c>
      <c r="BS109" s="410">
        <v>45328</v>
      </c>
      <c r="BT109" s="410">
        <v>45329</v>
      </c>
      <c r="BU109" s="410">
        <v>45330</v>
      </c>
      <c r="BV109" s="410">
        <v>45331</v>
      </c>
      <c r="BW109" s="410">
        <v>45332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9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0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1">SUM(AE110:AL110)</f>
        <v>0</v>
      </c>
      <c r="AN110" s="660">
        <f>AD110+AM110</f>
        <v>0</v>
      </c>
      <c r="AO110" s="679">
        <v>0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2">SUM(AO110:AV110)</f>
        <v>0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3">SUM(BG110:BN110)</f>
        <v>0</v>
      </c>
      <c r="BP110" s="285">
        <v>0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84">SUM(BP110:BW110)</f>
        <v>0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0</v>
      </c>
      <c r="CB110" s="988">
        <v>0</v>
      </c>
      <c r="CC110" s="1215">
        <f>BO110-(BQ110+BR110+BS110+BT110+BU110+BV110+BW110)</f>
        <v>0</v>
      </c>
      <c r="CD110" s="1175">
        <f>BX110</f>
        <v>0</v>
      </c>
      <c r="CE110" s="944">
        <f>SUM(BY110:CD110)</f>
        <v>0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5">CG110+CJ110+CN110+CR110+CV110+CZ110+DD110</f>
        <v>0</v>
      </c>
      <c r="DI110" s="291">
        <f t="shared" si="85"/>
        <v>0</v>
      </c>
      <c r="DJ110" s="289">
        <f t="shared" si="85"/>
        <v>0</v>
      </c>
      <c r="DK110" s="484">
        <f t="shared" ref="DK110:DK114" si="86">DH110-CF110</f>
        <v>0</v>
      </c>
      <c r="DL110" s="292">
        <f t="shared" ref="DL110:DL114" si="87">DI110-CF110</f>
        <v>0</v>
      </c>
      <c r="DM110" s="290">
        <f t="shared" ref="DM110:DM114" si="88">DJ110-DI110</f>
        <v>0</v>
      </c>
      <c r="DN110" s="485">
        <f t="shared" ref="DN110:DN114" si="89">CD110-(CI110+CL110+CP110+CT110+CX110+DB110+DF110)</f>
        <v>0</v>
      </c>
      <c r="DO110" s="293">
        <f t="shared" ref="DO110:DO114" si="90">CE110-DJ110</f>
        <v>0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9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0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1"/>
        <v>0</v>
      </c>
      <c r="AN111" s="661">
        <f t="shared" ref="AN111:AN114" si="91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2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3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4"/>
        <v>0</v>
      </c>
      <c r="BY111" s="137">
        <f t="shared" ref="BY111" si="92">U111-(W111+X111+Y111+Z111+AA111+AB111+AC111+AF111+AG111+AH111+AI111+AJ111+AK111+AL111)</f>
        <v>0</v>
      </c>
      <c r="BZ111" s="972">
        <f t="shared" ref="BZ111" si="93">AN111-(AP111+AQ111+AR111+AS111+AT111+AU111+AV111)</f>
        <v>0</v>
      </c>
      <c r="CA111" s="184">
        <f t="shared" ref="CA111:CA112" si="94">AW111-(BH111+BI111+BJ111+BK111+BL111+BM111+BN111)</f>
        <v>0</v>
      </c>
      <c r="CB111" s="988">
        <v>0</v>
      </c>
      <c r="CC111" s="1216">
        <f t="shared" ref="CC111:CC114" si="95">BO111-(BQ111+BR111+BS111+BT111+BU111+BV111+BW111)</f>
        <v>0</v>
      </c>
      <c r="CD111" s="1192">
        <f t="shared" ref="CD111:CD114" si="96">BX111</f>
        <v>0</v>
      </c>
      <c r="CE111" s="945">
        <f t="shared" ref="CE111:CE114" si="97"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5"/>
        <v>0</v>
      </c>
      <c r="DI111" s="214">
        <f t="shared" si="85"/>
        <v>0</v>
      </c>
      <c r="DJ111" s="208">
        <f t="shared" si="85"/>
        <v>0</v>
      </c>
      <c r="DK111" s="471">
        <f t="shared" si="86"/>
        <v>0</v>
      </c>
      <c r="DL111" s="215">
        <f t="shared" si="87"/>
        <v>0</v>
      </c>
      <c r="DM111" s="208">
        <f t="shared" si="88"/>
        <v>0</v>
      </c>
      <c r="DN111" s="216">
        <f t="shared" si="89"/>
        <v>0</v>
      </c>
      <c r="DO111" s="217">
        <f t="shared" si="90"/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9"/>
        <v>0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0</v>
      </c>
      <c r="AD112" s="648">
        <f t="shared" si="80"/>
        <v>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1"/>
        <v>0</v>
      </c>
      <c r="AN112" s="1221">
        <f t="shared" si="91"/>
        <v>0</v>
      </c>
      <c r="AO112" s="458">
        <v>0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2"/>
        <v>0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0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3"/>
        <v>0</v>
      </c>
      <c r="BP112" s="184">
        <v>0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4"/>
        <v>0</v>
      </c>
      <c r="BY112" s="137">
        <f>U112-(W112+X112+Y112+Z112+AA112+AB112+AC112+AF112+AG112+AH112+AI112+AJ112+AK112+AL112)</f>
        <v>0</v>
      </c>
      <c r="BZ112" s="972">
        <f>AN112-(AP112+AQ112+AR112+AS112+AT112+AU112+AV112)</f>
        <v>0</v>
      </c>
      <c r="CA112" s="184">
        <f t="shared" si="94"/>
        <v>0</v>
      </c>
      <c r="CB112" s="988">
        <v>0</v>
      </c>
      <c r="CC112" s="1216">
        <f t="shared" si="95"/>
        <v>0</v>
      </c>
      <c r="CD112" s="1192">
        <f t="shared" si="96"/>
        <v>0</v>
      </c>
      <c r="CE112" s="945">
        <f t="shared" si="97"/>
        <v>0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5"/>
        <v>0</v>
      </c>
      <c r="DI112" s="218">
        <f t="shared" si="85"/>
        <v>0</v>
      </c>
      <c r="DJ112" s="219">
        <f t="shared" si="85"/>
        <v>0</v>
      </c>
      <c r="DK112" s="471">
        <f t="shared" si="86"/>
        <v>0</v>
      </c>
      <c r="DL112" s="215">
        <f t="shared" si="87"/>
        <v>0</v>
      </c>
      <c r="DM112" s="208">
        <f t="shared" si="88"/>
        <v>0</v>
      </c>
      <c r="DN112" s="251">
        <f t="shared" si="89"/>
        <v>0</v>
      </c>
      <c r="DO112" s="220">
        <f t="shared" si="90"/>
        <v>0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9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0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1"/>
        <v>0</v>
      </c>
      <c r="AN113" s="1224">
        <f t="shared" si="91"/>
        <v>0</v>
      </c>
      <c r="AO113" s="458">
        <v>0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2"/>
        <v>0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3"/>
        <v>0</v>
      </c>
      <c r="BP113" s="184">
        <v>0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84"/>
        <v>0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0</v>
      </c>
      <c r="CB113" s="988">
        <v>0</v>
      </c>
      <c r="CC113" s="1216">
        <f>BO113-(BQ113+BR113+BS113+BT113+BU113+BV113+BW113)</f>
        <v>0</v>
      </c>
      <c r="CD113" s="1192">
        <f>BX113</f>
        <v>0</v>
      </c>
      <c r="CE113" s="945">
        <f t="shared" si="97"/>
        <v>0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5"/>
        <v>0</v>
      </c>
      <c r="DI113" s="218">
        <f t="shared" si="85"/>
        <v>0</v>
      </c>
      <c r="DJ113" s="219">
        <f t="shared" si="85"/>
        <v>0</v>
      </c>
      <c r="DK113" s="471">
        <f t="shared" si="86"/>
        <v>0</v>
      </c>
      <c r="DL113" s="215">
        <f t="shared" si="87"/>
        <v>0</v>
      </c>
      <c r="DM113" s="208">
        <f t="shared" si="88"/>
        <v>0</v>
      </c>
      <c r="DN113" s="251">
        <f>CD113-(CI113+CL113+CP113+CT113+CX113+DB113+DF113)</f>
        <v>0</v>
      </c>
      <c r="DO113" s="220">
        <f t="shared" si="90"/>
        <v>0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9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0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1"/>
        <v>0</v>
      </c>
      <c r="AN114" s="1227">
        <f t="shared" si="91"/>
        <v>0</v>
      </c>
      <c r="AO114" s="622">
        <v>0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2"/>
        <v>0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3"/>
        <v>0</v>
      </c>
      <c r="BP114" s="202">
        <v>0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84"/>
        <v>0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0</v>
      </c>
      <c r="CB114" s="988">
        <v>0</v>
      </c>
      <c r="CC114" s="1218">
        <f t="shared" si="95"/>
        <v>0</v>
      </c>
      <c r="CD114" s="1213">
        <f t="shared" si="96"/>
        <v>0</v>
      </c>
      <c r="CE114" s="946">
        <f t="shared" si="97"/>
        <v>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5"/>
        <v>0</v>
      </c>
      <c r="DI114" s="259">
        <f t="shared" si="85"/>
        <v>0</v>
      </c>
      <c r="DJ114" s="253">
        <f t="shared" si="85"/>
        <v>0</v>
      </c>
      <c r="DK114" s="474">
        <f t="shared" si="86"/>
        <v>0</v>
      </c>
      <c r="DL114" s="260">
        <f t="shared" si="87"/>
        <v>0</v>
      </c>
      <c r="DM114" s="253">
        <f t="shared" si="88"/>
        <v>0</v>
      </c>
      <c r="DN114" s="261">
        <f t="shared" si="89"/>
        <v>0</v>
      </c>
      <c r="DO114" s="308">
        <f t="shared" si="90"/>
        <v>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98">SUM(N110:N114)</f>
        <v>0</v>
      </c>
      <c r="O115" s="310">
        <f t="shared" si="98"/>
        <v>0</v>
      </c>
      <c r="P115" s="310">
        <f t="shared" si="98"/>
        <v>0</v>
      </c>
      <c r="Q115" s="310">
        <f t="shared" si="98"/>
        <v>0</v>
      </c>
      <c r="R115" s="310">
        <f t="shared" si="98"/>
        <v>0</v>
      </c>
      <c r="S115" s="310">
        <f t="shared" si="98"/>
        <v>0</v>
      </c>
      <c r="T115" s="310">
        <f t="shared" si="98"/>
        <v>0</v>
      </c>
      <c r="U115" s="310">
        <f t="shared" si="98"/>
        <v>0</v>
      </c>
      <c r="V115" s="310">
        <f t="shared" si="98"/>
        <v>0</v>
      </c>
      <c r="W115" s="310">
        <f t="shared" si="98"/>
        <v>0</v>
      </c>
      <c r="X115" s="310">
        <f t="shared" si="98"/>
        <v>0</v>
      </c>
      <c r="Y115" s="310">
        <f t="shared" si="98"/>
        <v>0</v>
      </c>
      <c r="Z115" s="310">
        <f t="shared" si="98"/>
        <v>0</v>
      </c>
      <c r="AA115" s="310">
        <f t="shared" si="98"/>
        <v>0</v>
      </c>
      <c r="AB115" s="310">
        <f t="shared" si="98"/>
        <v>0</v>
      </c>
      <c r="AC115" s="310">
        <f t="shared" si="98"/>
        <v>0</v>
      </c>
      <c r="AD115" s="310">
        <f t="shared" si="98"/>
        <v>0</v>
      </c>
      <c r="AE115" s="310">
        <f t="shared" si="98"/>
        <v>0</v>
      </c>
      <c r="AF115" s="310">
        <f t="shared" si="98"/>
        <v>0</v>
      </c>
      <c r="AG115" s="310">
        <f t="shared" si="98"/>
        <v>0</v>
      </c>
      <c r="AH115" s="310">
        <f t="shared" si="98"/>
        <v>0</v>
      </c>
      <c r="AI115" s="310">
        <f t="shared" si="98"/>
        <v>0</v>
      </c>
      <c r="AJ115" s="310">
        <f t="shared" si="98"/>
        <v>0</v>
      </c>
      <c r="AK115" s="310">
        <f t="shared" si="98"/>
        <v>0</v>
      </c>
      <c r="AL115" s="310">
        <f t="shared" si="98"/>
        <v>0</v>
      </c>
      <c r="AM115" s="310">
        <f t="shared" si="98"/>
        <v>0</v>
      </c>
      <c r="AN115" s="310"/>
      <c r="AO115" s="310">
        <f t="shared" ref="AO115:BF115" si="99">SUM(AO110:AO114)</f>
        <v>0</v>
      </c>
      <c r="AP115" s="310">
        <f t="shared" si="99"/>
        <v>0</v>
      </c>
      <c r="AQ115" s="310">
        <f t="shared" si="99"/>
        <v>0</v>
      </c>
      <c r="AR115" s="310">
        <f t="shared" si="99"/>
        <v>0</v>
      </c>
      <c r="AS115" s="310">
        <f t="shared" si="99"/>
        <v>0</v>
      </c>
      <c r="AT115" s="310">
        <f t="shared" si="99"/>
        <v>0</v>
      </c>
      <c r="AU115" s="310">
        <f t="shared" si="99"/>
        <v>0</v>
      </c>
      <c r="AV115" s="310">
        <f t="shared" si="99"/>
        <v>0</v>
      </c>
      <c r="AW115" s="310">
        <f t="shared" si="99"/>
        <v>0</v>
      </c>
      <c r="AX115" s="310">
        <f t="shared" si="99"/>
        <v>0</v>
      </c>
      <c r="AY115" s="310">
        <f t="shared" si="99"/>
        <v>0</v>
      </c>
      <c r="AZ115" s="310">
        <f t="shared" si="99"/>
        <v>0</v>
      </c>
      <c r="BA115" s="310">
        <f t="shared" si="99"/>
        <v>0</v>
      </c>
      <c r="BB115" s="310">
        <f t="shared" si="99"/>
        <v>0</v>
      </c>
      <c r="BC115" s="310">
        <f t="shared" si="99"/>
        <v>0</v>
      </c>
      <c r="BD115" s="310">
        <f t="shared" si="99"/>
        <v>0</v>
      </c>
      <c r="BE115" s="310">
        <f t="shared" si="99"/>
        <v>0</v>
      </c>
      <c r="BF115" s="310">
        <f t="shared" si="99"/>
        <v>0</v>
      </c>
      <c r="BG115" s="310">
        <f t="shared" si="98"/>
        <v>0</v>
      </c>
      <c r="BH115" s="310">
        <f t="shared" si="98"/>
        <v>0</v>
      </c>
      <c r="BI115" s="310">
        <f t="shared" si="98"/>
        <v>0</v>
      </c>
      <c r="BJ115" s="310">
        <f t="shared" si="98"/>
        <v>0</v>
      </c>
      <c r="BK115" s="310">
        <f t="shared" si="98"/>
        <v>0</v>
      </c>
      <c r="BL115" s="310">
        <f t="shared" si="98"/>
        <v>0</v>
      </c>
      <c r="BM115" s="310">
        <f t="shared" si="98"/>
        <v>0</v>
      </c>
      <c r="BN115" s="310">
        <f t="shared" si="98"/>
        <v>0</v>
      </c>
      <c r="BO115" s="310">
        <f t="shared" si="98"/>
        <v>0</v>
      </c>
      <c r="BP115" s="310">
        <f t="shared" si="98"/>
        <v>0</v>
      </c>
      <c r="BQ115" s="310">
        <f t="shared" si="98"/>
        <v>0</v>
      </c>
      <c r="BR115" s="310">
        <f t="shared" si="98"/>
        <v>0</v>
      </c>
      <c r="BS115" s="310">
        <f t="shared" si="98"/>
        <v>0</v>
      </c>
      <c r="BT115" s="310">
        <f t="shared" si="98"/>
        <v>0</v>
      </c>
      <c r="BU115" s="310">
        <f t="shared" si="98"/>
        <v>0</v>
      </c>
      <c r="BV115" s="310">
        <f t="shared" si="98"/>
        <v>0</v>
      </c>
      <c r="BW115" s="310">
        <f t="shared" si="98"/>
        <v>0</v>
      </c>
      <c r="BX115" s="310">
        <f t="shared" si="98"/>
        <v>0</v>
      </c>
      <c r="BY115" s="310">
        <f t="shared" si="98"/>
        <v>0</v>
      </c>
      <c r="BZ115" s="310">
        <f t="shared" si="98"/>
        <v>0</v>
      </c>
      <c r="CA115" s="310">
        <f t="shared" si="98"/>
        <v>0</v>
      </c>
      <c r="CB115" s="310">
        <f t="shared" si="98"/>
        <v>0</v>
      </c>
      <c r="CC115" s="310">
        <f t="shared" si="98"/>
        <v>0</v>
      </c>
      <c r="CD115" s="310">
        <f t="shared" si="98"/>
        <v>0</v>
      </c>
      <c r="CE115" s="310">
        <f t="shared" si="98"/>
        <v>0</v>
      </c>
      <c r="CF115" s="310">
        <f>SUM(CF110:CF114)</f>
        <v>0</v>
      </c>
      <c r="CG115" s="310">
        <f t="shared" si="98"/>
        <v>0</v>
      </c>
      <c r="CH115" s="310">
        <f t="shared" si="98"/>
        <v>0</v>
      </c>
      <c r="CI115" s="310">
        <f t="shared" si="98"/>
        <v>0</v>
      </c>
      <c r="CJ115" s="310">
        <f t="shared" si="98"/>
        <v>0</v>
      </c>
      <c r="CK115" s="310">
        <f t="shared" si="98"/>
        <v>0</v>
      </c>
      <c r="CL115" s="310">
        <f t="shared" si="98"/>
        <v>0</v>
      </c>
      <c r="CM115" s="310"/>
      <c r="CN115" s="310">
        <f t="shared" si="98"/>
        <v>0</v>
      </c>
      <c r="CO115" s="310">
        <f t="shared" si="98"/>
        <v>0</v>
      </c>
      <c r="CP115" s="310">
        <f t="shared" si="98"/>
        <v>0</v>
      </c>
      <c r="CQ115" s="310"/>
      <c r="CR115" s="310">
        <f t="shared" si="98"/>
        <v>0</v>
      </c>
      <c r="CS115" s="310">
        <f t="shared" si="98"/>
        <v>0</v>
      </c>
      <c r="CT115" s="310">
        <f t="shared" si="98"/>
        <v>0</v>
      </c>
      <c r="CU115" s="310"/>
      <c r="CV115" s="310">
        <f t="shared" ref="CV115:EE115" si="100">SUM(CV110:CV114)</f>
        <v>0</v>
      </c>
      <c r="CW115" s="310">
        <f t="shared" si="100"/>
        <v>0</v>
      </c>
      <c r="CX115" s="310">
        <f t="shared" si="100"/>
        <v>0</v>
      </c>
      <c r="CY115" s="310"/>
      <c r="CZ115" s="310">
        <f t="shared" si="100"/>
        <v>0</v>
      </c>
      <c r="DA115" s="310">
        <f t="shared" si="100"/>
        <v>0</v>
      </c>
      <c r="DB115" s="310">
        <f t="shared" si="100"/>
        <v>0</v>
      </c>
      <c r="DC115" s="310"/>
      <c r="DD115" s="310">
        <f t="shared" si="100"/>
        <v>0</v>
      </c>
      <c r="DE115" s="310">
        <f t="shared" si="100"/>
        <v>0</v>
      </c>
      <c r="DF115" s="310">
        <f t="shared" si="100"/>
        <v>0</v>
      </c>
      <c r="DG115" s="310"/>
      <c r="DH115" s="310">
        <f t="shared" si="100"/>
        <v>0</v>
      </c>
      <c r="DI115" s="310">
        <f t="shared" si="100"/>
        <v>0</v>
      </c>
      <c r="DJ115" s="310">
        <f t="shared" si="100"/>
        <v>0</v>
      </c>
      <c r="DK115" s="310">
        <f t="shared" si="100"/>
        <v>0</v>
      </c>
      <c r="DL115" s="310">
        <f t="shared" si="100"/>
        <v>0</v>
      </c>
      <c r="DM115" s="310">
        <f t="shared" si="100"/>
        <v>0</v>
      </c>
      <c r="DN115" s="310">
        <f t="shared" si="100"/>
        <v>0</v>
      </c>
      <c r="DO115" s="310">
        <f t="shared" si="100"/>
        <v>0</v>
      </c>
      <c r="DP115" s="310">
        <f t="shared" si="100"/>
        <v>0</v>
      </c>
      <c r="DQ115" s="310">
        <f t="shared" si="100"/>
        <v>0</v>
      </c>
      <c r="DR115" s="310">
        <f t="shared" si="100"/>
        <v>0</v>
      </c>
      <c r="DS115" s="310">
        <f t="shared" si="100"/>
        <v>0</v>
      </c>
      <c r="DT115" s="310">
        <f t="shared" si="100"/>
        <v>0</v>
      </c>
      <c r="DU115" s="310">
        <f t="shared" si="100"/>
        <v>0</v>
      </c>
      <c r="DV115" s="310">
        <f t="shared" si="100"/>
        <v>0</v>
      </c>
      <c r="DW115" s="310">
        <f t="shared" si="100"/>
        <v>0</v>
      </c>
      <c r="DX115" s="310">
        <f t="shared" si="100"/>
        <v>0</v>
      </c>
      <c r="DY115" s="310">
        <f t="shared" si="100"/>
        <v>0</v>
      </c>
      <c r="DZ115" s="310">
        <f t="shared" si="100"/>
        <v>0</v>
      </c>
      <c r="EA115" s="310">
        <f t="shared" si="100"/>
        <v>0</v>
      </c>
      <c r="EB115" s="310">
        <f t="shared" si="100"/>
        <v>0</v>
      </c>
      <c r="EC115" s="310">
        <f t="shared" ref="EC115:ED115" si="101">SUM(EC110:EC114)</f>
        <v>0</v>
      </c>
      <c r="ED115" s="310">
        <f t="shared" si="101"/>
        <v>0</v>
      </c>
      <c r="EE115" s="310">
        <f t="shared" si="100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 t="e">
        <f>DN115/DO115</f>
        <v>#DIV/0!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45326</v>
      </c>
      <c r="O119" s="401">
        <v>45327</v>
      </c>
      <c r="P119" s="401">
        <v>45328</v>
      </c>
      <c r="Q119" s="401">
        <v>45329</v>
      </c>
      <c r="R119" s="401">
        <v>45330</v>
      </c>
      <c r="S119" s="401">
        <v>45331</v>
      </c>
      <c r="T119" s="762">
        <v>45332</v>
      </c>
      <c r="U119" s="1564"/>
      <c r="V119" s="403" t="s">
        <v>259</v>
      </c>
      <c r="W119" s="400">
        <v>45326</v>
      </c>
      <c r="X119" s="404">
        <v>45327</v>
      </c>
      <c r="Y119" s="404">
        <v>45328</v>
      </c>
      <c r="Z119" s="404">
        <v>45329</v>
      </c>
      <c r="AA119" s="404">
        <v>45330</v>
      </c>
      <c r="AB119" s="404">
        <v>45331</v>
      </c>
      <c r="AC119" s="763">
        <v>45332</v>
      </c>
      <c r="AD119" s="1568"/>
      <c r="AE119" s="755" t="s">
        <v>259</v>
      </c>
      <c r="AF119" s="400">
        <v>45326</v>
      </c>
      <c r="AG119" s="759">
        <v>45327</v>
      </c>
      <c r="AH119" s="759">
        <v>45328</v>
      </c>
      <c r="AI119" s="759">
        <v>45329</v>
      </c>
      <c r="AJ119" s="759">
        <v>45330</v>
      </c>
      <c r="AK119" s="759">
        <v>45331</v>
      </c>
      <c r="AL119" s="756">
        <v>45332</v>
      </c>
      <c r="AM119" s="1573"/>
      <c r="AN119" s="1574"/>
      <c r="AO119" s="758" t="s">
        <v>259</v>
      </c>
      <c r="AP119" s="400">
        <v>45326</v>
      </c>
      <c r="AQ119" s="410">
        <v>45327</v>
      </c>
      <c r="AR119" s="410">
        <v>45328</v>
      </c>
      <c r="AS119" s="410">
        <v>45329</v>
      </c>
      <c r="AT119" s="410">
        <v>45330</v>
      </c>
      <c r="AU119" s="410">
        <v>45331</v>
      </c>
      <c r="AV119" s="765">
        <v>45332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45326</v>
      </c>
      <c r="BI119" s="760">
        <v>45327</v>
      </c>
      <c r="BJ119" s="760">
        <v>45328</v>
      </c>
      <c r="BK119" s="760">
        <v>45329</v>
      </c>
      <c r="BL119" s="760">
        <v>45330</v>
      </c>
      <c r="BM119" s="760">
        <v>45331</v>
      </c>
      <c r="BN119" s="761">
        <v>45332</v>
      </c>
      <c r="BO119" s="1581"/>
      <c r="BP119" s="409" t="s">
        <v>259</v>
      </c>
      <c r="BQ119" s="400">
        <v>45326</v>
      </c>
      <c r="BR119" s="410">
        <v>45327</v>
      </c>
      <c r="BS119" s="410">
        <v>45328</v>
      </c>
      <c r="BT119" s="410">
        <v>45329</v>
      </c>
      <c r="BU119" s="410">
        <v>45330</v>
      </c>
      <c r="BV119" s="410">
        <v>45331</v>
      </c>
      <c r="BW119" s="410">
        <v>45332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0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0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0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0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0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0</v>
      </c>
      <c r="CE121" s="945">
        <f t="shared" ref="CE121:CE131" si="122">SUM(BY121:CD121)</f>
        <v>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0</v>
      </c>
      <c r="DO121" s="217">
        <f t="shared" si="114"/>
        <v>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0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0</v>
      </c>
      <c r="AN122" s="709">
        <f t="shared" si="116"/>
        <v>0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0</v>
      </c>
      <c r="BY122" s="137">
        <f t="shared" si="108"/>
        <v>0</v>
      </c>
      <c r="BZ122" s="711">
        <f t="shared" si="117"/>
        <v>0</v>
      </c>
      <c r="CA122" s="1391">
        <f t="shared" si="118"/>
        <v>0</v>
      </c>
      <c r="CB122" s="1392">
        <f t="shared" si="119"/>
        <v>0</v>
      </c>
      <c r="CC122" s="1396">
        <f t="shared" si="120"/>
        <v>0</v>
      </c>
      <c r="CD122" s="1399">
        <f t="shared" si="121"/>
        <v>0</v>
      </c>
      <c r="CE122" s="945">
        <f t="shared" si="122"/>
        <v>0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0</v>
      </c>
      <c r="DO122" s="220">
        <f t="shared" si="114"/>
        <v>0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0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0</v>
      </c>
      <c r="AE123" s="670">
        <v>0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0</v>
      </c>
      <c r="AN123" s="709">
        <f t="shared" si="116"/>
        <v>0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0</v>
      </c>
      <c r="BY123" s="137">
        <f t="shared" si="108"/>
        <v>0</v>
      </c>
      <c r="BZ123" s="711">
        <f t="shared" si="117"/>
        <v>0</v>
      </c>
      <c r="CA123" s="1391">
        <f t="shared" si="118"/>
        <v>0</v>
      </c>
      <c r="CB123" s="1392">
        <f t="shared" si="119"/>
        <v>0</v>
      </c>
      <c r="CC123" s="1396">
        <f t="shared" si="120"/>
        <v>0</v>
      </c>
      <c r="CD123" s="1399">
        <f t="shared" si="121"/>
        <v>0</v>
      </c>
      <c r="CE123" s="945">
        <f t="shared" si="122"/>
        <v>0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0</v>
      </c>
      <c r="DO123" s="220">
        <f t="shared" si="114"/>
        <v>0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0</v>
      </c>
      <c r="CE125" s="945">
        <f t="shared" si="122"/>
        <v>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0</v>
      </c>
      <c r="DO125" s="217">
        <f t="shared" si="114"/>
        <v>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0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0</v>
      </c>
      <c r="BY126" s="137">
        <f t="shared" si="108"/>
        <v>0</v>
      </c>
      <c r="BZ126" s="711">
        <f t="shared" si="117"/>
        <v>0</v>
      </c>
      <c r="CA126" s="1391">
        <f t="shared" si="118"/>
        <v>0</v>
      </c>
      <c r="CB126" s="1392">
        <f t="shared" si="119"/>
        <v>0</v>
      </c>
      <c r="CC126" s="1396">
        <f t="shared" si="120"/>
        <v>0</v>
      </c>
      <c r="CD126" s="1399">
        <f t="shared" si="121"/>
        <v>0</v>
      </c>
      <c r="CE126" s="945">
        <f t="shared" si="122"/>
        <v>0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0</v>
      </c>
      <c r="DO126" s="220">
        <f t="shared" si="114"/>
        <v>0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0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0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0</v>
      </c>
      <c r="BY127" s="137">
        <f t="shared" si="108"/>
        <v>0</v>
      </c>
      <c r="BZ127" s="711">
        <f t="shared" si="117"/>
        <v>0</v>
      </c>
      <c r="CA127" s="1391">
        <f t="shared" si="118"/>
        <v>0</v>
      </c>
      <c r="CB127" s="1392">
        <f t="shared" si="119"/>
        <v>0</v>
      </c>
      <c r="CC127" s="1396">
        <f t="shared" si="120"/>
        <v>0</v>
      </c>
      <c r="CD127" s="1399">
        <f t="shared" si="121"/>
        <v>0</v>
      </c>
      <c r="CE127" s="945">
        <f t="shared" si="122"/>
        <v>0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0</v>
      </c>
      <c r="DO127" s="220">
        <f t="shared" si="114"/>
        <v>0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0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0</v>
      </c>
      <c r="CE128" s="945">
        <f t="shared" si="122"/>
        <v>0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0</v>
      </c>
      <c r="DO128" s="217">
        <f t="shared" si="114"/>
        <v>0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0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0</v>
      </c>
      <c r="BY129" s="137">
        <f t="shared" si="108"/>
        <v>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0</v>
      </c>
      <c r="CE129" s="945">
        <f t="shared" si="122"/>
        <v>0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0</v>
      </c>
      <c r="DO129" s="220">
        <f t="shared" si="114"/>
        <v>0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0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0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0</v>
      </c>
      <c r="CE130" s="945">
        <f t="shared" si="122"/>
        <v>0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0</v>
      </c>
      <c r="DO130" s="220">
        <f t="shared" si="114"/>
        <v>0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0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0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0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0</v>
      </c>
      <c r="BY131" s="307">
        <f t="shared" si="108"/>
        <v>0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0</v>
      </c>
      <c r="CE131" s="946">
        <f t="shared" si="122"/>
        <v>0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0</v>
      </c>
      <c r="DO131" s="308">
        <f t="shared" si="114"/>
        <v>0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0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0</v>
      </c>
      <c r="V132" s="310">
        <f t="shared" si="123"/>
        <v>0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0</v>
      </c>
      <c r="AE132" s="310">
        <f t="shared" si="123"/>
        <v>0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0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0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0</v>
      </c>
      <c r="BY132" s="310">
        <f t="shared" si="124"/>
        <v>0</v>
      </c>
      <c r="BZ132" s="310">
        <f t="shared" si="124"/>
        <v>0</v>
      </c>
      <c r="CA132" s="310">
        <f t="shared" si="124"/>
        <v>0</v>
      </c>
      <c r="CB132" s="310">
        <f t="shared" si="124"/>
        <v>0</v>
      </c>
      <c r="CC132" s="310">
        <f t="shared" si="124"/>
        <v>0</v>
      </c>
      <c r="CD132" s="310">
        <f t="shared" si="124"/>
        <v>0</v>
      </c>
      <c r="CE132" s="310">
        <f t="shared" si="124"/>
        <v>0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0</v>
      </c>
      <c r="DO132" s="310">
        <f t="shared" si="130"/>
        <v>0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 t="e">
        <f>DN132/DO132</f>
        <v>#DIV/0!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45326</v>
      </c>
      <c r="O136" s="401">
        <v>45327</v>
      </c>
      <c r="P136" s="401">
        <v>45328</v>
      </c>
      <c r="Q136" s="401">
        <v>45329</v>
      </c>
      <c r="R136" s="401">
        <v>45330</v>
      </c>
      <c r="S136" s="401">
        <v>45331</v>
      </c>
      <c r="T136" s="762">
        <v>45332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45326</v>
      </c>
      <c r="BR136" s="410">
        <v>45327</v>
      </c>
      <c r="BS136" s="410">
        <v>45328</v>
      </c>
      <c r="BT136" s="410">
        <v>45329</v>
      </c>
      <c r="BU136" s="410">
        <v>45330</v>
      </c>
      <c r="BV136" s="410">
        <v>45331</v>
      </c>
      <c r="BW136" s="410">
        <v>45332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3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9" si="136">DH137-CF137</f>
        <v>0</v>
      </c>
      <c r="DL137" s="292">
        <f t="shared" ref="DL137:DL139" si="137">DI137-CF137</f>
        <v>0</v>
      </c>
      <c r="DM137" s="290">
        <f t="shared" ref="DM137:DM139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93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si="131"/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32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33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34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:BX139" si="139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si="135"/>
        <v>0</v>
      </c>
      <c r="DI138" s="214">
        <f t="shared" si="135"/>
        <v>0</v>
      </c>
      <c r="DJ138" s="208">
        <f t="shared" si="135"/>
        <v>0</v>
      </c>
      <c r="DK138" s="471">
        <f t="shared" si="136"/>
        <v>0</v>
      </c>
      <c r="DL138" s="215">
        <f t="shared" si="137"/>
        <v>0</v>
      </c>
      <c r="DM138" s="208">
        <f t="shared" si="138"/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3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3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3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3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si="139"/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35"/>
        <v>0</v>
      </c>
      <c r="DI139" s="259">
        <f t="shared" si="135"/>
        <v>0</v>
      </c>
      <c r="DJ139" s="253">
        <f t="shared" si="135"/>
        <v>0</v>
      </c>
      <c r="DK139" s="474">
        <f t="shared" si="136"/>
        <v>0</v>
      </c>
      <c r="DL139" s="260">
        <f t="shared" si="137"/>
        <v>0</v>
      </c>
      <c r="DM139" s="253">
        <f t="shared" si="13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40">SUM(M137:M139)</f>
        <v>0</v>
      </c>
      <c r="N140" s="310">
        <f t="shared" si="140"/>
        <v>0</v>
      </c>
      <c r="O140" s="310">
        <f t="shared" si="140"/>
        <v>0</v>
      </c>
      <c r="P140" s="310">
        <f t="shared" si="140"/>
        <v>0</v>
      </c>
      <c r="Q140" s="310">
        <f t="shared" si="140"/>
        <v>0</v>
      </c>
      <c r="R140" s="310">
        <f t="shared" si="140"/>
        <v>0</v>
      </c>
      <c r="S140" s="310">
        <f t="shared" si="140"/>
        <v>0</v>
      </c>
      <c r="T140" s="310">
        <f t="shared" si="140"/>
        <v>0</v>
      </c>
      <c r="U140" s="310">
        <f t="shared" si="140"/>
        <v>0</v>
      </c>
      <c r="V140" s="310">
        <f t="shared" si="140"/>
        <v>0</v>
      </c>
      <c r="W140" s="310">
        <f t="shared" si="140"/>
        <v>0</v>
      </c>
      <c r="X140" s="310">
        <f t="shared" si="140"/>
        <v>0</v>
      </c>
      <c r="Y140" s="310">
        <f t="shared" si="140"/>
        <v>0</v>
      </c>
      <c r="Z140" s="310">
        <f t="shared" si="140"/>
        <v>0</v>
      </c>
      <c r="AA140" s="310">
        <f t="shared" si="140"/>
        <v>0</v>
      </c>
      <c r="AB140" s="310">
        <f t="shared" si="140"/>
        <v>0</v>
      </c>
      <c r="AC140" s="310">
        <f t="shared" si="140"/>
        <v>0</v>
      </c>
      <c r="AD140" s="310">
        <f t="shared" si="140"/>
        <v>0</v>
      </c>
      <c r="AE140" s="310">
        <f t="shared" si="140"/>
        <v>0</v>
      </c>
      <c r="AF140" s="310">
        <f t="shared" si="140"/>
        <v>0</v>
      </c>
      <c r="AG140" s="310">
        <f t="shared" si="140"/>
        <v>0</v>
      </c>
      <c r="AH140" s="310">
        <f t="shared" si="140"/>
        <v>0</v>
      </c>
      <c r="AI140" s="310">
        <f t="shared" si="140"/>
        <v>0</v>
      </c>
      <c r="AJ140" s="310">
        <f t="shared" si="140"/>
        <v>0</v>
      </c>
      <c r="AK140" s="310">
        <f t="shared" si="140"/>
        <v>0</v>
      </c>
      <c r="AL140" s="310">
        <f t="shared" si="140"/>
        <v>0</v>
      </c>
      <c r="AM140" s="310">
        <f t="shared" si="140"/>
        <v>0</v>
      </c>
      <c r="AN140" s="310"/>
      <c r="AO140" s="310">
        <f t="shared" ref="AO140:CL140" si="141">SUM(AO137:AO139)</f>
        <v>0</v>
      </c>
      <c r="AP140" s="310">
        <f t="shared" si="141"/>
        <v>0</v>
      </c>
      <c r="AQ140" s="310">
        <f t="shared" si="141"/>
        <v>0</v>
      </c>
      <c r="AR140" s="310">
        <f t="shared" si="141"/>
        <v>0</v>
      </c>
      <c r="AS140" s="310">
        <f t="shared" si="141"/>
        <v>0</v>
      </c>
      <c r="AT140" s="310">
        <f t="shared" si="141"/>
        <v>0</v>
      </c>
      <c r="AU140" s="310">
        <f t="shared" si="141"/>
        <v>0</v>
      </c>
      <c r="AV140" s="310">
        <f t="shared" si="141"/>
        <v>0</v>
      </c>
      <c r="AW140" s="310">
        <f t="shared" si="141"/>
        <v>0</v>
      </c>
      <c r="AX140" s="310">
        <f t="shared" si="141"/>
        <v>0</v>
      </c>
      <c r="AY140" s="310">
        <f t="shared" si="141"/>
        <v>0</v>
      </c>
      <c r="AZ140" s="310">
        <f t="shared" si="141"/>
        <v>0</v>
      </c>
      <c r="BA140" s="310">
        <f t="shared" si="141"/>
        <v>0</v>
      </c>
      <c r="BB140" s="310">
        <f t="shared" si="141"/>
        <v>0</v>
      </c>
      <c r="BC140" s="310">
        <f t="shared" si="141"/>
        <v>0</v>
      </c>
      <c r="BD140" s="310">
        <f t="shared" si="141"/>
        <v>0</v>
      </c>
      <c r="BE140" s="310">
        <f t="shared" si="141"/>
        <v>0</v>
      </c>
      <c r="BF140" s="310">
        <f t="shared" si="141"/>
        <v>0</v>
      </c>
      <c r="BG140" s="310">
        <f t="shared" si="141"/>
        <v>0</v>
      </c>
      <c r="BH140" s="310">
        <f t="shared" si="141"/>
        <v>0</v>
      </c>
      <c r="BI140" s="310">
        <f t="shared" si="141"/>
        <v>0</v>
      </c>
      <c r="BJ140" s="310">
        <f t="shared" si="141"/>
        <v>0</v>
      </c>
      <c r="BK140" s="310">
        <f t="shared" si="141"/>
        <v>0</v>
      </c>
      <c r="BL140" s="310">
        <f t="shared" si="141"/>
        <v>0</v>
      </c>
      <c r="BM140" s="310">
        <f t="shared" si="141"/>
        <v>0</v>
      </c>
      <c r="BN140" s="310">
        <f t="shared" si="141"/>
        <v>0</v>
      </c>
      <c r="BO140" s="310">
        <f t="shared" si="141"/>
        <v>0</v>
      </c>
      <c r="BP140" s="310">
        <f t="shared" si="141"/>
        <v>0</v>
      </c>
      <c r="BQ140" s="310">
        <f t="shared" si="141"/>
        <v>0</v>
      </c>
      <c r="BR140" s="310">
        <f t="shared" si="141"/>
        <v>0</v>
      </c>
      <c r="BS140" s="310">
        <f t="shared" si="141"/>
        <v>0</v>
      </c>
      <c r="BT140" s="310">
        <f t="shared" si="141"/>
        <v>0</v>
      </c>
      <c r="BU140" s="310">
        <f t="shared" si="141"/>
        <v>0</v>
      </c>
      <c r="BV140" s="310">
        <f t="shared" si="141"/>
        <v>0</v>
      </c>
      <c r="BW140" s="310">
        <f t="shared" si="141"/>
        <v>0</v>
      </c>
      <c r="BX140" s="310">
        <f t="shared" si="141"/>
        <v>0</v>
      </c>
      <c r="BY140" s="310">
        <f t="shared" si="141"/>
        <v>0</v>
      </c>
      <c r="BZ140" s="310">
        <f t="shared" si="141"/>
        <v>0</v>
      </c>
      <c r="CA140" s="310">
        <f t="shared" si="141"/>
        <v>0</v>
      </c>
      <c r="CB140" s="310">
        <f t="shared" si="141"/>
        <v>0</v>
      </c>
      <c r="CC140" s="310">
        <f t="shared" si="141"/>
        <v>0</v>
      </c>
      <c r="CD140" s="310">
        <f t="shared" si="141"/>
        <v>0</v>
      </c>
      <c r="CE140" s="310">
        <f t="shared" si="141"/>
        <v>0</v>
      </c>
      <c r="CF140" s="310">
        <f t="shared" si="141"/>
        <v>0</v>
      </c>
      <c r="CG140" s="310">
        <f t="shared" si="141"/>
        <v>0</v>
      </c>
      <c r="CH140" s="310">
        <f t="shared" si="141"/>
        <v>0</v>
      </c>
      <c r="CI140" s="310">
        <f t="shared" si="141"/>
        <v>0</v>
      </c>
      <c r="CJ140" s="310">
        <f t="shared" si="141"/>
        <v>0</v>
      </c>
      <c r="CK140" s="310">
        <f t="shared" si="141"/>
        <v>0</v>
      </c>
      <c r="CL140" s="310">
        <f t="shared" si="141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42">SUM(DH137:DH139)</f>
        <v>0</v>
      </c>
      <c r="DI140" s="310">
        <f t="shared" si="142"/>
        <v>0</v>
      </c>
      <c r="DJ140" s="310">
        <f t="shared" si="142"/>
        <v>0</v>
      </c>
      <c r="DK140" s="310">
        <f t="shared" si="142"/>
        <v>0</v>
      </c>
      <c r="DL140" s="310">
        <f t="shared" si="142"/>
        <v>0</v>
      </c>
      <c r="DM140" s="310">
        <f t="shared" si="142"/>
        <v>0</v>
      </c>
      <c r="DN140" s="310">
        <f t="shared" si="142"/>
        <v>0</v>
      </c>
      <c r="DO140" s="310">
        <f t="shared" si="142"/>
        <v>0</v>
      </c>
      <c r="DP140" s="310">
        <f t="shared" si="142"/>
        <v>0</v>
      </c>
      <c r="DQ140" s="310">
        <f t="shared" si="142"/>
        <v>0</v>
      </c>
      <c r="DR140" s="310">
        <f t="shared" si="142"/>
        <v>0</v>
      </c>
      <c r="DS140" s="310">
        <f t="shared" si="142"/>
        <v>0</v>
      </c>
      <c r="DT140" s="310">
        <f t="shared" si="142"/>
        <v>0</v>
      </c>
      <c r="DU140" s="310">
        <f t="shared" si="142"/>
        <v>0</v>
      </c>
      <c r="DV140" s="310">
        <f t="shared" si="142"/>
        <v>0</v>
      </c>
      <c r="DW140" s="310">
        <f t="shared" si="142"/>
        <v>0</v>
      </c>
      <c r="DX140" s="310">
        <f t="shared" si="142"/>
        <v>0</v>
      </c>
      <c r="DY140" s="310">
        <f t="shared" si="142"/>
        <v>0</v>
      </c>
      <c r="DZ140" s="310">
        <f t="shared" si="142"/>
        <v>0</v>
      </c>
      <c r="EA140" s="310">
        <f t="shared" si="142"/>
        <v>0</v>
      </c>
      <c r="EB140" s="310">
        <f t="shared" si="142"/>
        <v>0</v>
      </c>
      <c r="EC140" s="310">
        <f t="shared" ref="EC140:ED140" si="143">SUM(EC137:EC139)</f>
        <v>0</v>
      </c>
      <c r="ED140" s="310">
        <f t="shared" si="143"/>
        <v>0</v>
      </c>
      <c r="EE140" s="310">
        <f t="shared" si="142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35"/>
      <c r="O145" s="1536"/>
      <c r="P145" s="1536"/>
      <c r="Q145" s="1536"/>
      <c r="R145" s="1536"/>
      <c r="S145" s="1536"/>
      <c r="T145" s="1537"/>
      <c r="U145" s="82">
        <v>0</v>
      </c>
      <c r="V145" s="83">
        <v>0</v>
      </c>
      <c r="W145" s="84" t="e">
        <f t="shared" ref="W145:W150" si="144">V145/U145</f>
        <v>#DIV/0!</v>
      </c>
      <c r="X145" s="267">
        <f>(H26/1000)*V145</f>
        <v>0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35"/>
      <c r="O146" s="1536"/>
      <c r="P146" s="1536"/>
      <c r="Q146" s="1536"/>
      <c r="R146" s="1536"/>
      <c r="S146" s="1536"/>
      <c r="T146" s="1537"/>
      <c r="U146" s="89">
        <v>0</v>
      </c>
      <c r="V146" s="90">
        <v>0</v>
      </c>
      <c r="W146" s="91" t="e">
        <f t="shared" si="144"/>
        <v>#DIV/0!</v>
      </c>
      <c r="X146" s="269" t="e">
        <f>(#REF!/1000)*V146</f>
        <v>#REF!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35"/>
      <c r="O147" s="1536"/>
      <c r="P147" s="1536"/>
      <c r="Q147" s="1536"/>
      <c r="R147" s="1536"/>
      <c r="S147" s="1536"/>
      <c r="T147" s="1537"/>
      <c r="U147" s="93">
        <v>0</v>
      </c>
      <c r="V147" s="94">
        <v>0</v>
      </c>
      <c r="W147" s="95" t="e">
        <f t="shared" si="144"/>
        <v>#DIV/0!</v>
      </c>
      <c r="X147" s="269">
        <f>(H30/1000)*V147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35"/>
      <c r="O148" s="1536"/>
      <c r="P148" s="1536"/>
      <c r="Q148" s="1536"/>
      <c r="R148" s="1536"/>
      <c r="S148" s="1536"/>
      <c r="T148" s="1537"/>
      <c r="U148" s="89">
        <v>0</v>
      </c>
      <c r="V148" s="90">
        <v>0</v>
      </c>
      <c r="W148" s="91" t="e">
        <f t="shared" si="144"/>
        <v>#DIV/0!</v>
      </c>
      <c r="X148" s="269">
        <f>(H38/1000)*V148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92">
        <v>5</v>
      </c>
      <c r="N149" s="1538"/>
      <c r="O149" s="1539"/>
      <c r="P149" s="1539"/>
      <c r="Q149" s="1539"/>
      <c r="R149" s="1539"/>
      <c r="S149" s="1539"/>
      <c r="T149" s="1540"/>
      <c r="U149" s="97">
        <v>0</v>
      </c>
      <c r="V149" s="98">
        <v>0</v>
      </c>
      <c r="W149" s="99" t="e">
        <f t="shared" si="144"/>
        <v>#DIV/0!</v>
      </c>
      <c r="X149" s="268">
        <f>(H26/1000)*V149</f>
        <v>0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/>
      <c r="CI149" s="96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100"/>
      <c r="N150" s="100"/>
      <c r="O150" s="100"/>
      <c r="P150" s="100"/>
      <c r="Q150" s="100"/>
      <c r="R150" s="101"/>
      <c r="S150" s="1517" t="s">
        <v>278</v>
      </c>
      <c r="T150" s="1518"/>
      <c r="U150" s="102">
        <f>SUM(U145:U149)</f>
        <v>0</v>
      </c>
      <c r="V150" s="103">
        <f>SUM(V145:V149)</f>
        <v>0</v>
      </c>
      <c r="W150" s="270" t="e">
        <f t="shared" si="144"/>
        <v>#DIV/0!</v>
      </c>
      <c r="X150" s="271" t="e">
        <f>SUM(X145:X149)</f>
        <v>#REF!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104"/>
      <c r="CH150" s="105"/>
      <c r="CI150" s="104"/>
      <c r="CJ150" s="34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L151" s="48"/>
      <c r="M151" s="357" t="s">
        <v>347</v>
      </c>
      <c r="N151" s="358"/>
      <c r="O151" s="358"/>
      <c r="P151" s="34"/>
      <c r="Q151" s="34"/>
      <c r="R151" s="34"/>
      <c r="S151" s="34"/>
      <c r="T151" s="34"/>
      <c r="U151" s="34"/>
      <c r="V151" s="68"/>
      <c r="W151" s="68"/>
      <c r="X151" s="68"/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950*24</f>
        <v>22800</v>
      </c>
      <c r="K152" s="74" t="s">
        <v>306</v>
      </c>
      <c r="M152" s="487" t="s">
        <v>299</v>
      </c>
      <c r="N152" s="1522" t="s">
        <v>300</v>
      </c>
      <c r="O152" s="1522"/>
      <c r="P152" s="1522"/>
      <c r="Q152" s="1522"/>
      <c r="R152" s="1522"/>
      <c r="S152" s="1522"/>
      <c r="T152" s="1522"/>
      <c r="U152" s="487" t="s">
        <v>301</v>
      </c>
      <c r="V152" s="75" t="s">
        <v>302</v>
      </c>
      <c r="W152" s="75" t="s">
        <v>303</v>
      </c>
      <c r="X152" s="266" t="s">
        <v>330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I153" s="72" t="s">
        <v>305</v>
      </c>
      <c r="J153" s="73">
        <f>J152/4</f>
        <v>5700</v>
      </c>
      <c r="K153" s="74" t="s">
        <v>307</v>
      </c>
      <c r="M153" s="81">
        <v>1</v>
      </c>
      <c r="N153" s="1535"/>
      <c r="O153" s="1536"/>
      <c r="P153" s="1536"/>
      <c r="Q153" s="1536"/>
      <c r="R153" s="1536"/>
      <c r="S153" s="1536"/>
      <c r="T153" s="1537"/>
      <c r="U153" s="82">
        <v>0</v>
      </c>
      <c r="V153" s="83">
        <v>0</v>
      </c>
      <c r="W153" s="84" t="e">
        <f t="shared" ref="W153:W158" si="145">V153/U153</f>
        <v>#DIV/0!</v>
      </c>
      <c r="X153" s="267">
        <f>(H43/1000)*V153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K154" s="30"/>
      <c r="M154" s="88">
        <v>2</v>
      </c>
      <c r="N154" s="1535"/>
      <c r="O154" s="1536"/>
      <c r="P154" s="1536"/>
      <c r="Q154" s="1536"/>
      <c r="R154" s="1536"/>
      <c r="S154" s="1536"/>
      <c r="T154" s="1537"/>
      <c r="U154" s="89">
        <v>0</v>
      </c>
      <c r="V154" s="90">
        <v>0</v>
      </c>
      <c r="W154" s="91" t="e">
        <f t="shared" si="145"/>
        <v>#DIV/0!</v>
      </c>
      <c r="X154" s="269">
        <f>(H94/1000)*V154</f>
        <v>0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92">
        <v>3</v>
      </c>
      <c r="N155" s="1535"/>
      <c r="O155" s="1536"/>
      <c r="P155" s="1536"/>
      <c r="Q155" s="1536"/>
      <c r="R155" s="1536"/>
      <c r="S155" s="1536"/>
      <c r="T155" s="1537"/>
      <c r="U155" s="93">
        <v>0</v>
      </c>
      <c r="V155" s="94">
        <v>0</v>
      </c>
      <c r="W155" s="95" t="e">
        <f t="shared" si="145"/>
        <v>#DIV/0!</v>
      </c>
      <c r="X155" s="269">
        <f>(H47/1000)*V155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88">
        <v>4</v>
      </c>
      <c r="N156" s="1535"/>
      <c r="O156" s="1536"/>
      <c r="P156" s="1536"/>
      <c r="Q156" s="1536"/>
      <c r="R156" s="1536"/>
      <c r="S156" s="1536"/>
      <c r="T156" s="1537"/>
      <c r="U156" s="89">
        <v>0</v>
      </c>
      <c r="V156" s="90">
        <v>0</v>
      </c>
      <c r="W156" s="91" t="e">
        <f t="shared" si="145"/>
        <v>#DIV/0!</v>
      </c>
      <c r="X156" s="269">
        <f>(H48/1000)*V156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92">
        <v>5</v>
      </c>
      <c r="N157" s="1538"/>
      <c r="O157" s="1539"/>
      <c r="P157" s="1539"/>
      <c r="Q157" s="1539"/>
      <c r="R157" s="1539"/>
      <c r="S157" s="1539"/>
      <c r="T157" s="1540"/>
      <c r="U157" s="97">
        <v>0</v>
      </c>
      <c r="V157" s="98">
        <v>0</v>
      </c>
      <c r="W157" s="99" t="e">
        <f t="shared" si="145"/>
        <v>#DIV/0!</v>
      </c>
      <c r="X157" s="268">
        <f>(H43/1000)*V157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M158" s="100"/>
      <c r="N158" s="100"/>
      <c r="O158" s="100"/>
      <c r="P158" s="100"/>
      <c r="Q158" s="100"/>
      <c r="R158" s="101"/>
      <c r="S158" s="1517" t="s">
        <v>278</v>
      </c>
      <c r="T158" s="1518"/>
      <c r="U158" s="102">
        <f>SUM(U153:U157)</f>
        <v>0</v>
      </c>
      <c r="V158" s="103">
        <f>SUM(V153:V157)</f>
        <v>0</v>
      </c>
      <c r="W158" s="270" t="e">
        <f t="shared" si="145"/>
        <v>#DIV/0!</v>
      </c>
      <c r="X158" s="271">
        <f>SUM(X153:X157)</f>
        <v>0</v>
      </c>
      <c r="Y158" s="68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359"/>
      <c r="J159" s="359"/>
      <c r="K159" s="359"/>
      <c r="L159" s="360"/>
      <c r="M159" s="361" t="s">
        <v>348</v>
      </c>
      <c r="N159" s="362"/>
      <c r="O159" s="362"/>
      <c r="P159" s="359"/>
      <c r="Q159" s="359"/>
      <c r="R159" s="359"/>
      <c r="S159" s="359"/>
      <c r="T159" s="359"/>
      <c r="U159" s="359"/>
      <c r="V159" s="363"/>
      <c r="W159" s="363"/>
      <c r="X159" s="363"/>
      <c r="Y159" s="363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950*24</f>
        <v>22800</v>
      </c>
      <c r="K160" s="74" t="s">
        <v>306</v>
      </c>
      <c r="M160" s="487" t="s">
        <v>299</v>
      </c>
      <c r="N160" s="1522" t="s">
        <v>300</v>
      </c>
      <c r="O160" s="1522"/>
      <c r="P160" s="1522"/>
      <c r="Q160" s="1522"/>
      <c r="R160" s="1522"/>
      <c r="S160" s="1522"/>
      <c r="T160" s="1522"/>
      <c r="U160" s="487" t="s">
        <v>301</v>
      </c>
      <c r="V160" s="75" t="s">
        <v>302</v>
      </c>
      <c r="W160" s="75" t="s">
        <v>303</v>
      </c>
      <c r="X160" s="266" t="s">
        <v>330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I161" s="72" t="s">
        <v>305</v>
      </c>
      <c r="J161" s="73">
        <f>J160/4</f>
        <v>5700</v>
      </c>
      <c r="K161" s="74" t="s">
        <v>307</v>
      </c>
      <c r="L161" s="30"/>
      <c r="M161" s="81">
        <v>1</v>
      </c>
      <c r="N161" s="1523"/>
      <c r="O161" s="1524"/>
      <c r="P161" s="1524"/>
      <c r="Q161" s="1524"/>
      <c r="R161" s="1524"/>
      <c r="S161" s="1524"/>
      <c r="T161" s="1525"/>
      <c r="U161" s="82">
        <v>0</v>
      </c>
      <c r="V161" s="83">
        <v>0</v>
      </c>
      <c r="W161" s="84" t="e">
        <f t="shared" ref="W161:W166" si="146">V161/U161</f>
        <v>#DIV/0!</v>
      </c>
      <c r="X161" s="269">
        <f>(H27/1000)*V161</f>
        <v>0</v>
      </c>
      <c r="Y161" s="68"/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88">
        <v>2</v>
      </c>
      <c r="N162" s="1511"/>
      <c r="O162" s="1512"/>
      <c r="P162" s="1512"/>
      <c r="Q162" s="1512"/>
      <c r="R162" s="1512"/>
      <c r="S162" s="1512"/>
      <c r="T162" s="1513"/>
      <c r="U162" s="89">
        <v>0</v>
      </c>
      <c r="V162" s="90">
        <v>0</v>
      </c>
      <c r="W162" s="91" t="e">
        <f t="shared" si="146"/>
        <v>#DIV/0!</v>
      </c>
      <c r="X162" s="269">
        <f>(H22/1000)*V162</f>
        <v>0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106">
        <v>3</v>
      </c>
      <c r="N163" s="1511"/>
      <c r="O163" s="1512"/>
      <c r="P163" s="1512"/>
      <c r="Q163" s="1512"/>
      <c r="R163" s="1512"/>
      <c r="S163" s="1512"/>
      <c r="T163" s="1513"/>
      <c r="U163" s="107">
        <v>0</v>
      </c>
      <c r="V163" s="108">
        <v>0</v>
      </c>
      <c r="W163" s="91" t="e">
        <f t="shared" si="146"/>
        <v>#DIV/0!</v>
      </c>
      <c r="X163" s="269">
        <f>(H23/1000)*V163</f>
        <v>0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88">
        <v>4</v>
      </c>
      <c r="N164" s="1526"/>
      <c r="O164" s="1527"/>
      <c r="P164" s="1527"/>
      <c r="Q164" s="1527"/>
      <c r="R164" s="1527"/>
      <c r="S164" s="1527"/>
      <c r="T164" s="1528"/>
      <c r="U164" s="107">
        <v>0</v>
      </c>
      <c r="V164" s="108">
        <v>0</v>
      </c>
      <c r="W164" s="91" t="e">
        <f t="shared" si="146"/>
        <v>#DIV/0!</v>
      </c>
      <c r="X164" s="269">
        <f>(H24/1000)*V164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6">
        <v>5</v>
      </c>
      <c r="N165" s="1519"/>
      <c r="O165" s="1520"/>
      <c r="P165" s="1520"/>
      <c r="Q165" s="1520"/>
      <c r="R165" s="1520"/>
      <c r="S165" s="1520"/>
      <c r="T165" s="1521"/>
      <c r="U165" s="109">
        <v>0</v>
      </c>
      <c r="V165" s="110">
        <v>0</v>
      </c>
      <c r="W165" s="111" t="e">
        <f t="shared" si="146"/>
        <v>#DIV/0!</v>
      </c>
      <c r="X165" s="269">
        <f>(H26/1000)*V165</f>
        <v>0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00"/>
      <c r="N166" s="100"/>
      <c r="O166" s="100"/>
      <c r="P166" s="100"/>
      <c r="Q166" s="100"/>
      <c r="R166" s="101"/>
      <c r="S166" s="1517" t="s">
        <v>278</v>
      </c>
      <c r="T166" s="1518"/>
      <c r="U166" s="102">
        <f>SUM(U161:U165)</f>
        <v>0</v>
      </c>
      <c r="V166" s="103">
        <f>SUM(V161:V165)</f>
        <v>0</v>
      </c>
      <c r="W166" s="270" t="e">
        <f t="shared" si="146"/>
        <v>#DIV/0!</v>
      </c>
      <c r="X166" s="271">
        <f>SUM(X161:X165)</f>
        <v>0</v>
      </c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L167" s="30"/>
      <c r="M167" s="112" t="s">
        <v>409</v>
      </c>
      <c r="N167" s="113"/>
      <c r="O167" s="113"/>
      <c r="V167" s="68"/>
      <c r="W167" s="68"/>
      <c r="X167" s="68"/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950*24</f>
        <v>22800</v>
      </c>
      <c r="K168" s="74" t="s">
        <v>306</v>
      </c>
      <c r="L168" s="30"/>
      <c r="M168" s="487" t="s">
        <v>299</v>
      </c>
      <c r="N168" s="1522" t="s">
        <v>300</v>
      </c>
      <c r="O168" s="1522"/>
      <c r="P168" s="1522"/>
      <c r="Q168" s="1522"/>
      <c r="R168" s="1522"/>
      <c r="S168" s="1522"/>
      <c r="T168" s="1522"/>
      <c r="U168" s="487" t="s">
        <v>301</v>
      </c>
      <c r="V168" s="75" t="s">
        <v>302</v>
      </c>
      <c r="W168" s="75" t="s">
        <v>303</v>
      </c>
      <c r="X168" s="266" t="s">
        <v>330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I169" s="72" t="s">
        <v>305</v>
      </c>
      <c r="J169" s="73">
        <f>J168/4</f>
        <v>5700</v>
      </c>
      <c r="K169" s="74" t="s">
        <v>307</v>
      </c>
      <c r="L169" s="30"/>
      <c r="M169" s="81">
        <v>1</v>
      </c>
      <c r="N169" s="1523"/>
      <c r="O169" s="1524"/>
      <c r="P169" s="1524"/>
      <c r="Q169" s="1524"/>
      <c r="R169" s="1524"/>
      <c r="S169" s="1524"/>
      <c r="T169" s="1525"/>
      <c r="U169" s="82">
        <v>0</v>
      </c>
      <c r="V169" s="83">
        <v>0</v>
      </c>
      <c r="W169" s="84" t="e">
        <f t="shared" ref="W169:W174" si="147">V169/U169</f>
        <v>#DIV/0!</v>
      </c>
      <c r="X169" s="269">
        <f>(H45/1000)*V169</f>
        <v>0</v>
      </c>
      <c r="Y169" s="68"/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88">
        <v>2</v>
      </c>
      <c r="N170" s="1511"/>
      <c r="O170" s="1512"/>
      <c r="P170" s="1512"/>
      <c r="Q170" s="1512"/>
      <c r="R170" s="1512"/>
      <c r="S170" s="1512"/>
      <c r="T170" s="1513"/>
      <c r="U170" s="89">
        <v>0</v>
      </c>
      <c r="V170" s="90">
        <v>0</v>
      </c>
      <c r="W170" s="91" t="e">
        <f t="shared" si="147"/>
        <v>#DIV/0!</v>
      </c>
      <c r="X170" s="269">
        <f>(H39/1000)*V170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106">
        <v>3</v>
      </c>
      <c r="N171" s="1511"/>
      <c r="O171" s="1512"/>
      <c r="P171" s="1512"/>
      <c r="Q171" s="1512"/>
      <c r="R171" s="1512"/>
      <c r="S171" s="1512"/>
      <c r="T171" s="1513"/>
      <c r="U171" s="107">
        <v>0</v>
      </c>
      <c r="V171" s="108">
        <v>0</v>
      </c>
      <c r="W171" s="91" t="e">
        <f t="shared" si="147"/>
        <v>#DIV/0!</v>
      </c>
      <c r="X171" s="269">
        <f>(H42/1000)*V171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88">
        <v>4</v>
      </c>
      <c r="N172" s="1526"/>
      <c r="O172" s="1527"/>
      <c r="P172" s="1527"/>
      <c r="Q172" s="1527"/>
      <c r="R172" s="1527"/>
      <c r="S172" s="1527"/>
      <c r="T172" s="1528"/>
      <c r="U172" s="107">
        <v>0</v>
      </c>
      <c r="V172" s="108">
        <v>0</v>
      </c>
      <c r="W172" s="91" t="e">
        <f t="shared" si="147"/>
        <v>#DIV/0!</v>
      </c>
      <c r="X172" s="269">
        <f>(H43/1000)*V172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>
      <c r="L173" s="30"/>
      <c r="M173" s="106">
        <v>5</v>
      </c>
      <c r="N173" s="1519"/>
      <c r="O173" s="1520"/>
      <c r="P173" s="1520"/>
      <c r="Q173" s="1520"/>
      <c r="R173" s="1520"/>
      <c r="S173" s="1520"/>
      <c r="T173" s="1521"/>
      <c r="U173" s="109">
        <v>0</v>
      </c>
      <c r="V173" s="110">
        <v>0</v>
      </c>
      <c r="W173" s="111" t="e">
        <f t="shared" si="147"/>
        <v>#DIV/0!</v>
      </c>
      <c r="X173" s="269">
        <f>(H44/1000)*V173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Bot="1">
      <c r="L174" s="30"/>
      <c r="M174" s="100"/>
      <c r="N174" s="100"/>
      <c r="O174" s="100"/>
      <c r="P174" s="100"/>
      <c r="Q174" s="100"/>
      <c r="R174" s="101"/>
      <c r="S174" s="1517" t="s">
        <v>278</v>
      </c>
      <c r="T174" s="1518"/>
      <c r="U174" s="102">
        <f>SUM(U169:U173)</f>
        <v>0</v>
      </c>
      <c r="V174" s="103">
        <f>SUM(V169:V173)</f>
        <v>0</v>
      </c>
      <c r="W174" s="270" t="e">
        <f t="shared" si="147"/>
        <v>#DIV/0!</v>
      </c>
      <c r="X174" s="271">
        <f>SUM(X169:X173)</f>
        <v>0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 thickBot="1">
      <c r="L175" s="30"/>
      <c r="M175" s="68"/>
      <c r="N175" s="68"/>
      <c r="O175" s="68"/>
      <c r="P175" s="68"/>
      <c r="Q175" s="68"/>
      <c r="R175" s="68"/>
      <c r="S175" s="1505" t="s">
        <v>331</v>
      </c>
      <c r="T175" s="1505"/>
      <c r="U175" s="1505"/>
      <c r="V175" s="1504">
        <f>V150+V158+V166+V174</f>
        <v>0</v>
      </c>
      <c r="W175" s="1505"/>
      <c r="X175" s="486" t="e">
        <f>X150+X158+X166+X174</f>
        <v>#REF!</v>
      </c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 thickTop="1">
      <c r="L176" s="30"/>
      <c r="M176" s="364" t="s">
        <v>390</v>
      </c>
      <c r="N176" s="365"/>
      <c r="O176" s="365"/>
      <c r="V176" s="68"/>
      <c r="W176" s="68"/>
      <c r="X176" s="68"/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800*24</f>
        <v>19200</v>
      </c>
      <c r="K177" s="74" t="s">
        <v>306</v>
      </c>
      <c r="M177" s="487" t="s">
        <v>299</v>
      </c>
      <c r="N177" s="1522" t="s">
        <v>300</v>
      </c>
      <c r="O177" s="1522"/>
      <c r="P177" s="1522"/>
      <c r="Q177" s="1522"/>
      <c r="R177" s="1522"/>
      <c r="S177" s="1522"/>
      <c r="T177" s="1522"/>
      <c r="U177" s="487" t="s">
        <v>301</v>
      </c>
      <c r="V177" s="75" t="s">
        <v>302</v>
      </c>
      <c r="W177" s="75" t="s">
        <v>303</v>
      </c>
      <c r="X177" s="266" t="s">
        <v>330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72" t="s">
        <v>305</v>
      </c>
      <c r="J178" s="73">
        <f>J177/4</f>
        <v>4800</v>
      </c>
      <c r="K178" s="74" t="s">
        <v>307</v>
      </c>
      <c r="M178" s="81">
        <v>1</v>
      </c>
      <c r="N178" s="1511"/>
      <c r="O178" s="1512"/>
      <c r="P178" s="1512"/>
      <c r="Q178" s="1512"/>
      <c r="R178" s="1512"/>
      <c r="S178" s="1512"/>
      <c r="T178" s="1513"/>
      <c r="U178" s="82">
        <v>0</v>
      </c>
      <c r="V178" s="83">
        <v>0</v>
      </c>
      <c r="W178" s="84" t="e">
        <f t="shared" ref="W178:W183" si="148">V178/U178</f>
        <v>#DIV/0!</v>
      </c>
      <c r="X178" s="269">
        <f>(H61/1000)*V178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88">
        <v>2</v>
      </c>
      <c r="N179" s="1511"/>
      <c r="O179" s="1512"/>
      <c r="P179" s="1512"/>
      <c r="Q179" s="1512"/>
      <c r="R179" s="1512"/>
      <c r="S179" s="1512"/>
      <c r="T179" s="1513"/>
      <c r="U179" s="89">
        <v>0</v>
      </c>
      <c r="V179" s="90">
        <v>0</v>
      </c>
      <c r="W179" s="91" t="e">
        <f t="shared" si="148"/>
        <v>#DIV/0!</v>
      </c>
      <c r="X179" s="269">
        <f>(H62/1000)*V179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6">
        <v>3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48"/>
        <v>#DIV/0!</v>
      </c>
      <c r="X180" s="269">
        <f>(H63/1000)*V180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>
      <c r="I181" s="34"/>
      <c r="J181" s="34"/>
      <c r="K181" s="34"/>
      <c r="M181" s="88">
        <v>4</v>
      </c>
      <c r="N181" s="1511"/>
      <c r="O181" s="1512"/>
      <c r="P181" s="1512"/>
      <c r="Q181" s="1512"/>
      <c r="R181" s="1512"/>
      <c r="S181" s="1512"/>
      <c r="T181" s="1513"/>
      <c r="U181" s="107">
        <v>0</v>
      </c>
      <c r="V181" s="108">
        <v>0</v>
      </c>
      <c r="W181" s="91" t="e">
        <f t="shared" si="148"/>
        <v>#DIV/0!</v>
      </c>
      <c r="X181" s="269">
        <f>(H64/1000)*V181</f>
        <v>0</v>
      </c>
      <c r="Y181" s="34"/>
    </row>
    <row r="182" spans="1:119" ht="25.2" customHeight="1">
      <c r="I182" s="34"/>
      <c r="J182" s="34"/>
      <c r="K182" s="34"/>
      <c r="M182" s="106">
        <v>5</v>
      </c>
      <c r="N182" s="1514"/>
      <c r="O182" s="1515"/>
      <c r="P182" s="1515"/>
      <c r="Q182" s="1515"/>
      <c r="R182" s="1515"/>
      <c r="S182" s="1515"/>
      <c r="T182" s="1516"/>
      <c r="U182" s="109">
        <v>0</v>
      </c>
      <c r="V182" s="110">
        <v>0</v>
      </c>
      <c r="W182" s="111" t="e">
        <f t="shared" si="148"/>
        <v>#DIV/0!</v>
      </c>
      <c r="X182" s="269">
        <f>(H65/1000)*V182</f>
        <v>0</v>
      </c>
      <c r="Y182" s="34"/>
    </row>
    <row r="183" spans="1:119" ht="25.2" customHeight="1" thickBot="1">
      <c r="I183" s="34"/>
      <c r="J183" s="34"/>
      <c r="K183" s="34"/>
      <c r="M183" s="100"/>
      <c r="N183" s="100"/>
      <c r="O183" s="100"/>
      <c r="P183" s="100"/>
      <c r="Q183" s="100"/>
      <c r="R183" s="101"/>
      <c r="S183" s="1517" t="s">
        <v>278</v>
      </c>
      <c r="T183" s="1518"/>
      <c r="U183" s="102">
        <f>SUM(U178:U182)</f>
        <v>0</v>
      </c>
      <c r="V183" s="103">
        <f>SUM(V178:V182)</f>
        <v>0</v>
      </c>
      <c r="W183" s="270" t="e">
        <f t="shared" si="148"/>
        <v>#DIV/0!</v>
      </c>
      <c r="X183" s="271">
        <f>SUM(X178:X182)</f>
        <v>0</v>
      </c>
      <c r="Y183" s="34"/>
    </row>
    <row r="184" spans="1:119" ht="25.2" customHeight="1" thickTop="1" thickBot="1">
      <c r="I184" s="34"/>
      <c r="J184" s="34"/>
      <c r="K184" s="34"/>
      <c r="M184" s="68"/>
      <c r="N184" s="68"/>
      <c r="O184" s="68"/>
      <c r="P184" s="68"/>
      <c r="Q184" s="68"/>
      <c r="R184" s="68"/>
      <c r="S184" s="1505" t="s">
        <v>332</v>
      </c>
      <c r="T184" s="1505"/>
      <c r="U184" s="1505"/>
      <c r="V184" s="1504">
        <f>V183</f>
        <v>0</v>
      </c>
      <c r="W184" s="1505"/>
      <c r="X184" s="486">
        <f>X183</f>
        <v>0</v>
      </c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34"/>
    </row>
    <row r="186" spans="1:119" ht="25.2" customHeight="1" thickTop="1" thickBot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1506" t="s">
        <v>304</v>
      </c>
      <c r="T186" s="1507"/>
      <c r="U186" s="315">
        <f>U150+U158+U166+U174+U183</f>
        <v>0</v>
      </c>
      <c r="V186" s="315">
        <f>V150+V158+V166+V174+V183</f>
        <v>0</v>
      </c>
      <c r="W186" s="313" t="e">
        <f>V186/U186</f>
        <v>#DIV/0!</v>
      </c>
      <c r="X186" s="314" t="e">
        <f>X150+X158+X166+X174+X183</f>
        <v>#REF!</v>
      </c>
      <c r="Y186" s="34"/>
    </row>
    <row r="187" spans="1:119" ht="14.4" thickTop="1">
      <c r="I187" s="34"/>
      <c r="J187" s="34"/>
      <c r="K187" s="34"/>
      <c r="L187" s="34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34"/>
    </row>
  </sheetData>
  <mergeCells count="249">
    <mergeCell ref="S183:T183"/>
    <mergeCell ref="S184:U184"/>
    <mergeCell ref="V184:W184"/>
    <mergeCell ref="S186:T186"/>
    <mergeCell ref="N177:T177"/>
    <mergeCell ref="N178:T178"/>
    <mergeCell ref="N179:T179"/>
    <mergeCell ref="N180:T180"/>
    <mergeCell ref="N181:T181"/>
    <mergeCell ref="N182:T182"/>
    <mergeCell ref="N171:T171"/>
    <mergeCell ref="N172:T172"/>
    <mergeCell ref="N173:T173"/>
    <mergeCell ref="S174:T174"/>
    <mergeCell ref="S175:U175"/>
    <mergeCell ref="V175:W175"/>
    <mergeCell ref="N164:T164"/>
    <mergeCell ref="N165:T165"/>
    <mergeCell ref="S166:T166"/>
    <mergeCell ref="N168:T168"/>
    <mergeCell ref="N169:T169"/>
    <mergeCell ref="N170:T170"/>
    <mergeCell ref="N157:T157"/>
    <mergeCell ref="S158:T158"/>
    <mergeCell ref="N160:T160"/>
    <mergeCell ref="N161:T161"/>
    <mergeCell ref="N162:T162"/>
    <mergeCell ref="N163:T163"/>
    <mergeCell ref="S150:T150"/>
    <mergeCell ref="N152:T152"/>
    <mergeCell ref="N153:T153"/>
    <mergeCell ref="N154:T154"/>
    <mergeCell ref="N155:T155"/>
    <mergeCell ref="N156:T156"/>
    <mergeCell ref="CZ135:DC135"/>
    <mergeCell ref="DD135:DG135"/>
    <mergeCell ref="AW135:AW136"/>
    <mergeCell ref="AX137:BE137"/>
    <mergeCell ref="BF137:BF139"/>
    <mergeCell ref="BG137:BN137"/>
    <mergeCell ref="BO137:BO139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AN135:AN136"/>
    <mergeCell ref="AO135:AV135"/>
    <mergeCell ref="N144:T144"/>
    <mergeCell ref="N145:T145"/>
    <mergeCell ref="N146:T146"/>
    <mergeCell ref="N147:T147"/>
    <mergeCell ref="N148:T148"/>
    <mergeCell ref="N149:T149"/>
    <mergeCell ref="CV135:CY135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O117:AW117"/>
    <mergeCell ref="AW118:AW119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</mergeCells>
  <phoneticPr fontId="1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58CF7-1D57-4E44-87C5-CBD4AFD139C0}">
  <dimension ref="A1:EF187"/>
  <sheetViews>
    <sheetView zoomScale="60" zoomScaleNormal="60" workbookViewId="0">
      <pane xSplit="6" ySplit="8" topLeftCell="G127" activePane="bottomRight" state="frozen"/>
      <selection pane="topRight" activeCell="G1" sqref="G1"/>
      <selection pane="bottomLeft" activeCell="A9" sqref="A9"/>
      <selection pane="bottomRight" activeCell="A137" sqref="A137:XFD139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0.664062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616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5" t="s">
        <v>381</v>
      </c>
      <c r="DQ6" s="495"/>
      <c r="DR6" s="503"/>
      <c r="DS6" s="503"/>
      <c r="DT6" s="503" t="s">
        <v>385</v>
      </c>
      <c r="DU6" s="503"/>
      <c r="DV6" s="873"/>
      <c r="DW6" s="873"/>
      <c r="DX6" s="873" t="s">
        <v>396</v>
      </c>
      <c r="DY6" s="873"/>
      <c r="DZ6" s="873"/>
      <c r="EA6" s="1241"/>
      <c r="EB6" s="1241"/>
      <c r="EC6" s="1241" t="s">
        <v>611</v>
      </c>
      <c r="ED6" s="1241"/>
      <c r="EE6" s="1244" t="s">
        <v>624</v>
      </c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45333</v>
      </c>
      <c r="CH7" s="1686"/>
      <c r="CI7" s="1687"/>
      <c r="CJ7" s="1688">
        <v>45334</v>
      </c>
      <c r="CK7" s="1689"/>
      <c r="CL7" s="1689"/>
      <c r="CM7" s="1690"/>
      <c r="CN7" s="1742">
        <v>45335</v>
      </c>
      <c r="CO7" s="1743"/>
      <c r="CP7" s="1743"/>
      <c r="CQ7" s="1744"/>
      <c r="CR7" s="1742">
        <v>45336</v>
      </c>
      <c r="CS7" s="1743"/>
      <c r="CT7" s="1743"/>
      <c r="CU7" s="1744"/>
      <c r="CV7" s="1742">
        <v>45337</v>
      </c>
      <c r="CW7" s="1743"/>
      <c r="CX7" s="1743"/>
      <c r="CY7" s="1744"/>
      <c r="CZ7" s="1742">
        <v>45338</v>
      </c>
      <c r="DA7" s="1743"/>
      <c r="DB7" s="1743"/>
      <c r="DC7" s="1744"/>
      <c r="DD7" s="1742">
        <v>45339</v>
      </c>
      <c r="DE7" s="1743"/>
      <c r="DF7" s="1743"/>
      <c r="DG7" s="1744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45341</v>
      </c>
      <c r="DQ7" s="875">
        <v>45348</v>
      </c>
      <c r="DR7" s="875">
        <v>45355</v>
      </c>
      <c r="DS7" s="875">
        <v>45362</v>
      </c>
      <c r="DT7" s="875">
        <v>45369</v>
      </c>
      <c r="DU7" s="875">
        <v>45376</v>
      </c>
      <c r="DV7" s="875">
        <v>45383</v>
      </c>
      <c r="DW7" s="875">
        <v>45390</v>
      </c>
      <c r="DX7" s="875">
        <v>45397</v>
      </c>
      <c r="DY7" s="875">
        <v>45404</v>
      </c>
      <c r="DZ7" s="875">
        <v>45411</v>
      </c>
      <c r="EA7" s="875">
        <v>45418</v>
      </c>
      <c r="EB7" s="875">
        <v>45425</v>
      </c>
      <c r="EC7" s="875">
        <v>45432</v>
      </c>
      <c r="ED7" s="875">
        <v>45439</v>
      </c>
      <c r="EE7" s="875">
        <v>45446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45333</v>
      </c>
      <c r="O8" s="401">
        <v>45334</v>
      </c>
      <c r="P8" s="401">
        <v>45335</v>
      </c>
      <c r="Q8" s="401">
        <v>45336</v>
      </c>
      <c r="R8" s="401">
        <v>45337</v>
      </c>
      <c r="S8" s="401">
        <v>45338</v>
      </c>
      <c r="T8" s="401">
        <v>45339</v>
      </c>
      <c r="U8" s="402" t="s">
        <v>3</v>
      </c>
      <c r="V8" s="403" t="s">
        <v>259</v>
      </c>
      <c r="W8" s="400">
        <v>45333</v>
      </c>
      <c r="X8" s="404">
        <v>45334</v>
      </c>
      <c r="Y8" s="404">
        <v>45335</v>
      </c>
      <c r="Z8" s="404">
        <v>45336</v>
      </c>
      <c r="AA8" s="404">
        <v>45337</v>
      </c>
      <c r="AB8" s="404">
        <v>45338</v>
      </c>
      <c r="AC8" s="404">
        <v>45339</v>
      </c>
      <c r="AD8" s="405" t="s">
        <v>462</v>
      </c>
      <c r="AE8" s="720" t="s">
        <v>259</v>
      </c>
      <c r="AF8" s="400">
        <v>45333</v>
      </c>
      <c r="AG8" s="672">
        <v>45334</v>
      </c>
      <c r="AH8" s="672">
        <v>45335</v>
      </c>
      <c r="AI8" s="672">
        <v>45336</v>
      </c>
      <c r="AJ8" s="672">
        <v>45337</v>
      </c>
      <c r="AK8" s="672">
        <v>45338</v>
      </c>
      <c r="AL8" s="672">
        <v>45339</v>
      </c>
      <c r="AM8" s="729" t="s">
        <v>463</v>
      </c>
      <c r="AN8" s="1637"/>
      <c r="AO8" s="599" t="s">
        <v>259</v>
      </c>
      <c r="AP8" s="400">
        <v>45333</v>
      </c>
      <c r="AQ8" s="591">
        <v>45334</v>
      </c>
      <c r="AR8" s="591">
        <v>45335</v>
      </c>
      <c r="AS8" s="591">
        <v>45336</v>
      </c>
      <c r="AT8" s="591">
        <v>45337</v>
      </c>
      <c r="AU8" s="591">
        <v>45338</v>
      </c>
      <c r="AV8" s="591">
        <v>45339</v>
      </c>
      <c r="AW8" s="592" t="s">
        <v>3</v>
      </c>
      <c r="AX8" s="924" t="s">
        <v>259</v>
      </c>
      <c r="AY8" s="400">
        <v>45333</v>
      </c>
      <c r="AZ8" s="925">
        <v>45334</v>
      </c>
      <c r="BA8" s="925">
        <v>45335</v>
      </c>
      <c r="BB8" s="925">
        <v>45336</v>
      </c>
      <c r="BC8" s="925">
        <v>45337</v>
      </c>
      <c r="BD8" s="925">
        <v>45338</v>
      </c>
      <c r="BE8" s="925">
        <v>45339</v>
      </c>
      <c r="BF8" s="926" t="s">
        <v>3</v>
      </c>
      <c r="BG8" s="406" t="s">
        <v>259</v>
      </c>
      <c r="BH8" s="400">
        <v>45333</v>
      </c>
      <c r="BI8" s="407">
        <v>45334</v>
      </c>
      <c r="BJ8" s="407">
        <v>45335</v>
      </c>
      <c r="BK8" s="407">
        <v>45336</v>
      </c>
      <c r="BL8" s="407">
        <v>45337</v>
      </c>
      <c r="BM8" s="407">
        <v>45338</v>
      </c>
      <c r="BN8" s="407">
        <v>45339</v>
      </c>
      <c r="BO8" s="408" t="s">
        <v>3</v>
      </c>
      <c r="BP8" s="409" t="s">
        <v>259</v>
      </c>
      <c r="BQ8" s="400">
        <v>45333</v>
      </c>
      <c r="BR8" s="410">
        <v>45334</v>
      </c>
      <c r="BS8" s="410">
        <v>45335</v>
      </c>
      <c r="BT8" s="410">
        <v>45336</v>
      </c>
      <c r="BU8" s="410">
        <v>45337</v>
      </c>
      <c r="BV8" s="410">
        <v>45338</v>
      </c>
      <c r="BW8" s="410">
        <v>45339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617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6" t="s">
        <v>424</v>
      </c>
      <c r="DQ8" s="515" t="s">
        <v>531</v>
      </c>
      <c r="DR8" s="516" t="s">
        <v>382</v>
      </c>
      <c r="DS8" s="515" t="s">
        <v>383</v>
      </c>
      <c r="DT8" s="516" t="s">
        <v>384</v>
      </c>
      <c r="DU8" s="515" t="s">
        <v>386</v>
      </c>
      <c r="DV8" s="516" t="s">
        <v>387</v>
      </c>
      <c r="DW8" s="515" t="s">
        <v>391</v>
      </c>
      <c r="DX8" s="516" t="s">
        <v>398</v>
      </c>
      <c r="DY8" s="515" t="s">
        <v>399</v>
      </c>
      <c r="DZ8" s="516" t="s">
        <v>400</v>
      </c>
      <c r="EA8" s="515" t="s">
        <v>610</v>
      </c>
      <c r="EB8" s="516" t="s">
        <v>618</v>
      </c>
      <c r="EC8" s="515" t="s">
        <v>619</v>
      </c>
      <c r="ED8" s="516" t="s">
        <v>620</v>
      </c>
      <c r="EE8" s="515" t="s">
        <v>623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0</v>
      </c>
      <c r="BY9" s="341">
        <f>U9-(W9+X9+Y9+Z9+AA9+AB9+AC9+AF9+AG9+AH9+AI9+AJ9+AK9+AL9)</f>
        <v>0</v>
      </c>
      <c r="BZ9" s="1173">
        <f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>BX9</f>
        <v>0</v>
      </c>
      <c r="CE9" s="1167">
        <f>SUM(BY9:CD9)</f>
        <v>0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0</v>
      </c>
      <c r="DO9" s="206">
        <f>CE9-DJ9</f>
        <v>0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0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1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2">SUM(AE10:AL10)</f>
        <v>0</v>
      </c>
      <c r="AN10" s="1005">
        <f t="shared" ref="AN10:AN78" si="3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4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5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6">SUM(BG10:BN10)</f>
        <v>0</v>
      </c>
      <c r="BP10" s="145">
        <v>0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0</v>
      </c>
      <c r="BY10" s="1010">
        <f t="shared" ref="BY10" si="7">U10-(W10+X10+Y10+Z10+AA10+AB10+AC10+AF10+AG10+AH10+AI10+AJ10+AK10+AL10)</f>
        <v>0</v>
      </c>
      <c r="BZ10" s="1176">
        <f t="shared" ref="BZ10" si="8">AN10-(AP10+AQ10+AR10+AS10+AT10+AU10+AV10)</f>
        <v>0</v>
      </c>
      <c r="CA10" s="1177">
        <f t="shared" ref="CA10" si="9">AW10-(BH10+BI10+BJ10+BK10+BL10+BM10+BN10)</f>
        <v>0</v>
      </c>
      <c r="CB10" s="1178">
        <v>0</v>
      </c>
      <c r="CC10" s="646">
        <f t="shared" ref="CC10:CC17" si="10">BO10-(BQ10+BR10+BS10+BT10+BU10+BV10+BW10)</f>
        <v>0</v>
      </c>
      <c r="CD10" s="1179">
        <f>BX10</f>
        <v>0</v>
      </c>
      <c r="CE10" s="1168">
        <f>SUM(BY10:CD10)</f>
        <v>0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1">CG10+CJ10+CN10+CR10+CV10+CZ10+DD10</f>
        <v>0</v>
      </c>
      <c r="DI10" s="1023">
        <f t="shared" si="11"/>
        <v>0</v>
      </c>
      <c r="DJ10" s="1014">
        <f t="shared" si="11"/>
        <v>0</v>
      </c>
      <c r="DK10" s="1024">
        <f t="shared" ref="DK10:DK78" si="12">DH10-CF10</f>
        <v>0</v>
      </c>
      <c r="DL10" s="1025">
        <f t="shared" ref="DL10:DL78" si="13">DI10-CF10</f>
        <v>0</v>
      </c>
      <c r="DM10" s="1014">
        <f t="shared" ref="DM10:DM78" si="14">DJ10-DI10</f>
        <v>0</v>
      </c>
      <c r="DN10" s="1026">
        <f>CD10-(CI10+CL10+CP10+CT10+CX10+DB10+DF10)</f>
        <v>0</v>
      </c>
      <c r="DO10" s="1027">
        <f>CE10-DJ10</f>
        <v>0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0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1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2"/>
        <v>0</v>
      </c>
      <c r="AN11" s="717">
        <f t="shared" si="3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4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5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6"/>
        <v>0</v>
      </c>
      <c r="BP11" s="129">
        <v>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5">SUM(BP11:BW11)</f>
        <v>0</v>
      </c>
      <c r="BY11" s="393">
        <f>U11-(W11+X11+Y11+Z11+AA11+AB11+AC11+AF11+AG11+AH11+AI11+AJ11+AK11+AL11)</f>
        <v>0</v>
      </c>
      <c r="BZ11" s="1180">
        <f>AN11-(AP11+AQ11+AR11+AS11+AT11+AU11+AV11)</f>
        <v>0</v>
      </c>
      <c r="CA11" s="1181">
        <f>AW11-(BH11+BI11+BJ11+BK11+BL11+BM11+BN11)</f>
        <v>0</v>
      </c>
      <c r="CB11" s="130">
        <v>0</v>
      </c>
      <c r="CC11" s="646">
        <f t="shared" si="10"/>
        <v>0</v>
      </c>
      <c r="CD11" s="1182">
        <f t="shared" ref="CD11:CD79" si="16">BX11</f>
        <v>0</v>
      </c>
      <c r="CE11" s="1169">
        <f>SUM(BY11:CD11)</f>
        <v>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1"/>
        <v>0</v>
      </c>
      <c r="DI11" s="479">
        <f t="shared" si="11"/>
        <v>0</v>
      </c>
      <c r="DJ11" s="230">
        <f t="shared" si="11"/>
        <v>0</v>
      </c>
      <c r="DK11" s="994">
        <f t="shared" si="12"/>
        <v>0</v>
      </c>
      <c r="DL11" s="995">
        <f t="shared" si="13"/>
        <v>0</v>
      </c>
      <c r="DM11" s="237">
        <f t="shared" si="14"/>
        <v>0</v>
      </c>
      <c r="DN11" s="338">
        <f>CD11-(CI11+CL11+CP11+CT11+CX11+DB11+DF11)</f>
        <v>0</v>
      </c>
      <c r="DO11" s="246">
        <f t="shared" ref="DO11:DO79" si="17">CE11-DJ11</f>
        <v>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0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1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2"/>
        <v>0</v>
      </c>
      <c r="AN12" s="714">
        <f t="shared" si="3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4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5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6"/>
        <v>0</v>
      </c>
      <c r="BP12" s="129">
        <v>0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5"/>
        <v>0</v>
      </c>
      <c r="BY12" s="393">
        <f>U12-(W12+X12+Y12+Z12+AA12+AB12+AC12+AF12+AG12+AH12+AI12+AJ12+AK12+AL12)</f>
        <v>0</v>
      </c>
      <c r="BZ12" s="1180">
        <f>AN12-(AP12+AQ12+AR12+AS12+AT12+AU12+AV12)</f>
        <v>0</v>
      </c>
      <c r="CA12" s="1181">
        <f>AW12-(BH12+BI12+BJ12+BK12+BL12+BM12+BN12)</f>
        <v>0</v>
      </c>
      <c r="CB12" s="130">
        <v>0</v>
      </c>
      <c r="CC12" s="646">
        <f t="shared" si="10"/>
        <v>0</v>
      </c>
      <c r="CD12" s="1182">
        <f t="shared" si="16"/>
        <v>0</v>
      </c>
      <c r="CE12" s="1169">
        <f t="shared" ref="CE12:CE75" si="18">SUM(BY12:CD12)</f>
        <v>0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1"/>
        <v>0</v>
      </c>
      <c r="DI12" s="218">
        <f t="shared" si="11"/>
        <v>0</v>
      </c>
      <c r="DJ12" s="219">
        <f t="shared" si="11"/>
        <v>0</v>
      </c>
      <c r="DK12" s="471">
        <f t="shared" si="12"/>
        <v>0</v>
      </c>
      <c r="DL12" s="215">
        <f t="shared" si="13"/>
        <v>0</v>
      </c>
      <c r="DM12" s="208">
        <f t="shared" si="14"/>
        <v>0</v>
      </c>
      <c r="DN12" s="251">
        <f t="shared" ref="DN12:DN80" si="19">CD12-(CI12+CL12+CP12+CT12+CX12+DB12+DF12)</f>
        <v>0</v>
      </c>
      <c r="DO12" s="220">
        <f t="shared" si="17"/>
        <v>0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0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1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2"/>
        <v>0</v>
      </c>
      <c r="AN13" s="714">
        <f t="shared" si="3"/>
        <v>0</v>
      </c>
      <c r="AO13" s="600">
        <v>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4"/>
        <v>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5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6"/>
        <v>0</v>
      </c>
      <c r="BP13" s="129">
        <v>0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5"/>
        <v>0</v>
      </c>
      <c r="BY13" s="393">
        <f t="shared" ref="BY13:BY25" si="20">U13-(W13+X13+Y13+Z13+AA13+AB13+AC13+AF13+AG13+AH13+AI13+AJ13+AK13+AL13)</f>
        <v>0</v>
      </c>
      <c r="BZ13" s="1180">
        <f t="shared" ref="BZ13:BZ25" si="21">AN13-(AP13+AQ13+AR13+AS13+AT13+AU13+AV13)</f>
        <v>0</v>
      </c>
      <c r="CA13" s="1181">
        <f t="shared" ref="CA13:CA22" si="22">AW13-(BH13+BI13+BJ13+BK13+BL13+BM13+BN13)</f>
        <v>0</v>
      </c>
      <c r="CB13" s="130">
        <v>0</v>
      </c>
      <c r="CC13" s="646">
        <f t="shared" si="10"/>
        <v>0</v>
      </c>
      <c r="CD13" s="1182">
        <f t="shared" si="16"/>
        <v>0</v>
      </c>
      <c r="CE13" s="1169">
        <f t="shared" si="18"/>
        <v>0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1"/>
        <v>0</v>
      </c>
      <c r="DI13" s="218">
        <f t="shared" si="11"/>
        <v>0</v>
      </c>
      <c r="DJ13" s="219">
        <f t="shared" si="11"/>
        <v>0</v>
      </c>
      <c r="DK13" s="471">
        <f t="shared" si="12"/>
        <v>0</v>
      </c>
      <c r="DL13" s="215">
        <f t="shared" si="13"/>
        <v>0</v>
      </c>
      <c r="DM13" s="208">
        <f t="shared" si="14"/>
        <v>0</v>
      </c>
      <c r="DN13" s="251">
        <f t="shared" si="19"/>
        <v>0</v>
      </c>
      <c r="DO13" s="220">
        <f t="shared" si="17"/>
        <v>0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0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1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2"/>
        <v>0</v>
      </c>
      <c r="AN14" s="714">
        <f t="shared" si="3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4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5"/>
        <v>0</v>
      </c>
      <c r="BG14" s="142">
        <v>0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6"/>
        <v>0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5"/>
        <v>0</v>
      </c>
      <c r="BY14" s="393">
        <f t="shared" si="20"/>
        <v>0</v>
      </c>
      <c r="BZ14" s="1180">
        <f t="shared" si="21"/>
        <v>0</v>
      </c>
      <c r="CA14" s="1181">
        <f t="shared" si="22"/>
        <v>0</v>
      </c>
      <c r="CB14" s="130">
        <v>0</v>
      </c>
      <c r="CC14" s="646">
        <f t="shared" si="10"/>
        <v>0</v>
      </c>
      <c r="CD14" s="1182">
        <f t="shared" si="16"/>
        <v>0</v>
      </c>
      <c r="CE14" s="1169">
        <f t="shared" si="18"/>
        <v>0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1"/>
        <v>0</v>
      </c>
      <c r="DI14" s="218">
        <f t="shared" si="11"/>
        <v>0</v>
      </c>
      <c r="DJ14" s="219">
        <f t="shared" si="11"/>
        <v>0</v>
      </c>
      <c r="DK14" s="471">
        <f t="shared" si="12"/>
        <v>0</v>
      </c>
      <c r="DL14" s="215">
        <f t="shared" si="13"/>
        <v>0</v>
      </c>
      <c r="DM14" s="208">
        <f t="shared" si="14"/>
        <v>0</v>
      </c>
      <c r="DN14" s="251">
        <f t="shared" si="19"/>
        <v>0</v>
      </c>
      <c r="DO14" s="220">
        <f t="shared" si="17"/>
        <v>0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0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1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2"/>
        <v>0</v>
      </c>
      <c r="AN15" s="714">
        <f t="shared" si="3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4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5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6"/>
        <v>0</v>
      </c>
      <c r="BP15" s="129">
        <v>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5"/>
        <v>0</v>
      </c>
      <c r="BY15" s="393">
        <f t="shared" si="20"/>
        <v>0</v>
      </c>
      <c r="BZ15" s="1180">
        <f t="shared" si="21"/>
        <v>0</v>
      </c>
      <c r="CA15" s="1181">
        <f t="shared" si="22"/>
        <v>0</v>
      </c>
      <c r="CB15" s="130">
        <v>0</v>
      </c>
      <c r="CC15" s="646">
        <f t="shared" si="10"/>
        <v>0</v>
      </c>
      <c r="CD15" s="1182">
        <f t="shared" si="16"/>
        <v>0</v>
      </c>
      <c r="CE15" s="1169">
        <f t="shared" si="18"/>
        <v>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1"/>
        <v>0</v>
      </c>
      <c r="DI15" s="218">
        <f t="shared" si="11"/>
        <v>0</v>
      </c>
      <c r="DJ15" s="219">
        <f t="shared" si="11"/>
        <v>0</v>
      </c>
      <c r="DK15" s="471">
        <f t="shared" si="12"/>
        <v>0</v>
      </c>
      <c r="DL15" s="215">
        <f t="shared" si="13"/>
        <v>0</v>
      </c>
      <c r="DM15" s="208">
        <f t="shared" si="14"/>
        <v>0</v>
      </c>
      <c r="DN15" s="251">
        <f t="shared" si="19"/>
        <v>0</v>
      </c>
      <c r="DO15" s="220">
        <f t="shared" si="17"/>
        <v>0</v>
      </c>
      <c r="DP15" s="1030">
        <v>0</v>
      </c>
      <c r="DQ15" s="1030">
        <v>0</v>
      </c>
      <c r="DR15" s="1030">
        <v>0</v>
      </c>
      <c r="DS15" s="1030">
        <v>0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0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0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1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2"/>
        <v>0</v>
      </c>
      <c r="AN16" s="714">
        <f t="shared" si="3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4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5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6"/>
        <v>0</v>
      </c>
      <c r="BP16" s="129">
        <v>0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5"/>
        <v>0</v>
      </c>
      <c r="BY16" s="393">
        <f t="shared" si="20"/>
        <v>0</v>
      </c>
      <c r="BZ16" s="1180">
        <f t="shared" si="21"/>
        <v>0</v>
      </c>
      <c r="CA16" s="1181">
        <f t="shared" si="22"/>
        <v>0</v>
      </c>
      <c r="CB16" s="130">
        <v>0</v>
      </c>
      <c r="CC16" s="646">
        <f t="shared" si="10"/>
        <v>0</v>
      </c>
      <c r="CD16" s="1182">
        <f t="shared" si="16"/>
        <v>0</v>
      </c>
      <c r="CE16" s="1169">
        <f t="shared" si="18"/>
        <v>0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1"/>
        <v>0</v>
      </c>
      <c r="DI16" s="218">
        <f t="shared" si="11"/>
        <v>0</v>
      </c>
      <c r="DJ16" s="219">
        <f t="shared" si="11"/>
        <v>0</v>
      </c>
      <c r="DK16" s="471">
        <f t="shared" si="12"/>
        <v>0</v>
      </c>
      <c r="DL16" s="215">
        <f t="shared" si="13"/>
        <v>0</v>
      </c>
      <c r="DM16" s="208">
        <f t="shared" si="14"/>
        <v>0</v>
      </c>
      <c r="DN16" s="251">
        <f t="shared" si="19"/>
        <v>0</v>
      </c>
      <c r="DO16" s="220">
        <f t="shared" si="17"/>
        <v>0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0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0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1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2"/>
        <v>0</v>
      </c>
      <c r="AN17" s="714">
        <f t="shared" si="3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4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5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6"/>
        <v>0</v>
      </c>
      <c r="BP17" s="129">
        <v>0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5"/>
        <v>0</v>
      </c>
      <c r="BY17" s="393">
        <f t="shared" si="20"/>
        <v>0</v>
      </c>
      <c r="BZ17" s="1180">
        <f t="shared" si="21"/>
        <v>0</v>
      </c>
      <c r="CA17" s="1181">
        <f t="shared" si="22"/>
        <v>0</v>
      </c>
      <c r="CB17" s="130">
        <v>0</v>
      </c>
      <c r="CC17" s="646">
        <f t="shared" si="10"/>
        <v>0</v>
      </c>
      <c r="CD17" s="1182">
        <f t="shared" si="16"/>
        <v>0</v>
      </c>
      <c r="CE17" s="1169">
        <f t="shared" si="18"/>
        <v>0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1"/>
        <v>0</v>
      </c>
      <c r="DI17" s="218">
        <f t="shared" si="11"/>
        <v>0</v>
      </c>
      <c r="DJ17" s="219">
        <f t="shared" si="11"/>
        <v>0</v>
      </c>
      <c r="DK17" s="471">
        <f t="shared" si="12"/>
        <v>0</v>
      </c>
      <c r="DL17" s="215">
        <f t="shared" si="13"/>
        <v>0</v>
      </c>
      <c r="DM17" s="208">
        <f t="shared" si="14"/>
        <v>0</v>
      </c>
      <c r="DN17" s="251">
        <f t="shared" si="19"/>
        <v>0</v>
      </c>
      <c r="DO17" s="220">
        <f t="shared" si="17"/>
        <v>0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0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1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2"/>
        <v>0</v>
      </c>
      <c r="AN18" s="714">
        <f t="shared" si="3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4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5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6"/>
        <v>0</v>
      </c>
      <c r="BP18" s="129">
        <v>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5"/>
        <v>0</v>
      </c>
      <c r="BY18" s="393">
        <f t="shared" si="20"/>
        <v>0</v>
      </c>
      <c r="BZ18" s="1180">
        <f t="shared" si="21"/>
        <v>0</v>
      </c>
      <c r="CA18" s="1181">
        <f t="shared" si="22"/>
        <v>0</v>
      </c>
      <c r="CB18" s="130">
        <v>0</v>
      </c>
      <c r="CC18" s="646">
        <f>BO18-(BQ18+BR18+BS18+BT18+BU18+BV18+BW18)</f>
        <v>0</v>
      </c>
      <c r="CD18" s="1182">
        <f t="shared" si="16"/>
        <v>0</v>
      </c>
      <c r="CE18" s="1169">
        <f t="shared" si="18"/>
        <v>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1"/>
        <v>0</v>
      </c>
      <c r="DI18" s="218">
        <f t="shared" si="11"/>
        <v>0</v>
      </c>
      <c r="DJ18" s="219">
        <f t="shared" si="11"/>
        <v>0</v>
      </c>
      <c r="DK18" s="471">
        <f t="shared" si="12"/>
        <v>0</v>
      </c>
      <c r="DL18" s="215">
        <f t="shared" si="13"/>
        <v>0</v>
      </c>
      <c r="DM18" s="208">
        <f t="shared" si="14"/>
        <v>0</v>
      </c>
      <c r="DN18" s="251">
        <f t="shared" si="19"/>
        <v>0</v>
      </c>
      <c r="DO18" s="220">
        <f t="shared" si="17"/>
        <v>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0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1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2"/>
        <v>0</v>
      </c>
      <c r="AN19" s="714">
        <f t="shared" si="3"/>
        <v>0</v>
      </c>
      <c r="AO19" s="600">
        <v>0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4"/>
        <v>0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5"/>
        <v>0</v>
      </c>
      <c r="BG19" s="142">
        <v>0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6"/>
        <v>0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5"/>
        <v>0</v>
      </c>
      <c r="BY19" s="393">
        <f t="shared" si="20"/>
        <v>0</v>
      </c>
      <c r="BZ19" s="1180">
        <f t="shared" si="21"/>
        <v>0</v>
      </c>
      <c r="CA19" s="1181">
        <f t="shared" si="22"/>
        <v>0</v>
      </c>
      <c r="CB19" s="130">
        <v>0</v>
      </c>
      <c r="CC19" s="646">
        <f t="shared" ref="CC19:CC25" si="23">BO19-(BQ19+BR19+BS19+BT19+BU19+BV19+BW19)</f>
        <v>0</v>
      </c>
      <c r="CD19" s="1182">
        <f t="shared" si="16"/>
        <v>0</v>
      </c>
      <c r="CE19" s="1169">
        <f t="shared" si="18"/>
        <v>0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1"/>
        <v>0</v>
      </c>
      <c r="DI19" s="218">
        <f t="shared" si="11"/>
        <v>0</v>
      </c>
      <c r="DJ19" s="219">
        <f t="shared" si="11"/>
        <v>0</v>
      </c>
      <c r="DK19" s="471">
        <f t="shared" si="12"/>
        <v>0</v>
      </c>
      <c r="DL19" s="215">
        <f t="shared" si="13"/>
        <v>0</v>
      </c>
      <c r="DM19" s="208">
        <f t="shared" si="14"/>
        <v>0</v>
      </c>
      <c r="DN19" s="251">
        <f t="shared" si="19"/>
        <v>0</v>
      </c>
      <c r="DO19" s="220">
        <f t="shared" si="17"/>
        <v>0</v>
      </c>
      <c r="DP19" s="1030">
        <v>0</v>
      </c>
      <c r="DQ19" s="1030">
        <v>0</v>
      </c>
      <c r="DR19" s="1030">
        <v>0</v>
      </c>
      <c r="DS19" s="1030">
        <v>0</v>
      </c>
      <c r="DT19" s="1030">
        <v>0</v>
      </c>
      <c r="DU19" s="1030">
        <v>0</v>
      </c>
      <c r="DV19" s="1030">
        <v>0</v>
      </c>
      <c r="DW19" s="1030">
        <v>0</v>
      </c>
      <c r="DX19" s="1030">
        <v>0</v>
      </c>
      <c r="DY19" s="1030">
        <v>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0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1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2"/>
        <v>0</v>
      </c>
      <c r="AN20" s="714">
        <f t="shared" si="3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4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5"/>
        <v>0</v>
      </c>
      <c r="BG20" s="142">
        <v>0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6"/>
        <v>0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5"/>
        <v>0</v>
      </c>
      <c r="BY20" s="393">
        <f t="shared" si="20"/>
        <v>0</v>
      </c>
      <c r="BZ20" s="1180">
        <f t="shared" si="21"/>
        <v>0</v>
      </c>
      <c r="CA20" s="1181">
        <f t="shared" si="22"/>
        <v>0</v>
      </c>
      <c r="CB20" s="130">
        <v>0</v>
      </c>
      <c r="CC20" s="646">
        <f t="shared" si="23"/>
        <v>0</v>
      </c>
      <c r="CD20" s="1182">
        <f t="shared" si="16"/>
        <v>0</v>
      </c>
      <c r="CE20" s="1169">
        <f t="shared" si="18"/>
        <v>0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1"/>
        <v>0</v>
      </c>
      <c r="DI20" s="218">
        <f t="shared" si="11"/>
        <v>0</v>
      </c>
      <c r="DJ20" s="219">
        <f t="shared" si="11"/>
        <v>0</v>
      </c>
      <c r="DK20" s="471">
        <f t="shared" si="12"/>
        <v>0</v>
      </c>
      <c r="DL20" s="215">
        <f t="shared" si="13"/>
        <v>0</v>
      </c>
      <c r="DM20" s="208">
        <f t="shared" si="14"/>
        <v>0</v>
      </c>
      <c r="DN20" s="251">
        <f t="shared" si="19"/>
        <v>0</v>
      </c>
      <c r="DO20" s="220">
        <f t="shared" si="17"/>
        <v>0</v>
      </c>
      <c r="DP20" s="1030">
        <v>0</v>
      </c>
      <c r="DQ20" s="1030">
        <v>0</v>
      </c>
      <c r="DR20" s="1030">
        <v>0</v>
      </c>
      <c r="DS20" s="1030">
        <v>0</v>
      </c>
      <c r="DT20" s="1030">
        <v>0</v>
      </c>
      <c r="DU20" s="1030">
        <v>0</v>
      </c>
      <c r="DV20" s="1030">
        <v>0</v>
      </c>
      <c r="DW20" s="1030">
        <v>0</v>
      </c>
      <c r="DX20" s="1030">
        <v>0</v>
      </c>
      <c r="DY20" s="1030">
        <v>0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0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1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2"/>
        <v>0</v>
      </c>
      <c r="AN21" s="714">
        <f t="shared" si="3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4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5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6"/>
        <v>0</v>
      </c>
      <c r="BP21" s="129">
        <v>0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5"/>
        <v>0</v>
      </c>
      <c r="BY21" s="393">
        <f t="shared" si="20"/>
        <v>0</v>
      </c>
      <c r="BZ21" s="1180">
        <f t="shared" si="21"/>
        <v>0</v>
      </c>
      <c r="CA21" s="1181">
        <f t="shared" si="22"/>
        <v>0</v>
      </c>
      <c r="CB21" s="130">
        <v>0</v>
      </c>
      <c r="CC21" s="646">
        <f t="shared" si="23"/>
        <v>0</v>
      </c>
      <c r="CD21" s="1182">
        <f t="shared" si="16"/>
        <v>0</v>
      </c>
      <c r="CE21" s="1169">
        <f t="shared" si="18"/>
        <v>0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1"/>
        <v>0</v>
      </c>
      <c r="DI21" s="218">
        <f t="shared" si="11"/>
        <v>0</v>
      </c>
      <c r="DJ21" s="219">
        <f t="shared" si="11"/>
        <v>0</v>
      </c>
      <c r="DK21" s="471">
        <f t="shared" si="12"/>
        <v>0</v>
      </c>
      <c r="DL21" s="215">
        <f t="shared" si="13"/>
        <v>0</v>
      </c>
      <c r="DM21" s="208">
        <f t="shared" si="14"/>
        <v>0</v>
      </c>
      <c r="DN21" s="251">
        <f t="shared" si="19"/>
        <v>0</v>
      </c>
      <c r="DO21" s="220">
        <f t="shared" si="17"/>
        <v>0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0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1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2"/>
        <v>0</v>
      </c>
      <c r="AN22" s="714">
        <f t="shared" si="3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4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5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6"/>
        <v>0</v>
      </c>
      <c r="BP22" s="129">
        <v>0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5"/>
        <v>0</v>
      </c>
      <c r="BY22" s="393">
        <f t="shared" si="20"/>
        <v>0</v>
      </c>
      <c r="BZ22" s="1180">
        <f t="shared" si="21"/>
        <v>0</v>
      </c>
      <c r="CA22" s="1181">
        <f t="shared" si="22"/>
        <v>0</v>
      </c>
      <c r="CB22" s="130">
        <v>0</v>
      </c>
      <c r="CC22" s="646">
        <f t="shared" si="23"/>
        <v>0</v>
      </c>
      <c r="CD22" s="1182">
        <f t="shared" si="16"/>
        <v>0</v>
      </c>
      <c r="CE22" s="1169">
        <f t="shared" si="18"/>
        <v>0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1"/>
        <v>0</v>
      </c>
      <c r="DI22" s="218">
        <f t="shared" si="11"/>
        <v>0</v>
      </c>
      <c r="DJ22" s="219">
        <f t="shared" si="11"/>
        <v>0</v>
      </c>
      <c r="DK22" s="471">
        <f t="shared" si="12"/>
        <v>0</v>
      </c>
      <c r="DL22" s="215">
        <f t="shared" si="13"/>
        <v>0</v>
      </c>
      <c r="DM22" s="208">
        <f t="shared" si="14"/>
        <v>0</v>
      </c>
      <c r="DN22" s="251">
        <f t="shared" si="19"/>
        <v>0</v>
      </c>
      <c r="DO22" s="220">
        <f t="shared" si="17"/>
        <v>0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0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1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2"/>
        <v>0</v>
      </c>
      <c r="AN23" s="714">
        <f t="shared" si="3"/>
        <v>0</v>
      </c>
      <c r="AO23" s="600">
        <v>0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4"/>
        <v>0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5"/>
        <v>0</v>
      </c>
      <c r="BG23" s="142">
        <v>0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6"/>
        <v>0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5"/>
        <v>0</v>
      </c>
      <c r="BY23" s="393">
        <f t="shared" si="20"/>
        <v>0</v>
      </c>
      <c r="BZ23" s="1180">
        <f t="shared" si="21"/>
        <v>0</v>
      </c>
      <c r="CA23" s="1181">
        <f>AW23-(AY23+AZ23+BA23+BB23+BC23+BD23+BE23)</f>
        <v>0</v>
      </c>
      <c r="CB23" s="646">
        <f>BF23-(BH23+BI23+BJ23+BK23+BL23+BM23+BN23)</f>
        <v>0</v>
      </c>
      <c r="CC23" s="646">
        <f>BO23-(BQ23+BR23+BS23+BT23+BU23+BV23+BW23)</f>
        <v>0</v>
      </c>
      <c r="CD23" s="1182">
        <f t="shared" si="16"/>
        <v>0</v>
      </c>
      <c r="CE23" s="1169">
        <f t="shared" si="18"/>
        <v>0</v>
      </c>
      <c r="CF23" s="263">
        <v>0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1"/>
        <v>0</v>
      </c>
      <c r="DI23" s="218">
        <f t="shared" si="11"/>
        <v>0</v>
      </c>
      <c r="DJ23" s="219">
        <f t="shared" si="11"/>
        <v>0</v>
      </c>
      <c r="DK23" s="471">
        <f t="shared" si="12"/>
        <v>0</v>
      </c>
      <c r="DL23" s="215">
        <f t="shared" si="13"/>
        <v>0</v>
      </c>
      <c r="DM23" s="208">
        <f t="shared" si="14"/>
        <v>0</v>
      </c>
      <c r="DN23" s="251">
        <f t="shared" si="19"/>
        <v>0</v>
      </c>
      <c r="DO23" s="220">
        <f t="shared" si="17"/>
        <v>0</v>
      </c>
      <c r="DP23" s="1030">
        <v>0</v>
      </c>
      <c r="DQ23" s="1030">
        <v>0</v>
      </c>
      <c r="DR23" s="1030">
        <v>0</v>
      </c>
      <c r="DS23" s="1030">
        <v>0</v>
      </c>
      <c r="DT23" s="1030">
        <v>0</v>
      </c>
      <c r="DU23" s="1030">
        <v>0</v>
      </c>
      <c r="DV23" s="1030">
        <v>0</v>
      </c>
      <c r="DW23" s="1030">
        <v>0</v>
      </c>
      <c r="DX23" s="1030">
        <v>0</v>
      </c>
      <c r="DY23" s="1030">
        <v>0</v>
      </c>
      <c r="DZ23" s="1030">
        <v>0</v>
      </c>
      <c r="EA23" s="1030">
        <v>0</v>
      </c>
      <c r="EB23" s="1030">
        <v>0</v>
      </c>
      <c r="EC23" s="1030">
        <v>0</v>
      </c>
      <c r="ED23" s="1030">
        <v>0</v>
      </c>
      <c r="EE23" s="1030">
        <v>0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0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1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2"/>
        <v>0</v>
      </c>
      <c r="AN24" s="711">
        <f t="shared" si="3"/>
        <v>0</v>
      </c>
      <c r="AO24" s="600">
        <v>0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4"/>
        <v>0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5"/>
        <v>0</v>
      </c>
      <c r="BG24" s="142">
        <v>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6"/>
        <v>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5"/>
        <v>0</v>
      </c>
      <c r="BY24" s="393">
        <f t="shared" si="20"/>
        <v>0</v>
      </c>
      <c r="BZ24" s="1180">
        <f>AN24-(AP24+AQ24+AR24+AS24+AT24+AU24+AV24)</f>
        <v>0</v>
      </c>
      <c r="CA24" s="1181">
        <f>AW24-(AY24+AZ24+BA24+BB24+BC24+BD24+BE24)</f>
        <v>0</v>
      </c>
      <c r="CB24" s="646">
        <f>BF24-(BH24+BI24+BJ24+BK24+BL24+BM24+BN24)</f>
        <v>0</v>
      </c>
      <c r="CC24" s="646">
        <f>BO24-(BQ24+BR24+BS24+BT24+BU24+BV24+BW24)</f>
        <v>0</v>
      </c>
      <c r="CD24" s="1182">
        <f t="shared" si="16"/>
        <v>0</v>
      </c>
      <c r="CE24" s="1169">
        <f t="shared" si="18"/>
        <v>0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1"/>
        <v>0</v>
      </c>
      <c r="DI24" s="218">
        <f t="shared" si="11"/>
        <v>0</v>
      </c>
      <c r="DJ24" s="219">
        <f t="shared" si="11"/>
        <v>0</v>
      </c>
      <c r="DK24" s="500">
        <f t="shared" si="12"/>
        <v>0</v>
      </c>
      <c r="DL24" s="501">
        <f t="shared" si="13"/>
        <v>0</v>
      </c>
      <c r="DM24" s="219">
        <f t="shared" si="14"/>
        <v>0</v>
      </c>
      <c r="DN24" s="251">
        <f t="shared" si="19"/>
        <v>0</v>
      </c>
      <c r="DO24" s="220">
        <f t="shared" si="17"/>
        <v>0</v>
      </c>
      <c r="DP24" s="1030">
        <v>0</v>
      </c>
      <c r="DQ24" s="1030">
        <v>0</v>
      </c>
      <c r="DR24" s="1030">
        <v>0</v>
      </c>
      <c r="DS24" s="1030">
        <v>0</v>
      </c>
      <c r="DT24" s="1030">
        <v>0</v>
      </c>
      <c r="DU24" s="1030">
        <v>0</v>
      </c>
      <c r="DV24" s="1030">
        <v>0</v>
      </c>
      <c r="DW24" s="1030">
        <v>0</v>
      </c>
      <c r="DX24" s="1030">
        <v>0</v>
      </c>
      <c r="DY24" s="1030">
        <v>0</v>
      </c>
      <c r="DZ24" s="1030">
        <v>0</v>
      </c>
      <c r="EA24" s="1030">
        <v>0</v>
      </c>
      <c r="EB24" s="1030">
        <v>0</v>
      </c>
      <c r="EC24" s="1030">
        <v>0</v>
      </c>
      <c r="ED24" s="1030">
        <v>0</v>
      </c>
      <c r="EE24" s="1030">
        <v>0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0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1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2"/>
        <v>0</v>
      </c>
      <c r="AN25" s="717">
        <f t="shared" si="3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4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5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6"/>
        <v>0</v>
      </c>
      <c r="BP25" s="179">
        <v>0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5"/>
        <v>0</v>
      </c>
      <c r="BY25" s="393">
        <f t="shared" si="20"/>
        <v>0</v>
      </c>
      <c r="BZ25" s="1180">
        <f t="shared" si="21"/>
        <v>0</v>
      </c>
      <c r="CA25" s="1181">
        <f>AW25-(BH25+BI25+BJ25+BK25+BL25+BM25+BN25)</f>
        <v>0</v>
      </c>
      <c r="CB25" s="1183">
        <v>0</v>
      </c>
      <c r="CC25" s="646">
        <f t="shared" si="23"/>
        <v>0</v>
      </c>
      <c r="CD25" s="1182">
        <f t="shared" si="16"/>
        <v>0</v>
      </c>
      <c r="CE25" s="1167">
        <f t="shared" si="18"/>
        <v>0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1"/>
        <v>0</v>
      </c>
      <c r="DI25" s="479">
        <f t="shared" si="11"/>
        <v>0</v>
      </c>
      <c r="DJ25" s="230">
        <f t="shared" si="11"/>
        <v>0</v>
      </c>
      <c r="DK25" s="608">
        <f t="shared" si="12"/>
        <v>0</v>
      </c>
      <c r="DL25" s="609">
        <f t="shared" si="13"/>
        <v>0</v>
      </c>
      <c r="DM25" s="230">
        <f t="shared" si="14"/>
        <v>0</v>
      </c>
      <c r="DN25" s="338">
        <f t="shared" si="19"/>
        <v>0</v>
      </c>
      <c r="DO25" s="246">
        <f t="shared" si="17"/>
        <v>0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9" customHeight="1">
      <c r="A26" s="1104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430">
        <f t="shared" si="0"/>
        <v>0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v>0</v>
      </c>
      <c r="AD26" s="432">
        <f t="shared" si="1"/>
        <v>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2"/>
        <v>0</v>
      </c>
      <c r="AN26" s="716">
        <f t="shared" si="3"/>
        <v>0</v>
      </c>
      <c r="AO26" s="602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v>0</v>
      </c>
      <c r="AW26" s="594">
        <f t="shared" si="4"/>
        <v>0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5"/>
        <v>0</v>
      </c>
      <c r="BG26" s="969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974">
        <f t="shared" si="6"/>
        <v>0</v>
      </c>
      <c r="BP26" s="433">
        <v>0</v>
      </c>
      <c r="BQ26" s="155">
        <v>0</v>
      </c>
      <c r="BR26" s="434">
        <v>0</v>
      </c>
      <c r="BS26" s="157">
        <v>0</v>
      </c>
      <c r="BT26" s="155">
        <v>0</v>
      </c>
      <c r="BU26" s="155">
        <v>0</v>
      </c>
      <c r="BV26" s="155">
        <v>0</v>
      </c>
      <c r="BW26" s="155">
        <v>0</v>
      </c>
      <c r="BX26" s="435">
        <f t="shared" si="15"/>
        <v>0</v>
      </c>
      <c r="BY26" s="312">
        <f>U26-(W26+X26+Y26+Z26+AA26+AB26+AC26+AF26+AG26+AH26+AI26+AJ26+AK26+AL26)</f>
        <v>0</v>
      </c>
      <c r="BZ26" s="1184">
        <f>AN26-(AP26+AQ26+AR26+AS26+AT26+AU26+AV26)</f>
        <v>0</v>
      </c>
      <c r="CA26" s="1177">
        <f>AW26-(BH26+BI26+BJ26+BK26+BL26+BM26+BN26)</f>
        <v>0</v>
      </c>
      <c r="CB26" s="180">
        <v>0</v>
      </c>
      <c r="CC26" s="1185">
        <f t="shared" ref="CC26:CC37" si="24">BO26-(BQ26+BR26+BS26+BT26+BU26+BV26+BW26)</f>
        <v>0</v>
      </c>
      <c r="CD26" s="1186">
        <f t="shared" si="16"/>
        <v>0</v>
      </c>
      <c r="CE26" s="1170">
        <f t="shared" si="18"/>
        <v>0</v>
      </c>
      <c r="CF26" s="377">
        <v>0</v>
      </c>
      <c r="CG26" s="464">
        <v>0</v>
      </c>
      <c r="CH26" s="243"/>
      <c r="CI26" s="238"/>
      <c r="CJ26" s="385">
        <v>0</v>
      </c>
      <c r="CK26" s="243">
        <v>0</v>
      </c>
      <c r="CL26" s="244">
        <v>0</v>
      </c>
      <c r="CM26" s="444"/>
      <c r="CN26" s="385">
        <v>0</v>
      </c>
      <c r="CO26" s="325">
        <v>0</v>
      </c>
      <c r="CP26" s="326">
        <v>0</v>
      </c>
      <c r="CQ26" s="444"/>
      <c r="CR26" s="327">
        <v>0</v>
      </c>
      <c r="CS26" s="243">
        <v>0</v>
      </c>
      <c r="CT26" s="244">
        <v>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1"/>
        <v>0</v>
      </c>
      <c r="DI26" s="477">
        <f t="shared" si="11"/>
        <v>0</v>
      </c>
      <c r="DJ26" s="238">
        <f t="shared" si="11"/>
        <v>0</v>
      </c>
      <c r="DK26" s="472">
        <f t="shared" si="12"/>
        <v>0</v>
      </c>
      <c r="DL26" s="205">
        <f t="shared" si="13"/>
        <v>0</v>
      </c>
      <c r="DM26" s="204">
        <f t="shared" si="14"/>
        <v>0</v>
      </c>
      <c r="DN26" s="456">
        <f t="shared" si="19"/>
        <v>0</v>
      </c>
      <c r="DO26" s="239">
        <f t="shared" si="17"/>
        <v>0</v>
      </c>
      <c r="DP26" s="1031">
        <v>0</v>
      </c>
      <c r="DQ26" s="1031">
        <v>0</v>
      </c>
      <c r="DR26" s="1031">
        <v>0</v>
      </c>
      <c r="DS26" s="1031">
        <v>0</v>
      </c>
      <c r="DT26" s="1031">
        <v>0</v>
      </c>
      <c r="DU26" s="1031">
        <v>0</v>
      </c>
      <c r="DV26" s="1031">
        <v>0</v>
      </c>
      <c r="DW26" s="1031">
        <v>0</v>
      </c>
      <c r="DX26" s="1031">
        <v>0</v>
      </c>
      <c r="DY26" s="1031">
        <v>0</v>
      </c>
      <c r="DZ26" s="1031">
        <v>0</v>
      </c>
      <c r="EA26" s="1031">
        <v>0</v>
      </c>
      <c r="EB26" s="1031">
        <v>0</v>
      </c>
      <c r="EC26" s="1031">
        <v>0</v>
      </c>
      <c r="ED26" s="1031">
        <v>0</v>
      </c>
      <c r="EE26" s="1031">
        <v>0</v>
      </c>
    </row>
    <row r="27" spans="1:135" ht="21.9" customHeight="1">
      <c r="A27" s="120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5">
        <f t="shared" si="0"/>
        <v>0</v>
      </c>
      <c r="V27" s="176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7">
        <v>0</v>
      </c>
      <c r="AD27" s="128">
        <f t="shared" si="1"/>
        <v>0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2"/>
        <v>0</v>
      </c>
      <c r="AN27" s="714">
        <f t="shared" si="3"/>
        <v>0</v>
      </c>
      <c r="AO27" s="600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9">
        <v>0</v>
      </c>
      <c r="AW27" s="593">
        <f t="shared" si="4"/>
        <v>0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5"/>
        <v>0</v>
      </c>
      <c r="BG27" s="970">
        <v>0</v>
      </c>
      <c r="BH27" s="134">
        <v>0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975">
        <f t="shared" si="6"/>
        <v>0</v>
      </c>
      <c r="BP27" s="173">
        <v>0</v>
      </c>
      <c r="BQ27" s="174">
        <v>0</v>
      </c>
      <c r="BR27" s="376">
        <v>0</v>
      </c>
      <c r="BS27" s="375">
        <v>0</v>
      </c>
      <c r="BT27" s="174">
        <v>0</v>
      </c>
      <c r="BU27" s="174">
        <v>0</v>
      </c>
      <c r="BV27" s="174">
        <v>0</v>
      </c>
      <c r="BW27" s="174">
        <v>0</v>
      </c>
      <c r="BX27" s="136">
        <f t="shared" si="15"/>
        <v>0</v>
      </c>
      <c r="BY27" s="137">
        <f t="shared" ref="BY27:BY37" si="25">U27-(W27+X27+Y27+Z27+AA27+AB27+AC27+AF27+AG27+AH27+AI27+AJ27+AK27+AL27)</f>
        <v>0</v>
      </c>
      <c r="BZ27" s="1187">
        <f t="shared" ref="BZ27:BZ37" si="26">AN27-(AP27+AQ27+AR27+AS27+AT27+AU27+AV27)</f>
        <v>0</v>
      </c>
      <c r="CA27" s="1188">
        <f t="shared" ref="CA27:CA37" si="27">AW27-(BH27+BI27+BJ27+BK27+BL27+BM27+BN27)</f>
        <v>0</v>
      </c>
      <c r="CB27" s="130">
        <v>0</v>
      </c>
      <c r="CC27" s="646">
        <f t="shared" si="24"/>
        <v>0</v>
      </c>
      <c r="CD27" s="1182">
        <f t="shared" si="16"/>
        <v>0</v>
      </c>
      <c r="CE27" s="1169">
        <f t="shared" si="18"/>
        <v>0</v>
      </c>
      <c r="CF27" s="263">
        <v>0</v>
      </c>
      <c r="CG27" s="462">
        <v>0</v>
      </c>
      <c r="CH27" s="240"/>
      <c r="CI27" s="219"/>
      <c r="CJ27" s="383">
        <v>0</v>
      </c>
      <c r="CK27" s="240">
        <v>0</v>
      </c>
      <c r="CL27" s="247">
        <v>0</v>
      </c>
      <c r="CM27" s="442"/>
      <c r="CN27" s="383">
        <v>0</v>
      </c>
      <c r="CO27" s="248">
        <v>0</v>
      </c>
      <c r="CP27" s="249">
        <v>0</v>
      </c>
      <c r="CQ27" s="442"/>
      <c r="CR27" s="265">
        <v>0</v>
      </c>
      <c r="CS27" s="240">
        <v>0</v>
      </c>
      <c r="CT27" s="247">
        <v>0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1"/>
        <v>0</v>
      </c>
      <c r="DI27" s="218">
        <f t="shared" si="11"/>
        <v>0</v>
      </c>
      <c r="DJ27" s="219">
        <f t="shared" si="11"/>
        <v>0</v>
      </c>
      <c r="DK27" s="471">
        <f t="shared" si="12"/>
        <v>0</v>
      </c>
      <c r="DL27" s="215">
        <f t="shared" si="13"/>
        <v>0</v>
      </c>
      <c r="DM27" s="208">
        <f t="shared" si="14"/>
        <v>0</v>
      </c>
      <c r="DN27" s="251">
        <f t="shared" si="19"/>
        <v>0</v>
      </c>
      <c r="DO27" s="220">
        <f t="shared" si="17"/>
        <v>0</v>
      </c>
      <c r="DP27" s="1032">
        <v>0</v>
      </c>
      <c r="DQ27" s="1032">
        <v>0</v>
      </c>
      <c r="DR27" s="1032">
        <v>0</v>
      </c>
      <c r="DS27" s="1032">
        <v>0</v>
      </c>
      <c r="DT27" s="1032">
        <v>0</v>
      </c>
      <c r="DU27" s="1032">
        <v>0</v>
      </c>
      <c r="DV27" s="1032">
        <v>0</v>
      </c>
      <c r="DW27" s="1032">
        <v>0</v>
      </c>
      <c r="DX27" s="1032">
        <v>0</v>
      </c>
      <c r="DY27" s="1032">
        <v>0</v>
      </c>
      <c r="DZ27" s="1032">
        <v>0</v>
      </c>
      <c r="EA27" s="1032">
        <v>0</v>
      </c>
      <c r="EB27" s="1032">
        <v>0</v>
      </c>
      <c r="EC27" s="1032">
        <v>0</v>
      </c>
      <c r="ED27" s="1032">
        <v>0</v>
      </c>
      <c r="EE27" s="1032">
        <v>0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0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1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2"/>
        <v>0</v>
      </c>
      <c r="AN28" s="714">
        <f t="shared" si="3"/>
        <v>0</v>
      </c>
      <c r="AO28" s="600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4"/>
        <v>0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5"/>
        <v>0</v>
      </c>
      <c r="BG28" s="970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6"/>
        <v>0</v>
      </c>
      <c r="BP28" s="173">
        <v>0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5"/>
        <v>0</v>
      </c>
      <c r="BY28" s="137">
        <f t="shared" si="25"/>
        <v>0</v>
      </c>
      <c r="BZ28" s="1187">
        <f t="shared" si="26"/>
        <v>0</v>
      </c>
      <c r="CA28" s="1188">
        <f t="shared" si="27"/>
        <v>0</v>
      </c>
      <c r="CB28" s="130">
        <v>0</v>
      </c>
      <c r="CC28" s="646">
        <f t="shared" si="24"/>
        <v>0</v>
      </c>
      <c r="CD28" s="1182">
        <f t="shared" si="16"/>
        <v>0</v>
      </c>
      <c r="CE28" s="1169">
        <f t="shared" si="18"/>
        <v>0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1"/>
        <v>0</v>
      </c>
      <c r="DI28" s="218">
        <f t="shared" si="11"/>
        <v>0</v>
      </c>
      <c r="DJ28" s="219">
        <f t="shared" si="11"/>
        <v>0</v>
      </c>
      <c r="DK28" s="471">
        <f t="shared" si="12"/>
        <v>0</v>
      </c>
      <c r="DL28" s="215">
        <f t="shared" si="13"/>
        <v>0</v>
      </c>
      <c r="DM28" s="208">
        <f t="shared" si="14"/>
        <v>0</v>
      </c>
      <c r="DN28" s="251">
        <f t="shared" si="19"/>
        <v>0</v>
      </c>
      <c r="DO28" s="220">
        <f t="shared" si="17"/>
        <v>0</v>
      </c>
      <c r="DP28" s="1032">
        <v>0</v>
      </c>
      <c r="DQ28" s="1032">
        <v>0</v>
      </c>
      <c r="DR28" s="1032">
        <v>0</v>
      </c>
      <c r="DS28" s="1032">
        <v>0</v>
      </c>
      <c r="DT28" s="1032">
        <v>0</v>
      </c>
      <c r="DU28" s="1032">
        <v>0</v>
      </c>
      <c r="DV28" s="1032">
        <v>0</v>
      </c>
      <c r="DW28" s="1032">
        <v>0</v>
      </c>
      <c r="DX28" s="1032">
        <v>0</v>
      </c>
      <c r="DY28" s="1032">
        <v>0</v>
      </c>
      <c r="DZ28" s="1032">
        <v>0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0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1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2"/>
        <v>0</v>
      </c>
      <c r="AN29" s="714">
        <f t="shared" si="3"/>
        <v>0</v>
      </c>
      <c r="AO29" s="600">
        <v>0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4"/>
        <v>0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5"/>
        <v>0</v>
      </c>
      <c r="BG29" s="970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6"/>
        <v>0</v>
      </c>
      <c r="BP29" s="173">
        <v>0</v>
      </c>
      <c r="BQ29" s="153">
        <v>0</v>
      </c>
      <c r="BR29" s="153">
        <v>0</v>
      </c>
      <c r="BS29" s="153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5"/>
        <v>0</v>
      </c>
      <c r="BY29" s="137">
        <f t="shared" si="25"/>
        <v>0</v>
      </c>
      <c r="BZ29" s="1187">
        <f t="shared" si="26"/>
        <v>0</v>
      </c>
      <c r="CA29" s="1188">
        <f t="shared" si="27"/>
        <v>0</v>
      </c>
      <c r="CB29" s="130">
        <v>0</v>
      </c>
      <c r="CC29" s="646">
        <f t="shared" si="24"/>
        <v>0</v>
      </c>
      <c r="CD29" s="1182">
        <f t="shared" si="16"/>
        <v>0</v>
      </c>
      <c r="CE29" s="1169">
        <f t="shared" si="18"/>
        <v>0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1"/>
        <v>0</v>
      </c>
      <c r="DI29" s="218">
        <f t="shared" si="11"/>
        <v>0</v>
      </c>
      <c r="DJ29" s="219">
        <f t="shared" si="11"/>
        <v>0</v>
      </c>
      <c r="DK29" s="471">
        <f t="shared" si="12"/>
        <v>0</v>
      </c>
      <c r="DL29" s="215">
        <f t="shared" si="13"/>
        <v>0</v>
      </c>
      <c r="DM29" s="208">
        <f t="shared" si="14"/>
        <v>0</v>
      </c>
      <c r="DN29" s="251">
        <f t="shared" si="19"/>
        <v>0</v>
      </c>
      <c r="DO29" s="220">
        <f t="shared" si="17"/>
        <v>0</v>
      </c>
      <c r="DP29" s="1032">
        <v>0</v>
      </c>
      <c r="DQ29" s="1032">
        <v>0</v>
      </c>
      <c r="DR29" s="1032">
        <v>0</v>
      </c>
      <c r="DS29" s="1032">
        <v>0</v>
      </c>
      <c r="DT29" s="1032">
        <v>0</v>
      </c>
      <c r="DU29" s="1032">
        <v>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0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1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2"/>
        <v>0</v>
      </c>
      <c r="AN30" s="714">
        <f t="shared" si="3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4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5"/>
        <v>0</v>
      </c>
      <c r="BG30" s="971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6"/>
        <v>0</v>
      </c>
      <c r="BP30" s="624">
        <v>0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5"/>
        <v>0</v>
      </c>
      <c r="BY30" s="341">
        <f t="shared" si="25"/>
        <v>0</v>
      </c>
      <c r="BZ30" s="1189">
        <f t="shared" si="26"/>
        <v>0</v>
      </c>
      <c r="CA30" s="1190">
        <f t="shared" si="27"/>
        <v>0</v>
      </c>
      <c r="CB30" s="130">
        <v>0</v>
      </c>
      <c r="CC30" s="645">
        <f t="shared" si="24"/>
        <v>0</v>
      </c>
      <c r="CD30" s="1191">
        <f t="shared" si="16"/>
        <v>0</v>
      </c>
      <c r="CE30" s="1169">
        <f t="shared" si="18"/>
        <v>0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1"/>
        <v>0</v>
      </c>
      <c r="DI30" s="214">
        <f t="shared" si="11"/>
        <v>0</v>
      </c>
      <c r="DJ30" s="208">
        <f t="shared" si="11"/>
        <v>0</v>
      </c>
      <c r="DK30" s="471">
        <f t="shared" si="12"/>
        <v>0</v>
      </c>
      <c r="DL30" s="215">
        <f t="shared" si="13"/>
        <v>0</v>
      </c>
      <c r="DM30" s="208">
        <f t="shared" si="14"/>
        <v>0</v>
      </c>
      <c r="DN30" s="216">
        <f t="shared" si="19"/>
        <v>0</v>
      </c>
      <c r="DO30" s="217">
        <f t="shared" si="17"/>
        <v>0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0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1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2"/>
        <v>0</v>
      </c>
      <c r="AN31" s="714">
        <f t="shared" si="3"/>
        <v>0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4"/>
        <v>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5"/>
        <v>0</v>
      </c>
      <c r="BG31" s="972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0</v>
      </c>
      <c r="BY31" s="137">
        <f t="shared" si="25"/>
        <v>0</v>
      </c>
      <c r="BZ31" s="1187">
        <f t="shared" si="26"/>
        <v>0</v>
      </c>
      <c r="CA31" s="1188">
        <f t="shared" si="27"/>
        <v>0</v>
      </c>
      <c r="CB31" s="130">
        <v>0</v>
      </c>
      <c r="CC31" s="646">
        <f t="shared" si="24"/>
        <v>0</v>
      </c>
      <c r="CD31" s="1182">
        <f t="shared" si="16"/>
        <v>0</v>
      </c>
      <c r="CE31" s="1169">
        <f t="shared" si="18"/>
        <v>0</v>
      </c>
      <c r="CF31" s="262">
        <v>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1"/>
        <v>0</v>
      </c>
      <c r="DI31" s="218">
        <f t="shared" si="11"/>
        <v>0</v>
      </c>
      <c r="DJ31" s="219">
        <f t="shared" si="11"/>
        <v>0</v>
      </c>
      <c r="DK31" s="471">
        <f t="shared" si="12"/>
        <v>0</v>
      </c>
      <c r="DL31" s="215">
        <f t="shared" si="13"/>
        <v>0</v>
      </c>
      <c r="DM31" s="208">
        <f t="shared" si="14"/>
        <v>0</v>
      </c>
      <c r="DN31" s="251">
        <f t="shared" si="19"/>
        <v>0</v>
      </c>
      <c r="DO31" s="220">
        <f t="shared" si="17"/>
        <v>0</v>
      </c>
      <c r="DP31" s="1032">
        <v>0</v>
      </c>
      <c r="DQ31" s="1032">
        <v>0</v>
      </c>
      <c r="DR31" s="1032">
        <v>0</v>
      </c>
      <c r="DS31" s="1032">
        <v>0</v>
      </c>
      <c r="DT31" s="1032">
        <v>0</v>
      </c>
      <c r="DU31" s="1032">
        <v>0</v>
      </c>
      <c r="DV31" s="1032">
        <v>0</v>
      </c>
      <c r="DW31" s="1032">
        <v>0</v>
      </c>
      <c r="DX31" s="1032">
        <v>0</v>
      </c>
      <c r="DY31" s="1032">
        <v>0</v>
      </c>
      <c r="DZ31" s="1032">
        <v>0</v>
      </c>
      <c r="EA31" s="1032">
        <v>0</v>
      </c>
      <c r="EB31" s="1032">
        <v>0</v>
      </c>
      <c r="EC31" s="1032">
        <v>0</v>
      </c>
      <c r="ED31" s="1032">
        <v>0</v>
      </c>
      <c r="EE31" s="1032">
        <v>0</v>
      </c>
    </row>
    <row r="32" spans="1:135" ht="2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0"/>
        <v>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1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2"/>
        <v>0</v>
      </c>
      <c r="AN32" s="714">
        <f t="shared" si="3"/>
        <v>0</v>
      </c>
      <c r="AO32" s="600">
        <v>0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4"/>
        <v>0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5"/>
        <v>0</v>
      </c>
      <c r="BG32" s="972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8">SUM(BG32:BN32)</f>
        <v>0</v>
      </c>
      <c r="BP32" s="133">
        <v>0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9">SUM(BP32:BW32)</f>
        <v>0</v>
      </c>
      <c r="BY32" s="137">
        <f t="shared" si="25"/>
        <v>0</v>
      </c>
      <c r="BZ32" s="1187">
        <f t="shared" si="26"/>
        <v>0</v>
      </c>
      <c r="CA32" s="1188">
        <f t="shared" si="27"/>
        <v>0</v>
      </c>
      <c r="CB32" s="130">
        <v>0</v>
      </c>
      <c r="CC32" s="646">
        <f t="shared" si="24"/>
        <v>0</v>
      </c>
      <c r="CD32" s="1182">
        <f t="shared" si="16"/>
        <v>0</v>
      </c>
      <c r="CE32" s="1169">
        <f t="shared" si="18"/>
        <v>0</v>
      </c>
      <c r="CF32" s="262">
        <v>0</v>
      </c>
      <c r="CG32" s="462">
        <v>0</v>
      </c>
      <c r="CH32" s="240"/>
      <c r="CI32" s="219"/>
      <c r="CJ32" s="383">
        <v>0</v>
      </c>
      <c r="CK32" s="240">
        <v>0</v>
      </c>
      <c r="CL32" s="247">
        <v>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1"/>
        <v>0</v>
      </c>
      <c r="DI32" s="218">
        <f t="shared" si="11"/>
        <v>0</v>
      </c>
      <c r="DJ32" s="219">
        <f t="shared" si="11"/>
        <v>0</v>
      </c>
      <c r="DK32" s="471">
        <f t="shared" si="12"/>
        <v>0</v>
      </c>
      <c r="DL32" s="215">
        <f t="shared" si="13"/>
        <v>0</v>
      </c>
      <c r="DM32" s="208">
        <f t="shared" si="14"/>
        <v>0</v>
      </c>
      <c r="DN32" s="251">
        <f t="shared" si="19"/>
        <v>0</v>
      </c>
      <c r="DO32" s="220">
        <f t="shared" si="17"/>
        <v>0</v>
      </c>
      <c r="DP32" s="1032">
        <v>0</v>
      </c>
      <c r="DQ32" s="1032">
        <v>0</v>
      </c>
      <c r="DR32" s="1032">
        <v>0</v>
      </c>
      <c r="DS32" s="1032">
        <v>0</v>
      </c>
      <c r="DT32" s="1032">
        <v>0</v>
      </c>
      <c r="DU32" s="1032">
        <v>0</v>
      </c>
      <c r="DV32" s="1032">
        <v>0</v>
      </c>
      <c r="DW32" s="1032">
        <v>0</v>
      </c>
      <c r="DX32" s="1032">
        <v>0</v>
      </c>
      <c r="DY32" s="1032">
        <v>0</v>
      </c>
      <c r="DZ32" s="1032">
        <v>0</v>
      </c>
      <c r="EA32" s="1032">
        <v>0</v>
      </c>
      <c r="EB32" s="1032">
        <v>0</v>
      </c>
      <c r="EC32" s="1032">
        <v>0</v>
      </c>
      <c r="ED32" s="1032">
        <v>0</v>
      </c>
      <c r="EE32" s="1032">
        <v>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0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1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2"/>
        <v>0</v>
      </c>
      <c r="AN33" s="711">
        <f t="shared" si="3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4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5"/>
        <v>0</v>
      </c>
      <c r="BG33" s="970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6"/>
        <v>0</v>
      </c>
      <c r="BP33" s="184">
        <v>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5"/>
        <v>0</v>
      </c>
      <c r="BY33" s="137">
        <f t="shared" si="25"/>
        <v>0</v>
      </c>
      <c r="BZ33" s="1187">
        <f t="shared" si="26"/>
        <v>0</v>
      </c>
      <c r="CA33" s="1188">
        <f t="shared" si="27"/>
        <v>0</v>
      </c>
      <c r="CB33" s="130">
        <v>0</v>
      </c>
      <c r="CC33" s="646">
        <f t="shared" si="24"/>
        <v>0</v>
      </c>
      <c r="CD33" s="1192">
        <f t="shared" si="16"/>
        <v>0</v>
      </c>
      <c r="CE33" s="1169">
        <f t="shared" si="18"/>
        <v>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1"/>
        <v>0</v>
      </c>
      <c r="DI33" s="218">
        <f t="shared" si="11"/>
        <v>0</v>
      </c>
      <c r="DJ33" s="219">
        <f t="shared" si="11"/>
        <v>0</v>
      </c>
      <c r="DK33" s="500">
        <f t="shared" si="12"/>
        <v>0</v>
      </c>
      <c r="DL33" s="501">
        <f t="shared" si="13"/>
        <v>0</v>
      </c>
      <c r="DM33" s="219">
        <f t="shared" si="14"/>
        <v>0</v>
      </c>
      <c r="DN33" s="251">
        <f t="shared" si="19"/>
        <v>0</v>
      </c>
      <c r="DO33" s="220">
        <f t="shared" si="17"/>
        <v>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0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1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2"/>
        <v>0</v>
      </c>
      <c r="AN34" s="711">
        <f t="shared" si="3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4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5"/>
        <v>0</v>
      </c>
      <c r="BG34" s="970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6"/>
        <v>0</v>
      </c>
      <c r="BP34" s="184">
        <v>0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5"/>
        <v>0</v>
      </c>
      <c r="BY34" s="137">
        <f t="shared" si="25"/>
        <v>0</v>
      </c>
      <c r="BZ34" s="1187">
        <f t="shared" si="26"/>
        <v>0</v>
      </c>
      <c r="CA34" s="1188">
        <f>AW34-(BH34+BI34+BJ34+BK34+BL34+BM34+BN34)</f>
        <v>0</v>
      </c>
      <c r="CB34" s="130">
        <v>0</v>
      </c>
      <c r="CC34" s="646">
        <f t="shared" si="24"/>
        <v>0</v>
      </c>
      <c r="CD34" s="1192">
        <f t="shared" si="16"/>
        <v>0</v>
      </c>
      <c r="CE34" s="1169">
        <f t="shared" si="18"/>
        <v>0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1"/>
        <v>0</v>
      </c>
      <c r="DI34" s="218">
        <f t="shared" si="11"/>
        <v>0</v>
      </c>
      <c r="DJ34" s="219">
        <f t="shared" si="11"/>
        <v>0</v>
      </c>
      <c r="DK34" s="500">
        <f t="shared" si="12"/>
        <v>0</v>
      </c>
      <c r="DL34" s="501">
        <f t="shared" si="13"/>
        <v>0</v>
      </c>
      <c r="DM34" s="219">
        <f t="shared" si="14"/>
        <v>0</v>
      </c>
      <c r="DN34" s="251">
        <f t="shared" si="19"/>
        <v>0</v>
      </c>
      <c r="DO34" s="220">
        <f t="shared" si="17"/>
        <v>0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0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1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2"/>
        <v>0</v>
      </c>
      <c r="AN35" s="714">
        <f t="shared" si="3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4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5"/>
        <v>0</v>
      </c>
      <c r="BG35" s="971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6"/>
        <v>0</v>
      </c>
      <c r="BP35" s="133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5"/>
        <v>0</v>
      </c>
      <c r="BY35" s="341">
        <f t="shared" si="25"/>
        <v>0</v>
      </c>
      <c r="BZ35" s="1189">
        <f t="shared" si="26"/>
        <v>0</v>
      </c>
      <c r="CA35" s="1190">
        <f t="shared" si="27"/>
        <v>0</v>
      </c>
      <c r="CB35" s="130">
        <v>0</v>
      </c>
      <c r="CC35" s="645">
        <f t="shared" si="24"/>
        <v>0</v>
      </c>
      <c r="CD35" s="1193">
        <f t="shared" si="16"/>
        <v>0</v>
      </c>
      <c r="CE35" s="1169">
        <f t="shared" si="18"/>
        <v>0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1"/>
        <v>0</v>
      </c>
      <c r="DI35" s="214">
        <f t="shared" si="11"/>
        <v>0</v>
      </c>
      <c r="DJ35" s="208">
        <f t="shared" si="11"/>
        <v>0</v>
      </c>
      <c r="DK35" s="471">
        <f t="shared" si="12"/>
        <v>0</v>
      </c>
      <c r="DL35" s="215">
        <f t="shared" si="13"/>
        <v>0</v>
      </c>
      <c r="DM35" s="208">
        <f t="shared" si="14"/>
        <v>0</v>
      </c>
      <c r="DN35" s="216">
        <f t="shared" si="19"/>
        <v>0</v>
      </c>
      <c r="DO35" s="217">
        <f t="shared" si="17"/>
        <v>0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0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1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2"/>
        <v>0</v>
      </c>
      <c r="AN36" s="711">
        <f t="shared" si="3"/>
        <v>0</v>
      </c>
      <c r="AO36" s="600">
        <v>0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4"/>
        <v>0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5"/>
        <v>0</v>
      </c>
      <c r="BG36" s="970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6"/>
        <v>0</v>
      </c>
      <c r="BP36" s="458">
        <v>0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5"/>
        <v>0</v>
      </c>
      <c r="BY36" s="137">
        <f t="shared" si="25"/>
        <v>0</v>
      </c>
      <c r="BZ36" s="1187">
        <f t="shared" si="26"/>
        <v>0</v>
      </c>
      <c r="CA36" s="1188">
        <f t="shared" si="27"/>
        <v>0</v>
      </c>
      <c r="CB36" s="130">
        <v>0</v>
      </c>
      <c r="CC36" s="646">
        <f t="shared" si="24"/>
        <v>0</v>
      </c>
      <c r="CD36" s="1192">
        <f t="shared" si="16"/>
        <v>0</v>
      </c>
      <c r="CE36" s="1169">
        <f t="shared" si="18"/>
        <v>0</v>
      </c>
      <c r="CF36" s="263">
        <v>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1"/>
        <v>0</v>
      </c>
      <c r="DI36" s="218">
        <f t="shared" si="11"/>
        <v>0</v>
      </c>
      <c r="DJ36" s="219">
        <f t="shared" si="11"/>
        <v>0</v>
      </c>
      <c r="DK36" s="500">
        <f t="shared" si="12"/>
        <v>0</v>
      </c>
      <c r="DL36" s="501">
        <f t="shared" si="13"/>
        <v>0</v>
      </c>
      <c r="DM36" s="219">
        <f t="shared" si="14"/>
        <v>0</v>
      </c>
      <c r="DN36" s="251">
        <f t="shared" si="19"/>
        <v>0</v>
      </c>
      <c r="DO36" s="220">
        <f t="shared" si="17"/>
        <v>0</v>
      </c>
      <c r="DP36" s="1034">
        <v>0</v>
      </c>
      <c r="DQ36" s="1034">
        <v>0</v>
      </c>
      <c r="DR36" s="1034">
        <v>0</v>
      </c>
      <c r="DS36" s="1034">
        <v>0</v>
      </c>
      <c r="DT36" s="1034">
        <v>0</v>
      </c>
      <c r="DU36" s="1034">
        <v>0</v>
      </c>
      <c r="DV36" s="1034">
        <v>0</v>
      </c>
      <c r="DW36" s="1034">
        <v>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  <c r="EE36" s="1034">
        <v>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0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1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2"/>
        <v>0</v>
      </c>
      <c r="AN37" s="715">
        <f t="shared" si="3"/>
        <v>0</v>
      </c>
      <c r="AO37" s="603">
        <v>0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4"/>
        <v>0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5"/>
        <v>0</v>
      </c>
      <c r="BG37" s="973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6"/>
        <v>0</v>
      </c>
      <c r="BP37" s="334">
        <v>0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5"/>
        <v>0</v>
      </c>
      <c r="BY37" s="336">
        <f t="shared" si="25"/>
        <v>0</v>
      </c>
      <c r="BZ37" s="1194">
        <f t="shared" si="26"/>
        <v>0</v>
      </c>
      <c r="CA37" s="1195">
        <f t="shared" si="27"/>
        <v>0</v>
      </c>
      <c r="CB37" s="130">
        <v>0</v>
      </c>
      <c r="CC37" s="1196">
        <f t="shared" si="24"/>
        <v>0</v>
      </c>
      <c r="CD37" s="1197">
        <f t="shared" si="16"/>
        <v>0</v>
      </c>
      <c r="CE37" s="1171">
        <f t="shared" si="18"/>
        <v>0</v>
      </c>
      <c r="CF37" s="379">
        <v>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1"/>
        <v>0</v>
      </c>
      <c r="DI37" s="228">
        <f t="shared" si="11"/>
        <v>0</v>
      </c>
      <c r="DJ37" s="222">
        <f t="shared" si="11"/>
        <v>0</v>
      </c>
      <c r="DK37" s="473">
        <f t="shared" si="12"/>
        <v>0</v>
      </c>
      <c r="DL37" s="339">
        <f t="shared" si="13"/>
        <v>0</v>
      </c>
      <c r="DM37" s="222">
        <f t="shared" si="14"/>
        <v>0</v>
      </c>
      <c r="DN37" s="241">
        <f t="shared" si="19"/>
        <v>0</v>
      </c>
      <c r="DO37" s="242">
        <f t="shared" si="17"/>
        <v>0</v>
      </c>
      <c r="DP37" s="1036">
        <v>0</v>
      </c>
      <c r="DQ37" s="1036">
        <v>0</v>
      </c>
      <c r="DR37" s="1036">
        <v>0</v>
      </c>
      <c r="DS37" s="1036">
        <v>0</v>
      </c>
      <c r="DT37" s="1036">
        <v>0</v>
      </c>
      <c r="DU37" s="1036">
        <v>0</v>
      </c>
      <c r="DV37" s="1036">
        <v>0</v>
      </c>
      <c r="DW37" s="1036">
        <v>0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0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1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2"/>
        <v>0</v>
      </c>
      <c r="AN38" s="717">
        <f t="shared" si="3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4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6"/>
        <v>0</v>
      </c>
      <c r="BP38" s="173">
        <v>0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5"/>
        <v>0</v>
      </c>
      <c r="BY38" s="393">
        <f>U38-(W38+X38+Y38+Z38+AA38+AB38+AC38+AF38+AG38+AH38+AI38+AJ38+AK38+AL38)</f>
        <v>0</v>
      </c>
      <c r="BZ38" s="1180">
        <f>AN38-(AP38+AQ38+AR38+AS38+AT38+AU38+AV38)</f>
        <v>0</v>
      </c>
      <c r="CA38" s="1181">
        <f>AW38-(BQ38+BR38+BS38+BT38+BU38+BV38+BW38)</f>
        <v>0</v>
      </c>
      <c r="CB38" s="130">
        <v>0</v>
      </c>
      <c r="CC38" s="130">
        <v>0</v>
      </c>
      <c r="CD38" s="1182">
        <f t="shared" si="16"/>
        <v>0</v>
      </c>
      <c r="CE38" s="1169">
        <f t="shared" si="18"/>
        <v>0</v>
      </c>
      <c r="CF38" s="264">
        <v>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1"/>
        <v>0</v>
      </c>
      <c r="DI38" s="479">
        <f t="shared" si="11"/>
        <v>0</v>
      </c>
      <c r="DJ38" s="230">
        <f t="shared" si="11"/>
        <v>0</v>
      </c>
      <c r="DK38" s="608">
        <f t="shared" si="12"/>
        <v>0</v>
      </c>
      <c r="DL38" s="609">
        <f t="shared" si="13"/>
        <v>0</v>
      </c>
      <c r="DM38" s="230">
        <f t="shared" si="14"/>
        <v>0</v>
      </c>
      <c r="DN38" s="338">
        <f t="shared" si="19"/>
        <v>0</v>
      </c>
      <c r="DO38" s="246">
        <f t="shared" si="17"/>
        <v>0</v>
      </c>
      <c r="DP38" s="449">
        <v>0</v>
      </c>
      <c r="DQ38" s="449">
        <v>0</v>
      </c>
      <c r="DR38" s="449">
        <v>0</v>
      </c>
      <c r="DS38" s="449">
        <v>0</v>
      </c>
      <c r="DT38" s="449">
        <v>0</v>
      </c>
      <c r="DU38" s="449">
        <v>0</v>
      </c>
      <c r="DV38" s="449">
        <v>0</v>
      </c>
      <c r="DW38" s="449">
        <v>0</v>
      </c>
      <c r="DX38" s="449">
        <v>0</v>
      </c>
      <c r="DY38" s="449">
        <v>0</v>
      </c>
      <c r="DZ38" s="449">
        <v>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0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1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2"/>
        <v>0</v>
      </c>
      <c r="AN39" s="714">
        <f t="shared" si="3"/>
        <v>0</v>
      </c>
      <c r="AO39" s="600">
        <v>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4"/>
        <v>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6"/>
        <v>0</v>
      </c>
      <c r="BP39" s="173">
        <v>0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5"/>
        <v>0</v>
      </c>
      <c r="BY39" s="393">
        <f t="shared" ref="BY39:BY82" si="30">U39-(W39+X39+Y39+Z39+AA39+AB39+AC39+AF39+AG39+AH39+AI39+AJ39+AK39+AL39)</f>
        <v>0</v>
      </c>
      <c r="BZ39" s="1180">
        <f t="shared" ref="BZ39:BZ82" si="31">AN39-(AP39+AQ39+AR39+AS39+AT39+AU39+AV39)</f>
        <v>0</v>
      </c>
      <c r="CA39" s="1181">
        <f t="shared" ref="CA39:CA82" si="32">AW39-(BQ39+BR39+BS39+BT39+BU39+BV39+BW39)</f>
        <v>0</v>
      </c>
      <c r="CB39" s="130">
        <v>0</v>
      </c>
      <c r="CC39" s="130">
        <v>0</v>
      </c>
      <c r="CD39" s="1182">
        <f t="shared" si="16"/>
        <v>0</v>
      </c>
      <c r="CE39" s="1169">
        <f t="shared" si="18"/>
        <v>0</v>
      </c>
      <c r="CF39" s="263">
        <v>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1"/>
        <v>0</v>
      </c>
      <c r="DI39" s="218">
        <f t="shared" si="11"/>
        <v>0</v>
      </c>
      <c r="DJ39" s="219">
        <f t="shared" si="11"/>
        <v>0</v>
      </c>
      <c r="DK39" s="471">
        <f t="shared" si="12"/>
        <v>0</v>
      </c>
      <c r="DL39" s="215">
        <f t="shared" si="13"/>
        <v>0</v>
      </c>
      <c r="DM39" s="208">
        <f t="shared" si="14"/>
        <v>0</v>
      </c>
      <c r="DN39" s="251">
        <f t="shared" si="19"/>
        <v>0</v>
      </c>
      <c r="DO39" s="220">
        <f t="shared" si="17"/>
        <v>0</v>
      </c>
      <c r="DP39" s="449">
        <v>0</v>
      </c>
      <c r="DQ39" s="449">
        <v>0</v>
      </c>
      <c r="DR39" s="449">
        <v>0</v>
      </c>
      <c r="DS39" s="449">
        <v>0</v>
      </c>
      <c r="DT39" s="449">
        <v>0</v>
      </c>
      <c r="DU39" s="449">
        <v>0</v>
      </c>
      <c r="DV39" s="449">
        <v>0</v>
      </c>
      <c r="DW39" s="449">
        <v>0</v>
      </c>
      <c r="DX39" s="449">
        <v>0</v>
      </c>
      <c r="DY39" s="449">
        <v>0</v>
      </c>
      <c r="DZ39" s="449">
        <v>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0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1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2"/>
        <v>0</v>
      </c>
      <c r="AN40" s="714">
        <f t="shared" si="3"/>
        <v>0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4"/>
        <v>0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6"/>
        <v>0</v>
      </c>
      <c r="BP40" s="173">
        <v>0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5"/>
        <v>0</v>
      </c>
      <c r="BY40" s="393">
        <f t="shared" si="30"/>
        <v>0</v>
      </c>
      <c r="BZ40" s="1180">
        <f t="shared" si="31"/>
        <v>0</v>
      </c>
      <c r="CA40" s="1181">
        <f t="shared" si="32"/>
        <v>0</v>
      </c>
      <c r="CB40" s="130">
        <v>0</v>
      </c>
      <c r="CC40" s="130">
        <v>0</v>
      </c>
      <c r="CD40" s="1182">
        <f t="shared" si="16"/>
        <v>0</v>
      </c>
      <c r="CE40" s="1169">
        <f t="shared" si="18"/>
        <v>0</v>
      </c>
      <c r="CF40" s="263">
        <v>0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0</v>
      </c>
      <c r="CO40" s="248">
        <v>0</v>
      </c>
      <c r="CP40" s="249">
        <v>0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1"/>
        <v>0</v>
      </c>
      <c r="DI40" s="218">
        <f t="shared" si="11"/>
        <v>0</v>
      </c>
      <c r="DJ40" s="219">
        <f t="shared" si="11"/>
        <v>0</v>
      </c>
      <c r="DK40" s="471">
        <f t="shared" si="12"/>
        <v>0</v>
      </c>
      <c r="DL40" s="215">
        <f t="shared" si="13"/>
        <v>0</v>
      </c>
      <c r="DM40" s="208">
        <f t="shared" si="14"/>
        <v>0</v>
      </c>
      <c r="DN40" s="251">
        <f t="shared" si="19"/>
        <v>0</v>
      </c>
      <c r="DO40" s="220">
        <f t="shared" si="17"/>
        <v>0</v>
      </c>
      <c r="DP40" s="449">
        <v>0</v>
      </c>
      <c r="DQ40" s="449">
        <v>0</v>
      </c>
      <c r="DR40" s="449">
        <v>0</v>
      </c>
      <c r="DS40" s="449">
        <v>0</v>
      </c>
      <c r="DT40" s="449">
        <v>0</v>
      </c>
      <c r="DU40" s="449">
        <v>0</v>
      </c>
      <c r="DV40" s="449">
        <v>0</v>
      </c>
      <c r="DW40" s="449">
        <v>0</v>
      </c>
      <c r="DX40" s="449">
        <v>0</v>
      </c>
      <c r="DY40" s="449">
        <v>0</v>
      </c>
      <c r="DZ40" s="449">
        <v>0</v>
      </c>
      <c r="EA40" s="449">
        <v>0</v>
      </c>
      <c r="EB40" s="449">
        <v>0</v>
      </c>
      <c r="EC40" s="449">
        <v>0</v>
      </c>
      <c r="ED40" s="449">
        <v>0</v>
      </c>
      <c r="EE40" s="449">
        <v>0</v>
      </c>
    </row>
    <row r="41" spans="1:135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0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1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2"/>
        <v>0</v>
      </c>
      <c r="AN41" s="714">
        <f t="shared" si="3"/>
        <v>0</v>
      </c>
      <c r="AO41" s="600">
        <v>0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4"/>
        <v>0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6"/>
        <v>0</v>
      </c>
      <c r="BP41" s="173">
        <v>0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5"/>
        <v>0</v>
      </c>
      <c r="BY41" s="393">
        <f t="shared" si="30"/>
        <v>0</v>
      </c>
      <c r="BZ41" s="1180">
        <f t="shared" si="31"/>
        <v>0</v>
      </c>
      <c r="CA41" s="1181">
        <f t="shared" si="32"/>
        <v>0</v>
      </c>
      <c r="CB41" s="130">
        <v>0</v>
      </c>
      <c r="CC41" s="130">
        <v>0</v>
      </c>
      <c r="CD41" s="1182">
        <f t="shared" si="16"/>
        <v>0</v>
      </c>
      <c r="CE41" s="1169">
        <f t="shared" si="18"/>
        <v>0</v>
      </c>
      <c r="CF41" s="263">
        <v>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0</v>
      </c>
      <c r="CO41" s="248">
        <v>0</v>
      </c>
      <c r="CP41" s="249">
        <v>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1"/>
        <v>0</v>
      </c>
      <c r="DI41" s="218">
        <f t="shared" si="11"/>
        <v>0</v>
      </c>
      <c r="DJ41" s="219">
        <f t="shared" si="11"/>
        <v>0</v>
      </c>
      <c r="DK41" s="471">
        <f t="shared" si="12"/>
        <v>0</v>
      </c>
      <c r="DL41" s="215">
        <f t="shared" si="13"/>
        <v>0</v>
      </c>
      <c r="DM41" s="208">
        <f t="shared" si="14"/>
        <v>0</v>
      </c>
      <c r="DN41" s="251">
        <f t="shared" si="19"/>
        <v>0</v>
      </c>
      <c r="DO41" s="220">
        <f t="shared" si="17"/>
        <v>0</v>
      </c>
      <c r="DP41" s="449">
        <v>0</v>
      </c>
      <c r="DQ41" s="449">
        <v>0</v>
      </c>
      <c r="DR41" s="449">
        <v>0</v>
      </c>
      <c r="DS41" s="449">
        <v>0</v>
      </c>
      <c r="DT41" s="449">
        <v>0</v>
      </c>
      <c r="DU41" s="449">
        <v>0</v>
      </c>
      <c r="DV41" s="449">
        <v>0</v>
      </c>
      <c r="DW41" s="449">
        <v>0</v>
      </c>
      <c r="DX41" s="449">
        <v>0</v>
      </c>
      <c r="DY41" s="449">
        <v>0</v>
      </c>
      <c r="DZ41" s="449">
        <v>0</v>
      </c>
      <c r="EA41" s="449">
        <v>0</v>
      </c>
      <c r="EB41" s="449">
        <v>0</v>
      </c>
      <c r="EC41" s="449">
        <v>0</v>
      </c>
      <c r="ED41" s="449">
        <v>0</v>
      </c>
      <c r="EE41" s="449">
        <v>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0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1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2"/>
        <v>0</v>
      </c>
      <c r="AN42" s="714">
        <f t="shared" si="3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4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6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5"/>
        <v>0</v>
      </c>
      <c r="BY42" s="393">
        <f t="shared" si="30"/>
        <v>0</v>
      </c>
      <c r="BZ42" s="1180">
        <f t="shared" si="31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16"/>
        <v>0</v>
      </c>
      <c r="CE42" s="1169">
        <f t="shared" si="18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1"/>
        <v>0</v>
      </c>
      <c r="DI42" s="218">
        <f t="shared" si="11"/>
        <v>0</v>
      </c>
      <c r="DJ42" s="219">
        <f t="shared" si="11"/>
        <v>0</v>
      </c>
      <c r="DK42" s="471">
        <f t="shared" si="12"/>
        <v>0</v>
      </c>
      <c r="DL42" s="215">
        <f t="shared" si="13"/>
        <v>0</v>
      </c>
      <c r="DM42" s="208">
        <f t="shared" si="14"/>
        <v>0</v>
      </c>
      <c r="DN42" s="251">
        <f t="shared" si="19"/>
        <v>0</v>
      </c>
      <c r="DO42" s="220">
        <f t="shared" si="17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0"/>
        <v>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1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2"/>
        <v>0</v>
      </c>
      <c r="AN43" s="714">
        <f t="shared" si="3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4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6"/>
        <v>0</v>
      </c>
      <c r="BP43" s="173">
        <v>0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5"/>
        <v>0</v>
      </c>
      <c r="BY43" s="393">
        <f t="shared" si="30"/>
        <v>0</v>
      </c>
      <c r="BZ43" s="1180">
        <f t="shared" si="31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16"/>
        <v>0</v>
      </c>
      <c r="CE43" s="1169">
        <f t="shared" si="18"/>
        <v>0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1"/>
        <v>0</v>
      </c>
      <c r="DI43" s="218">
        <f t="shared" si="11"/>
        <v>0</v>
      </c>
      <c r="DJ43" s="219">
        <f t="shared" si="11"/>
        <v>0</v>
      </c>
      <c r="DK43" s="471">
        <f t="shared" si="12"/>
        <v>0</v>
      </c>
      <c r="DL43" s="215">
        <f t="shared" si="13"/>
        <v>0</v>
      </c>
      <c r="DM43" s="208">
        <f t="shared" si="14"/>
        <v>0</v>
      </c>
      <c r="DN43" s="251">
        <f t="shared" si="19"/>
        <v>0</v>
      </c>
      <c r="DO43" s="220">
        <f t="shared" si="17"/>
        <v>0</v>
      </c>
      <c r="DP43" s="449">
        <v>0</v>
      </c>
      <c r="DQ43" s="449">
        <v>0</v>
      </c>
      <c r="DR43" s="449">
        <v>0</v>
      </c>
      <c r="DS43" s="449">
        <v>0</v>
      </c>
      <c r="DT43" s="449">
        <v>0</v>
      </c>
      <c r="DU43" s="449">
        <v>0</v>
      </c>
      <c r="DV43" s="449">
        <v>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0"/>
        <v>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1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2"/>
        <v>0</v>
      </c>
      <c r="AN44" s="714">
        <f t="shared" si="3"/>
        <v>0</v>
      </c>
      <c r="AO44" s="600">
        <v>0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4"/>
        <v>0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6"/>
        <v>0</v>
      </c>
      <c r="BP44" s="173">
        <v>0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5"/>
        <v>0</v>
      </c>
      <c r="BY44" s="393">
        <f t="shared" si="30"/>
        <v>0</v>
      </c>
      <c r="BZ44" s="1180">
        <f t="shared" si="31"/>
        <v>0</v>
      </c>
      <c r="CA44" s="1181">
        <f t="shared" si="32"/>
        <v>0</v>
      </c>
      <c r="CB44" s="130">
        <v>0</v>
      </c>
      <c r="CC44" s="130">
        <v>0</v>
      </c>
      <c r="CD44" s="1182">
        <f t="shared" si="16"/>
        <v>0</v>
      </c>
      <c r="CE44" s="1169">
        <f t="shared" si="18"/>
        <v>0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1"/>
        <v>0</v>
      </c>
      <c r="DI44" s="218">
        <f t="shared" si="11"/>
        <v>0</v>
      </c>
      <c r="DJ44" s="219">
        <f t="shared" si="11"/>
        <v>0</v>
      </c>
      <c r="DK44" s="471">
        <f t="shared" si="12"/>
        <v>0</v>
      </c>
      <c r="DL44" s="215">
        <f t="shared" si="13"/>
        <v>0</v>
      </c>
      <c r="DM44" s="208">
        <f t="shared" si="14"/>
        <v>0</v>
      </c>
      <c r="DN44" s="251">
        <f t="shared" si="19"/>
        <v>0</v>
      </c>
      <c r="DO44" s="220">
        <f t="shared" si="17"/>
        <v>0</v>
      </c>
      <c r="DP44" s="449">
        <v>0</v>
      </c>
      <c r="DQ44" s="449">
        <v>0</v>
      </c>
      <c r="DR44" s="449">
        <v>0</v>
      </c>
      <c r="DS44" s="449">
        <v>0</v>
      </c>
      <c r="DT44" s="449">
        <v>0</v>
      </c>
      <c r="DU44" s="449">
        <v>0</v>
      </c>
      <c r="DV44" s="449">
        <v>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0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1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2"/>
        <v>0</v>
      </c>
      <c r="AN45" s="714">
        <f t="shared" si="3"/>
        <v>0</v>
      </c>
      <c r="AO45" s="600">
        <v>0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4"/>
        <v>0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6"/>
        <v>0</v>
      </c>
      <c r="BP45" s="173">
        <v>0</v>
      </c>
      <c r="BQ45" s="134">
        <v>0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5"/>
        <v>0</v>
      </c>
      <c r="BY45" s="393">
        <f t="shared" si="30"/>
        <v>0</v>
      </c>
      <c r="BZ45" s="1180">
        <f t="shared" si="31"/>
        <v>0</v>
      </c>
      <c r="CA45" s="1181">
        <f t="shared" si="32"/>
        <v>0</v>
      </c>
      <c r="CB45" s="130">
        <v>0</v>
      </c>
      <c r="CC45" s="130">
        <v>0</v>
      </c>
      <c r="CD45" s="1182">
        <f t="shared" si="16"/>
        <v>0</v>
      </c>
      <c r="CE45" s="1169">
        <f t="shared" si="18"/>
        <v>0</v>
      </c>
      <c r="CF45" s="263">
        <v>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1"/>
        <v>0</v>
      </c>
      <c r="DI45" s="218">
        <f t="shared" si="11"/>
        <v>0</v>
      </c>
      <c r="DJ45" s="219">
        <f t="shared" si="11"/>
        <v>0</v>
      </c>
      <c r="DK45" s="471">
        <f t="shared" si="12"/>
        <v>0</v>
      </c>
      <c r="DL45" s="215">
        <f t="shared" si="13"/>
        <v>0</v>
      </c>
      <c r="DM45" s="208">
        <f t="shared" si="14"/>
        <v>0</v>
      </c>
      <c r="DN45" s="251">
        <f t="shared" si="19"/>
        <v>0</v>
      </c>
      <c r="DO45" s="220">
        <f t="shared" si="17"/>
        <v>0</v>
      </c>
      <c r="DP45" s="449">
        <v>0</v>
      </c>
      <c r="DQ45" s="449">
        <v>0</v>
      </c>
      <c r="DR45" s="449">
        <v>0</v>
      </c>
      <c r="DS45" s="449">
        <v>0</v>
      </c>
      <c r="DT45" s="449">
        <v>0</v>
      </c>
      <c r="DU45" s="449">
        <v>0</v>
      </c>
      <c r="DV45" s="449">
        <v>0</v>
      </c>
      <c r="DW45" s="449">
        <v>0</v>
      </c>
      <c r="DX45" s="449">
        <v>0</v>
      </c>
      <c r="DY45" s="449">
        <v>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0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1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2"/>
        <v>0</v>
      </c>
      <c r="AN46" s="714">
        <f t="shared" si="3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4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6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5"/>
        <v>0</v>
      </c>
      <c r="BY46" s="393">
        <f t="shared" si="30"/>
        <v>0</v>
      </c>
      <c r="BZ46" s="1180">
        <f t="shared" si="31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16"/>
        <v>0</v>
      </c>
      <c r="CE46" s="1169">
        <f t="shared" si="18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1"/>
        <v>0</v>
      </c>
      <c r="DI46" s="218">
        <f t="shared" si="11"/>
        <v>0</v>
      </c>
      <c r="DJ46" s="219">
        <f t="shared" si="11"/>
        <v>0</v>
      </c>
      <c r="DK46" s="471">
        <f t="shared" si="12"/>
        <v>0</v>
      </c>
      <c r="DL46" s="215">
        <f t="shared" si="13"/>
        <v>0</v>
      </c>
      <c r="DM46" s="208">
        <f t="shared" si="14"/>
        <v>0</v>
      </c>
      <c r="DN46" s="251">
        <f t="shared" si="19"/>
        <v>0</v>
      </c>
      <c r="DO46" s="220">
        <f t="shared" si="17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0"/>
        <v>0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1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2"/>
        <v>0</v>
      </c>
      <c r="AN47" s="714">
        <f t="shared" si="3"/>
        <v>0</v>
      </c>
      <c r="AO47" s="600">
        <v>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4"/>
        <v>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6"/>
        <v>0</v>
      </c>
      <c r="BP47" s="173">
        <v>0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5"/>
        <v>0</v>
      </c>
      <c r="BY47" s="393">
        <f t="shared" si="30"/>
        <v>0</v>
      </c>
      <c r="BZ47" s="1180">
        <f t="shared" si="31"/>
        <v>0</v>
      </c>
      <c r="CA47" s="1181">
        <f t="shared" si="32"/>
        <v>0</v>
      </c>
      <c r="CB47" s="130">
        <v>0</v>
      </c>
      <c r="CC47" s="130">
        <v>0</v>
      </c>
      <c r="CD47" s="1182">
        <f t="shared" si="16"/>
        <v>0</v>
      </c>
      <c r="CE47" s="1169">
        <f t="shared" si="18"/>
        <v>0</v>
      </c>
      <c r="CF47" s="263">
        <v>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1"/>
        <v>0</v>
      </c>
      <c r="DI47" s="218">
        <f t="shared" si="11"/>
        <v>0</v>
      </c>
      <c r="DJ47" s="219">
        <f t="shared" si="11"/>
        <v>0</v>
      </c>
      <c r="DK47" s="471">
        <f t="shared" si="12"/>
        <v>0</v>
      </c>
      <c r="DL47" s="215">
        <f t="shared" si="13"/>
        <v>0</v>
      </c>
      <c r="DM47" s="208">
        <f t="shared" si="14"/>
        <v>0</v>
      </c>
      <c r="DN47" s="251">
        <f t="shared" si="19"/>
        <v>0</v>
      </c>
      <c r="DO47" s="220">
        <f t="shared" si="17"/>
        <v>0</v>
      </c>
      <c r="DP47" s="449">
        <v>0</v>
      </c>
      <c r="DQ47" s="449">
        <v>0</v>
      </c>
      <c r="DR47" s="449">
        <v>0</v>
      </c>
      <c r="DS47" s="449">
        <v>0</v>
      </c>
      <c r="DT47" s="449">
        <v>0</v>
      </c>
      <c r="DU47" s="449">
        <v>0</v>
      </c>
      <c r="DV47" s="449">
        <v>0</v>
      </c>
      <c r="DW47" s="449">
        <v>0</v>
      </c>
      <c r="DX47" s="449">
        <v>0</v>
      </c>
      <c r="DY47" s="449">
        <v>0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0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1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2"/>
        <v>0</v>
      </c>
      <c r="AN48" s="714">
        <f t="shared" si="3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4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6"/>
        <v>0</v>
      </c>
      <c r="BP48" s="173">
        <v>0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5"/>
        <v>0</v>
      </c>
      <c r="BY48" s="393">
        <f t="shared" si="30"/>
        <v>0</v>
      </c>
      <c r="BZ48" s="1180">
        <f t="shared" si="31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16"/>
        <v>0</v>
      </c>
      <c r="CE48" s="1169">
        <f t="shared" si="18"/>
        <v>0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1"/>
        <v>0</v>
      </c>
      <c r="DI48" s="218">
        <f t="shared" si="11"/>
        <v>0</v>
      </c>
      <c r="DJ48" s="219">
        <f t="shared" si="11"/>
        <v>0</v>
      </c>
      <c r="DK48" s="471">
        <f t="shared" si="12"/>
        <v>0</v>
      </c>
      <c r="DL48" s="215">
        <f t="shared" si="13"/>
        <v>0</v>
      </c>
      <c r="DM48" s="208">
        <f t="shared" si="14"/>
        <v>0</v>
      </c>
      <c r="DN48" s="251">
        <f t="shared" si="19"/>
        <v>0</v>
      </c>
      <c r="DO48" s="220">
        <f t="shared" si="17"/>
        <v>0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0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1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2"/>
        <v>0</v>
      </c>
      <c r="AN49" s="714">
        <f t="shared" si="3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4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6"/>
        <v>0</v>
      </c>
      <c r="BP49" s="173">
        <v>0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5"/>
        <v>0</v>
      </c>
      <c r="BY49" s="393">
        <f t="shared" si="30"/>
        <v>0</v>
      </c>
      <c r="BZ49" s="1180">
        <f t="shared" si="31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16"/>
        <v>0</v>
      </c>
      <c r="CE49" s="1169">
        <f t="shared" si="18"/>
        <v>0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1"/>
        <v>0</v>
      </c>
      <c r="DI49" s="218">
        <f t="shared" si="11"/>
        <v>0</v>
      </c>
      <c r="DJ49" s="219">
        <f t="shared" si="11"/>
        <v>0</v>
      </c>
      <c r="DK49" s="471">
        <f t="shared" si="12"/>
        <v>0</v>
      </c>
      <c r="DL49" s="215">
        <f t="shared" si="13"/>
        <v>0</v>
      </c>
      <c r="DM49" s="208">
        <f t="shared" si="14"/>
        <v>0</v>
      </c>
      <c r="DN49" s="251">
        <f t="shared" si="19"/>
        <v>0</v>
      </c>
      <c r="DO49" s="220">
        <f t="shared" si="17"/>
        <v>0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0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1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2"/>
        <v>0</v>
      </c>
      <c r="AN50" s="714">
        <f t="shared" si="3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4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6"/>
        <v>0</v>
      </c>
      <c r="BP50" s="173">
        <v>0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5"/>
        <v>0</v>
      </c>
      <c r="BY50" s="393">
        <f t="shared" si="30"/>
        <v>0</v>
      </c>
      <c r="BZ50" s="1180">
        <f t="shared" si="31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16"/>
        <v>0</v>
      </c>
      <c r="CE50" s="1169">
        <f t="shared" si="18"/>
        <v>0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1"/>
        <v>0</v>
      </c>
      <c r="DI50" s="218">
        <f t="shared" si="11"/>
        <v>0</v>
      </c>
      <c r="DJ50" s="219">
        <f t="shared" si="11"/>
        <v>0</v>
      </c>
      <c r="DK50" s="471">
        <f t="shared" si="12"/>
        <v>0</v>
      </c>
      <c r="DL50" s="215">
        <f t="shared" si="13"/>
        <v>0</v>
      </c>
      <c r="DM50" s="208">
        <f t="shared" si="14"/>
        <v>0</v>
      </c>
      <c r="DN50" s="251">
        <f t="shared" si="19"/>
        <v>0</v>
      </c>
      <c r="DO50" s="220">
        <f t="shared" si="17"/>
        <v>0</v>
      </c>
      <c r="DP50" s="449">
        <v>0</v>
      </c>
      <c r="DQ50" s="449">
        <v>0</v>
      </c>
      <c r="DR50" s="449">
        <v>0</v>
      </c>
      <c r="DS50" s="449">
        <v>0</v>
      </c>
      <c r="DT50" s="449">
        <v>0</v>
      </c>
      <c r="DU50" s="449">
        <v>0</v>
      </c>
      <c r="DV50" s="449">
        <v>0</v>
      </c>
      <c r="DW50" s="449">
        <v>0</v>
      </c>
      <c r="DX50" s="449">
        <v>0</v>
      </c>
      <c r="DY50" s="449">
        <v>0</v>
      </c>
      <c r="DZ50" s="449">
        <v>0</v>
      </c>
      <c r="EA50" s="449">
        <v>0</v>
      </c>
      <c r="EB50" s="449">
        <v>0</v>
      </c>
      <c r="EC50" s="449">
        <v>0</v>
      </c>
      <c r="ED50" s="449">
        <v>0</v>
      </c>
      <c r="EE50" s="449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0"/>
        <v>0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1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2"/>
        <v>0</v>
      </c>
      <c r="AN51" s="714">
        <f t="shared" si="3"/>
        <v>0</v>
      </c>
      <c r="AO51" s="600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4"/>
        <v>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6"/>
        <v>0</v>
      </c>
      <c r="BP51" s="173">
        <v>0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5"/>
        <v>0</v>
      </c>
      <c r="BY51" s="393">
        <f t="shared" si="30"/>
        <v>0</v>
      </c>
      <c r="BZ51" s="1180">
        <f t="shared" si="31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16"/>
        <v>0</v>
      </c>
      <c r="CE51" s="1169">
        <f t="shared" si="18"/>
        <v>0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1"/>
        <v>0</v>
      </c>
      <c r="DI51" s="218">
        <f t="shared" si="11"/>
        <v>0</v>
      </c>
      <c r="DJ51" s="219">
        <f t="shared" si="11"/>
        <v>0</v>
      </c>
      <c r="DK51" s="471">
        <f t="shared" si="12"/>
        <v>0</v>
      </c>
      <c r="DL51" s="215">
        <f t="shared" si="13"/>
        <v>0</v>
      </c>
      <c r="DM51" s="208">
        <f t="shared" si="14"/>
        <v>0</v>
      </c>
      <c r="DN51" s="251">
        <f t="shared" si="19"/>
        <v>0</v>
      </c>
      <c r="DO51" s="220">
        <f t="shared" si="17"/>
        <v>0</v>
      </c>
      <c r="DP51" s="449">
        <v>0</v>
      </c>
      <c r="DQ51" s="449">
        <v>0</v>
      </c>
      <c r="DR51" s="449">
        <v>0</v>
      </c>
      <c r="DS51" s="449">
        <v>0</v>
      </c>
      <c r="DT51" s="449">
        <v>0</v>
      </c>
      <c r="DU51" s="449">
        <v>0</v>
      </c>
      <c r="DV51" s="449">
        <v>0</v>
      </c>
      <c r="DW51" s="449">
        <v>0</v>
      </c>
      <c r="DX51" s="449">
        <v>0</v>
      </c>
      <c r="DY51" s="449">
        <v>0</v>
      </c>
      <c r="DZ51" s="449">
        <v>0</v>
      </c>
      <c r="EA51" s="449">
        <v>0</v>
      </c>
      <c r="EB51" s="449">
        <v>0</v>
      </c>
      <c r="EC51" s="449">
        <v>0</v>
      </c>
      <c r="ED51" s="449">
        <v>0</v>
      </c>
      <c r="EE51" s="449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0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1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2"/>
        <v>0</v>
      </c>
      <c r="AN52" s="714">
        <f t="shared" si="3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4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6"/>
        <v>0</v>
      </c>
      <c r="BP52" s="173">
        <v>0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5"/>
        <v>0</v>
      </c>
      <c r="BY52" s="393">
        <f t="shared" si="30"/>
        <v>0</v>
      </c>
      <c r="BZ52" s="1180">
        <f t="shared" si="31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16"/>
        <v>0</v>
      </c>
      <c r="CE52" s="1169">
        <f t="shared" si="18"/>
        <v>0</v>
      </c>
      <c r="CF52" s="263">
        <v>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1"/>
        <v>0</v>
      </c>
      <c r="DI52" s="218">
        <f t="shared" si="11"/>
        <v>0</v>
      </c>
      <c r="DJ52" s="219">
        <f t="shared" si="11"/>
        <v>0</v>
      </c>
      <c r="DK52" s="471">
        <f t="shared" si="12"/>
        <v>0</v>
      </c>
      <c r="DL52" s="215">
        <f t="shared" si="13"/>
        <v>0</v>
      </c>
      <c r="DM52" s="208">
        <f t="shared" si="14"/>
        <v>0</v>
      </c>
      <c r="DN52" s="251">
        <f t="shared" si="19"/>
        <v>0</v>
      </c>
      <c r="DO52" s="220">
        <f t="shared" si="17"/>
        <v>0</v>
      </c>
      <c r="DP52" s="449">
        <v>0</v>
      </c>
      <c r="DQ52" s="449">
        <v>0</v>
      </c>
      <c r="DR52" s="449">
        <v>0</v>
      </c>
      <c r="DS52" s="449">
        <v>0</v>
      </c>
      <c r="DT52" s="449">
        <v>0</v>
      </c>
      <c r="DU52" s="449">
        <v>0</v>
      </c>
      <c r="DV52" s="449">
        <v>0</v>
      </c>
      <c r="DW52" s="449">
        <v>0</v>
      </c>
      <c r="DX52" s="449">
        <v>0</v>
      </c>
      <c r="DY52" s="449">
        <v>0</v>
      </c>
      <c r="DZ52" s="449">
        <v>0</v>
      </c>
      <c r="EA52" s="449">
        <v>0</v>
      </c>
      <c r="EB52" s="449">
        <v>0</v>
      </c>
      <c r="EC52" s="449">
        <v>0</v>
      </c>
      <c r="ED52" s="449">
        <v>0</v>
      </c>
      <c r="EE52" s="449">
        <v>0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0"/>
        <v>0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1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2"/>
        <v>0</v>
      </c>
      <c r="AN53" s="714">
        <f t="shared" si="3"/>
        <v>0</v>
      </c>
      <c r="AO53" s="600">
        <v>0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4"/>
        <v>0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6"/>
        <v>0</v>
      </c>
      <c r="BP53" s="173">
        <v>0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5"/>
        <v>0</v>
      </c>
      <c r="BY53" s="393">
        <f t="shared" si="30"/>
        <v>0</v>
      </c>
      <c r="BZ53" s="1180">
        <f t="shared" si="31"/>
        <v>0</v>
      </c>
      <c r="CA53" s="1181">
        <f t="shared" si="32"/>
        <v>0</v>
      </c>
      <c r="CB53" s="130">
        <v>0</v>
      </c>
      <c r="CC53" s="130">
        <v>0</v>
      </c>
      <c r="CD53" s="1182">
        <f t="shared" si="16"/>
        <v>0</v>
      </c>
      <c r="CE53" s="1169">
        <f t="shared" si="18"/>
        <v>0</v>
      </c>
      <c r="CF53" s="263">
        <v>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1"/>
        <v>0</v>
      </c>
      <c r="DI53" s="218">
        <f t="shared" si="11"/>
        <v>0</v>
      </c>
      <c r="DJ53" s="219">
        <f t="shared" si="11"/>
        <v>0</v>
      </c>
      <c r="DK53" s="471">
        <f t="shared" si="12"/>
        <v>0</v>
      </c>
      <c r="DL53" s="215">
        <f t="shared" si="13"/>
        <v>0</v>
      </c>
      <c r="DM53" s="208">
        <f t="shared" si="14"/>
        <v>0</v>
      </c>
      <c r="DN53" s="251">
        <f t="shared" si="19"/>
        <v>0</v>
      </c>
      <c r="DO53" s="220">
        <f t="shared" si="17"/>
        <v>0</v>
      </c>
      <c r="DP53" s="449">
        <v>0</v>
      </c>
      <c r="DQ53" s="449">
        <v>0</v>
      </c>
      <c r="DR53" s="449">
        <v>0</v>
      </c>
      <c r="DS53" s="449">
        <v>0</v>
      </c>
      <c r="DT53" s="449">
        <v>0</v>
      </c>
      <c r="DU53" s="449">
        <v>0</v>
      </c>
      <c r="DV53" s="449">
        <v>0</v>
      </c>
      <c r="DW53" s="449">
        <v>0</v>
      </c>
      <c r="DX53" s="449">
        <v>0</v>
      </c>
      <c r="DY53" s="449">
        <v>0</v>
      </c>
      <c r="DZ53" s="449">
        <v>0</v>
      </c>
      <c r="EA53" s="449">
        <v>0</v>
      </c>
      <c r="EB53" s="449">
        <v>0</v>
      </c>
      <c r="EC53" s="449">
        <v>0</v>
      </c>
      <c r="ED53" s="449">
        <v>0</v>
      </c>
      <c r="EE53" s="449">
        <v>0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0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1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2"/>
        <v>0</v>
      </c>
      <c r="AN54" s="714">
        <f t="shared" si="3"/>
        <v>0</v>
      </c>
      <c r="AO54" s="600">
        <v>0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4"/>
        <v>0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6"/>
        <v>0</v>
      </c>
      <c r="BP54" s="173">
        <v>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5"/>
        <v>0</v>
      </c>
      <c r="BY54" s="393">
        <f t="shared" si="30"/>
        <v>0</v>
      </c>
      <c r="BZ54" s="1180">
        <f t="shared" si="31"/>
        <v>0</v>
      </c>
      <c r="CA54" s="1181">
        <f t="shared" si="32"/>
        <v>0</v>
      </c>
      <c r="CB54" s="130">
        <v>0</v>
      </c>
      <c r="CC54" s="130">
        <v>0</v>
      </c>
      <c r="CD54" s="1182">
        <f t="shared" si="16"/>
        <v>0</v>
      </c>
      <c r="CE54" s="1169">
        <f t="shared" si="18"/>
        <v>0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1"/>
        <v>0</v>
      </c>
      <c r="DI54" s="218">
        <f t="shared" si="11"/>
        <v>0</v>
      </c>
      <c r="DJ54" s="219">
        <f t="shared" si="11"/>
        <v>0</v>
      </c>
      <c r="DK54" s="471">
        <f t="shared" si="12"/>
        <v>0</v>
      </c>
      <c r="DL54" s="215">
        <f t="shared" si="13"/>
        <v>0</v>
      </c>
      <c r="DM54" s="208">
        <f t="shared" si="14"/>
        <v>0</v>
      </c>
      <c r="DN54" s="251">
        <f t="shared" si="19"/>
        <v>0</v>
      </c>
      <c r="DO54" s="220">
        <f t="shared" si="17"/>
        <v>0</v>
      </c>
      <c r="DP54" s="449">
        <v>0</v>
      </c>
      <c r="DQ54" s="449">
        <v>0</v>
      </c>
      <c r="DR54" s="449">
        <v>0</v>
      </c>
      <c r="DS54" s="449">
        <v>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0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1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2"/>
        <v>0</v>
      </c>
      <c r="AN55" s="714">
        <f t="shared" si="3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4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6"/>
        <v>0</v>
      </c>
      <c r="BP55" s="173">
        <v>0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5"/>
        <v>0</v>
      </c>
      <c r="BY55" s="393">
        <f t="shared" si="30"/>
        <v>0</v>
      </c>
      <c r="BZ55" s="1180">
        <f t="shared" si="31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16"/>
        <v>0</v>
      </c>
      <c r="CE55" s="1169">
        <f t="shared" si="18"/>
        <v>0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1"/>
        <v>0</v>
      </c>
      <c r="DI55" s="218">
        <f t="shared" si="11"/>
        <v>0</v>
      </c>
      <c r="DJ55" s="219">
        <f t="shared" si="11"/>
        <v>0</v>
      </c>
      <c r="DK55" s="471">
        <f t="shared" si="12"/>
        <v>0</v>
      </c>
      <c r="DL55" s="215">
        <f t="shared" si="13"/>
        <v>0</v>
      </c>
      <c r="DM55" s="208">
        <f t="shared" si="14"/>
        <v>0</v>
      </c>
      <c r="DN55" s="251">
        <f t="shared" si="19"/>
        <v>0</v>
      </c>
      <c r="DO55" s="220">
        <f t="shared" si="17"/>
        <v>0</v>
      </c>
      <c r="DP55" s="449">
        <v>0</v>
      </c>
      <c r="DQ55" s="449">
        <v>0</v>
      </c>
      <c r="DR55" s="449">
        <v>0</v>
      </c>
      <c r="DS55" s="449">
        <v>0</v>
      </c>
      <c r="DT55" s="449">
        <v>0</v>
      </c>
      <c r="DU55" s="449">
        <v>0</v>
      </c>
      <c r="DV55" s="449">
        <v>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0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1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2"/>
        <v>0</v>
      </c>
      <c r="AN56" s="714">
        <f t="shared" si="3"/>
        <v>0</v>
      </c>
      <c r="AO56" s="600">
        <v>0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4"/>
        <v>0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6"/>
        <v>0</v>
      </c>
      <c r="BP56" s="173">
        <v>0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5"/>
        <v>0</v>
      </c>
      <c r="BY56" s="393">
        <f t="shared" si="30"/>
        <v>0</v>
      </c>
      <c r="BZ56" s="1180">
        <f t="shared" si="31"/>
        <v>0</v>
      </c>
      <c r="CA56" s="1181">
        <f t="shared" si="32"/>
        <v>0</v>
      </c>
      <c r="CB56" s="130">
        <v>0</v>
      </c>
      <c r="CC56" s="130">
        <v>0</v>
      </c>
      <c r="CD56" s="1182">
        <f t="shared" si="16"/>
        <v>0</v>
      </c>
      <c r="CE56" s="1169">
        <f t="shared" si="18"/>
        <v>0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1"/>
        <v>0</v>
      </c>
      <c r="DI56" s="218">
        <f t="shared" si="11"/>
        <v>0</v>
      </c>
      <c r="DJ56" s="219">
        <f t="shared" si="11"/>
        <v>0</v>
      </c>
      <c r="DK56" s="471">
        <f t="shared" si="12"/>
        <v>0</v>
      </c>
      <c r="DL56" s="215">
        <f t="shared" si="13"/>
        <v>0</v>
      </c>
      <c r="DM56" s="208">
        <f t="shared" si="14"/>
        <v>0</v>
      </c>
      <c r="DN56" s="251">
        <f t="shared" si="19"/>
        <v>0</v>
      </c>
      <c r="DO56" s="220">
        <f t="shared" si="17"/>
        <v>0</v>
      </c>
      <c r="DP56" s="449">
        <v>0</v>
      </c>
      <c r="DQ56" s="449">
        <v>0</v>
      </c>
      <c r="DR56" s="449">
        <v>0</v>
      </c>
      <c r="DS56" s="449">
        <v>0</v>
      </c>
      <c r="DT56" s="449">
        <v>0</v>
      </c>
      <c r="DU56" s="449">
        <v>0</v>
      </c>
      <c r="DV56" s="449">
        <v>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0"/>
        <v>0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1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2"/>
        <v>0</v>
      </c>
      <c r="AN57" s="714">
        <f t="shared" si="3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4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6"/>
        <v>0</v>
      </c>
      <c r="BP57" s="173">
        <v>0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5"/>
        <v>0</v>
      </c>
      <c r="BY57" s="393">
        <f t="shared" si="30"/>
        <v>0</v>
      </c>
      <c r="BZ57" s="1180">
        <f t="shared" si="31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16"/>
        <v>0</v>
      </c>
      <c r="CE57" s="1169">
        <f t="shared" si="18"/>
        <v>0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1"/>
        <v>0</v>
      </c>
      <c r="DI57" s="218">
        <f t="shared" si="11"/>
        <v>0</v>
      </c>
      <c r="DJ57" s="219">
        <f t="shared" si="11"/>
        <v>0</v>
      </c>
      <c r="DK57" s="471">
        <f t="shared" si="12"/>
        <v>0</v>
      </c>
      <c r="DL57" s="215">
        <f t="shared" si="13"/>
        <v>0</v>
      </c>
      <c r="DM57" s="208">
        <f t="shared" si="14"/>
        <v>0</v>
      </c>
      <c r="DN57" s="251">
        <f t="shared" si="19"/>
        <v>0</v>
      </c>
      <c r="DO57" s="220">
        <f t="shared" si="17"/>
        <v>0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0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1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2"/>
        <v>0</v>
      </c>
      <c r="AN58" s="714">
        <f t="shared" si="3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4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6"/>
        <v>0</v>
      </c>
      <c r="BP58" s="173">
        <v>0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5"/>
        <v>0</v>
      </c>
      <c r="BY58" s="393">
        <f t="shared" si="30"/>
        <v>0</v>
      </c>
      <c r="BZ58" s="1180">
        <f t="shared" si="31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16"/>
        <v>0</v>
      </c>
      <c r="CE58" s="1169">
        <f t="shared" si="18"/>
        <v>0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1"/>
        <v>0</v>
      </c>
      <c r="DI58" s="218">
        <f t="shared" si="11"/>
        <v>0</v>
      </c>
      <c r="DJ58" s="219">
        <f t="shared" si="11"/>
        <v>0</v>
      </c>
      <c r="DK58" s="471">
        <f t="shared" si="12"/>
        <v>0</v>
      </c>
      <c r="DL58" s="215">
        <f t="shared" si="13"/>
        <v>0</v>
      </c>
      <c r="DM58" s="208">
        <f t="shared" si="14"/>
        <v>0</v>
      </c>
      <c r="DN58" s="251">
        <f t="shared" si="19"/>
        <v>0</v>
      </c>
      <c r="DO58" s="220">
        <f t="shared" si="17"/>
        <v>0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0"/>
        <v>0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1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2"/>
        <v>0</v>
      </c>
      <c r="AN59" s="714">
        <f t="shared" si="3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4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6"/>
        <v>0</v>
      </c>
      <c r="BP59" s="173">
        <v>0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5"/>
        <v>0</v>
      </c>
      <c r="BY59" s="393">
        <f t="shared" si="30"/>
        <v>0</v>
      </c>
      <c r="BZ59" s="1180">
        <f t="shared" si="31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16"/>
        <v>0</v>
      </c>
      <c r="CE59" s="1169">
        <f t="shared" si="18"/>
        <v>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1"/>
        <v>0</v>
      </c>
      <c r="DI59" s="218">
        <f t="shared" si="11"/>
        <v>0</v>
      </c>
      <c r="DJ59" s="219">
        <f t="shared" si="11"/>
        <v>0</v>
      </c>
      <c r="DK59" s="471">
        <f t="shared" si="12"/>
        <v>0</v>
      </c>
      <c r="DL59" s="215">
        <f t="shared" si="13"/>
        <v>0</v>
      </c>
      <c r="DM59" s="208">
        <f t="shared" si="14"/>
        <v>0</v>
      </c>
      <c r="DN59" s="251">
        <f t="shared" si="19"/>
        <v>0</v>
      </c>
      <c r="DO59" s="220">
        <f t="shared" si="17"/>
        <v>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0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1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2"/>
        <v>0</v>
      </c>
      <c r="AN60" s="714">
        <f t="shared" si="3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4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6"/>
        <v>0</v>
      </c>
      <c r="BP60" s="173">
        <v>0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5"/>
        <v>0</v>
      </c>
      <c r="BY60" s="393">
        <f t="shared" si="30"/>
        <v>0</v>
      </c>
      <c r="BZ60" s="1180">
        <f t="shared" si="31"/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16"/>
        <v>0</v>
      </c>
      <c r="CE60" s="1169">
        <f t="shared" si="18"/>
        <v>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1"/>
        <v>0</v>
      </c>
      <c r="DI60" s="218">
        <f t="shared" si="11"/>
        <v>0</v>
      </c>
      <c r="DJ60" s="219">
        <f t="shared" si="11"/>
        <v>0</v>
      </c>
      <c r="DK60" s="471">
        <f t="shared" si="12"/>
        <v>0</v>
      </c>
      <c r="DL60" s="215">
        <f t="shared" si="13"/>
        <v>0</v>
      </c>
      <c r="DM60" s="208">
        <f t="shared" si="14"/>
        <v>0</v>
      </c>
      <c r="DN60" s="251">
        <f t="shared" si="19"/>
        <v>0</v>
      </c>
      <c r="DO60" s="220">
        <f t="shared" si="17"/>
        <v>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0"/>
        <v>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1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2"/>
        <v>0</v>
      </c>
      <c r="AN61" s="714">
        <f t="shared" si="3"/>
        <v>0</v>
      </c>
      <c r="AO61" s="600">
        <v>0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4"/>
        <v>0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6"/>
        <v>0</v>
      </c>
      <c r="BP61" s="173">
        <v>0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5"/>
        <v>0</v>
      </c>
      <c r="BY61" s="393">
        <f t="shared" si="30"/>
        <v>0</v>
      </c>
      <c r="BZ61" s="1180">
        <f t="shared" si="31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16"/>
        <v>0</v>
      </c>
      <c r="CE61" s="1169">
        <f t="shared" si="18"/>
        <v>0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1"/>
        <v>0</v>
      </c>
      <c r="DI61" s="218">
        <f t="shared" si="11"/>
        <v>0</v>
      </c>
      <c r="DJ61" s="219">
        <f t="shared" si="11"/>
        <v>0</v>
      </c>
      <c r="DK61" s="471">
        <f t="shared" si="12"/>
        <v>0</v>
      </c>
      <c r="DL61" s="215">
        <f t="shared" si="13"/>
        <v>0</v>
      </c>
      <c r="DM61" s="208">
        <f t="shared" si="14"/>
        <v>0</v>
      </c>
      <c r="DN61" s="251">
        <f t="shared" si="19"/>
        <v>0</v>
      </c>
      <c r="DO61" s="220">
        <f t="shared" si="17"/>
        <v>0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0"/>
        <v>0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1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2"/>
        <v>0</v>
      </c>
      <c r="AN62" s="714">
        <f t="shared" si="3"/>
        <v>0</v>
      </c>
      <c r="AO62" s="600">
        <v>0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4"/>
        <v>0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6"/>
        <v>0</v>
      </c>
      <c r="BP62" s="173">
        <v>0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5"/>
        <v>0</v>
      </c>
      <c r="BY62" s="393">
        <f t="shared" si="30"/>
        <v>0</v>
      </c>
      <c r="BZ62" s="1180">
        <f t="shared" si="31"/>
        <v>0</v>
      </c>
      <c r="CA62" s="1181">
        <f t="shared" si="32"/>
        <v>0</v>
      </c>
      <c r="CB62" s="130">
        <v>0</v>
      </c>
      <c r="CC62" s="130">
        <v>0</v>
      </c>
      <c r="CD62" s="1182">
        <f t="shared" si="16"/>
        <v>0</v>
      </c>
      <c r="CE62" s="1169">
        <f t="shared" si="18"/>
        <v>0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1"/>
        <v>0</v>
      </c>
      <c r="DI62" s="218">
        <f t="shared" si="11"/>
        <v>0</v>
      </c>
      <c r="DJ62" s="219">
        <f t="shared" si="11"/>
        <v>0</v>
      </c>
      <c r="DK62" s="471">
        <f t="shared" si="12"/>
        <v>0</v>
      </c>
      <c r="DL62" s="215">
        <f t="shared" si="13"/>
        <v>0</v>
      </c>
      <c r="DM62" s="208">
        <f t="shared" si="14"/>
        <v>0</v>
      </c>
      <c r="DN62" s="251">
        <f t="shared" si="19"/>
        <v>0</v>
      </c>
      <c r="DO62" s="220">
        <f t="shared" si="17"/>
        <v>0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0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1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2"/>
        <v>0</v>
      </c>
      <c r="AN63" s="714">
        <f t="shared" si="3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4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6"/>
        <v>0</v>
      </c>
      <c r="BP63" s="173">
        <v>0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5"/>
        <v>0</v>
      </c>
      <c r="BY63" s="393">
        <f t="shared" si="30"/>
        <v>0</v>
      </c>
      <c r="BZ63" s="1180">
        <f t="shared" si="31"/>
        <v>0</v>
      </c>
      <c r="CA63" s="1181">
        <f t="shared" si="32"/>
        <v>0</v>
      </c>
      <c r="CB63" s="130">
        <v>0</v>
      </c>
      <c r="CC63" s="130">
        <v>0</v>
      </c>
      <c r="CD63" s="1182">
        <f t="shared" si="16"/>
        <v>0</v>
      </c>
      <c r="CE63" s="1169">
        <f t="shared" si="18"/>
        <v>0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1"/>
        <v>0</v>
      </c>
      <c r="DI63" s="218">
        <f t="shared" si="11"/>
        <v>0</v>
      </c>
      <c r="DJ63" s="219">
        <f t="shared" si="11"/>
        <v>0</v>
      </c>
      <c r="DK63" s="471">
        <f t="shared" si="12"/>
        <v>0</v>
      </c>
      <c r="DL63" s="215">
        <f t="shared" si="13"/>
        <v>0</v>
      </c>
      <c r="DM63" s="208">
        <f t="shared" si="14"/>
        <v>0</v>
      </c>
      <c r="DN63" s="251">
        <f t="shared" si="19"/>
        <v>0</v>
      </c>
      <c r="DO63" s="220">
        <f t="shared" si="17"/>
        <v>0</v>
      </c>
      <c r="DP63" s="449">
        <v>0</v>
      </c>
      <c r="DQ63" s="449">
        <v>0</v>
      </c>
      <c r="DR63" s="449">
        <v>0</v>
      </c>
      <c r="DS63" s="449">
        <v>0</v>
      </c>
      <c r="DT63" s="449">
        <v>0</v>
      </c>
      <c r="DU63" s="449">
        <v>0</v>
      </c>
      <c r="DV63" s="449">
        <v>0</v>
      </c>
      <c r="DW63" s="449">
        <v>0</v>
      </c>
      <c r="DX63" s="449">
        <v>0</v>
      </c>
      <c r="DY63" s="449">
        <v>0</v>
      </c>
      <c r="DZ63" s="449">
        <v>0</v>
      </c>
      <c r="EA63" s="449">
        <v>0</v>
      </c>
      <c r="EB63" s="449">
        <v>0</v>
      </c>
      <c r="EC63" s="449">
        <v>0</v>
      </c>
      <c r="ED63" s="449">
        <v>0</v>
      </c>
      <c r="EE63" s="449">
        <v>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0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1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2"/>
        <v>0</v>
      </c>
      <c r="AN64" s="714">
        <f t="shared" si="3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4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6"/>
        <v>0</v>
      </c>
      <c r="BP64" s="173">
        <v>0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5"/>
        <v>0</v>
      </c>
      <c r="BY64" s="393">
        <f t="shared" si="30"/>
        <v>0</v>
      </c>
      <c r="BZ64" s="1180">
        <f t="shared" si="31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16"/>
        <v>0</v>
      </c>
      <c r="CE64" s="1169">
        <f t="shared" si="18"/>
        <v>0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1"/>
        <v>0</v>
      </c>
      <c r="DI64" s="218">
        <f t="shared" si="11"/>
        <v>0</v>
      </c>
      <c r="DJ64" s="219">
        <f t="shared" si="11"/>
        <v>0</v>
      </c>
      <c r="DK64" s="471">
        <f t="shared" si="12"/>
        <v>0</v>
      </c>
      <c r="DL64" s="215">
        <f t="shared" si="13"/>
        <v>0</v>
      </c>
      <c r="DM64" s="208">
        <f t="shared" si="14"/>
        <v>0</v>
      </c>
      <c r="DN64" s="251">
        <f t="shared" si="19"/>
        <v>0</v>
      </c>
      <c r="DO64" s="220">
        <f t="shared" si="17"/>
        <v>0</v>
      </c>
      <c r="DP64" s="449">
        <v>0</v>
      </c>
      <c r="DQ64" s="449">
        <v>0</v>
      </c>
      <c r="DR64" s="449">
        <v>0</v>
      </c>
      <c r="DS64" s="449">
        <v>0</v>
      </c>
      <c r="DT64" s="449">
        <v>0</v>
      </c>
      <c r="DU64" s="449">
        <v>0</v>
      </c>
      <c r="DV64" s="449">
        <v>0</v>
      </c>
      <c r="DW64" s="449">
        <v>0</v>
      </c>
      <c r="DX64" s="449">
        <v>0</v>
      </c>
      <c r="DY64" s="449">
        <v>0</v>
      </c>
      <c r="DZ64" s="449">
        <v>0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0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1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2"/>
        <v>0</v>
      </c>
      <c r="AN65" s="714">
        <f t="shared" si="3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4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6"/>
        <v>0</v>
      </c>
      <c r="BP65" s="173">
        <v>0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5"/>
        <v>0</v>
      </c>
      <c r="BY65" s="393">
        <f t="shared" si="30"/>
        <v>0</v>
      </c>
      <c r="BZ65" s="1180">
        <f t="shared" si="31"/>
        <v>0</v>
      </c>
      <c r="CA65" s="1181">
        <f t="shared" si="32"/>
        <v>0</v>
      </c>
      <c r="CB65" s="130">
        <v>0</v>
      </c>
      <c r="CC65" s="130">
        <v>0</v>
      </c>
      <c r="CD65" s="1182">
        <f t="shared" si="16"/>
        <v>0</v>
      </c>
      <c r="CE65" s="1169">
        <f t="shared" si="18"/>
        <v>0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1"/>
        <v>0</v>
      </c>
      <c r="DI65" s="218">
        <f t="shared" si="11"/>
        <v>0</v>
      </c>
      <c r="DJ65" s="219">
        <f t="shared" si="11"/>
        <v>0</v>
      </c>
      <c r="DK65" s="471">
        <f t="shared" si="12"/>
        <v>0</v>
      </c>
      <c r="DL65" s="215">
        <f t="shared" si="13"/>
        <v>0</v>
      </c>
      <c r="DM65" s="208">
        <f t="shared" si="14"/>
        <v>0</v>
      </c>
      <c r="DN65" s="251">
        <f t="shared" si="19"/>
        <v>0</v>
      </c>
      <c r="DO65" s="220">
        <f t="shared" si="17"/>
        <v>0</v>
      </c>
      <c r="DP65" s="449">
        <v>0</v>
      </c>
      <c r="DQ65" s="449">
        <v>0</v>
      </c>
      <c r="DR65" s="449">
        <v>0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0"/>
        <v>0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1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2"/>
        <v>0</v>
      </c>
      <c r="AN66" s="714">
        <f t="shared" si="3"/>
        <v>0</v>
      </c>
      <c r="AO66" s="600">
        <v>0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4"/>
        <v>0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6"/>
        <v>0</v>
      </c>
      <c r="BP66" s="173">
        <v>0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5"/>
        <v>0</v>
      </c>
      <c r="BY66" s="393">
        <f t="shared" si="30"/>
        <v>0</v>
      </c>
      <c r="BZ66" s="1180">
        <f t="shared" si="31"/>
        <v>0</v>
      </c>
      <c r="CA66" s="1181">
        <f t="shared" si="32"/>
        <v>0</v>
      </c>
      <c r="CB66" s="130">
        <v>0</v>
      </c>
      <c r="CC66" s="130">
        <v>0</v>
      </c>
      <c r="CD66" s="1182">
        <f t="shared" si="16"/>
        <v>0</v>
      </c>
      <c r="CE66" s="1169">
        <f t="shared" si="18"/>
        <v>0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1"/>
        <v>0</v>
      </c>
      <c r="DI66" s="218">
        <f t="shared" si="11"/>
        <v>0</v>
      </c>
      <c r="DJ66" s="219">
        <f t="shared" si="11"/>
        <v>0</v>
      </c>
      <c r="DK66" s="471">
        <f t="shared" si="12"/>
        <v>0</v>
      </c>
      <c r="DL66" s="215">
        <f t="shared" si="13"/>
        <v>0</v>
      </c>
      <c r="DM66" s="208">
        <f t="shared" si="14"/>
        <v>0</v>
      </c>
      <c r="DN66" s="251">
        <f t="shared" si="19"/>
        <v>0</v>
      </c>
      <c r="DO66" s="220">
        <f t="shared" si="17"/>
        <v>0</v>
      </c>
      <c r="DP66" s="449">
        <v>0</v>
      </c>
      <c r="DQ66" s="449">
        <v>0</v>
      </c>
      <c r="DR66" s="449">
        <v>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0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1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2"/>
        <v>0</v>
      </c>
      <c r="AN67" s="714">
        <f t="shared" si="3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4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6"/>
        <v>0</v>
      </c>
      <c r="BP67" s="133">
        <v>0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5"/>
        <v>0</v>
      </c>
      <c r="BY67" s="393">
        <f t="shared" si="30"/>
        <v>0</v>
      </c>
      <c r="BZ67" s="1180">
        <f t="shared" si="31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16"/>
        <v>0</v>
      </c>
      <c r="CE67" s="1169">
        <f t="shared" si="18"/>
        <v>0</v>
      </c>
      <c r="CF67" s="262">
        <v>0</v>
      </c>
      <c r="CG67" s="462">
        <v>0</v>
      </c>
      <c r="CH67" s="240"/>
      <c r="CI67" s="219"/>
      <c r="CJ67" s="383">
        <v>0</v>
      </c>
      <c r="CK67" s="240">
        <v>0</v>
      </c>
      <c r="CL67" s="247">
        <v>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0</v>
      </c>
      <c r="DA67" s="240">
        <v>0</v>
      </c>
      <c r="DB67" s="247">
        <v>0</v>
      </c>
      <c r="DC67" s="442"/>
      <c r="DD67" s="383">
        <v>0</v>
      </c>
      <c r="DE67" s="240">
        <v>0</v>
      </c>
      <c r="DF67" s="219"/>
      <c r="DG67" s="442"/>
      <c r="DH67" s="469">
        <f t="shared" si="11"/>
        <v>0</v>
      </c>
      <c r="DI67" s="218">
        <f t="shared" si="11"/>
        <v>0</v>
      </c>
      <c r="DJ67" s="219">
        <f t="shared" si="11"/>
        <v>0</v>
      </c>
      <c r="DK67" s="471">
        <f t="shared" si="12"/>
        <v>0</v>
      </c>
      <c r="DL67" s="215">
        <f t="shared" si="13"/>
        <v>0</v>
      </c>
      <c r="DM67" s="208">
        <f t="shared" si="14"/>
        <v>0</v>
      </c>
      <c r="DN67" s="251">
        <f t="shared" si="19"/>
        <v>0</v>
      </c>
      <c r="DO67" s="220">
        <f t="shared" si="17"/>
        <v>0</v>
      </c>
      <c r="DP67" s="449">
        <v>0</v>
      </c>
      <c r="DQ67" s="449">
        <v>0</v>
      </c>
      <c r="DR67" s="449">
        <v>0</v>
      </c>
      <c r="DS67" s="449">
        <v>0</v>
      </c>
      <c r="DT67" s="449">
        <v>0</v>
      </c>
      <c r="DU67" s="449">
        <v>0</v>
      </c>
      <c r="DV67" s="449">
        <v>0</v>
      </c>
      <c r="DW67" s="449">
        <v>0</v>
      </c>
      <c r="DX67" s="449">
        <v>0</v>
      </c>
      <c r="DY67" s="449">
        <v>0</v>
      </c>
      <c r="DZ67" s="449">
        <v>0</v>
      </c>
      <c r="EA67" s="449">
        <v>0</v>
      </c>
      <c r="EB67" s="449">
        <v>0</v>
      </c>
      <c r="EC67" s="449">
        <v>0</v>
      </c>
      <c r="ED67" s="449">
        <v>0</v>
      </c>
      <c r="EE67" s="449">
        <v>0</v>
      </c>
    </row>
    <row r="68" spans="1:135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0"/>
        <v>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1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2"/>
        <v>0</v>
      </c>
      <c r="AN68" s="714">
        <f t="shared" si="3"/>
        <v>0</v>
      </c>
      <c r="AO68" s="601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4"/>
        <v>0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6"/>
        <v>0</v>
      </c>
      <c r="BP68" s="133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5"/>
        <v>0</v>
      </c>
      <c r="BY68" s="393">
        <f t="shared" si="30"/>
        <v>0</v>
      </c>
      <c r="BZ68" s="1180">
        <f t="shared" si="31"/>
        <v>0</v>
      </c>
      <c r="CA68" s="1181">
        <f t="shared" si="32"/>
        <v>0</v>
      </c>
      <c r="CB68" s="130">
        <v>0</v>
      </c>
      <c r="CC68" s="130">
        <v>0</v>
      </c>
      <c r="CD68" s="1182">
        <f t="shared" si="16"/>
        <v>0</v>
      </c>
      <c r="CE68" s="1169">
        <f t="shared" si="18"/>
        <v>0</v>
      </c>
      <c r="CF68" s="262">
        <v>0</v>
      </c>
      <c r="CG68" s="463">
        <v>0</v>
      </c>
      <c r="CH68" s="207"/>
      <c r="CI68" s="208"/>
      <c r="CJ68" s="383">
        <v>0</v>
      </c>
      <c r="CK68" s="240">
        <v>0</v>
      </c>
      <c r="CL68" s="209">
        <v>0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0</v>
      </c>
      <c r="DA68" s="207">
        <v>0</v>
      </c>
      <c r="DB68" s="209">
        <v>0</v>
      </c>
      <c r="DC68" s="443"/>
      <c r="DD68" s="384">
        <v>0</v>
      </c>
      <c r="DE68" s="207">
        <v>0</v>
      </c>
      <c r="DF68" s="208"/>
      <c r="DG68" s="443"/>
      <c r="DH68" s="475">
        <f t="shared" si="11"/>
        <v>0</v>
      </c>
      <c r="DI68" s="214">
        <f t="shared" si="11"/>
        <v>0</v>
      </c>
      <c r="DJ68" s="208">
        <f t="shared" si="11"/>
        <v>0</v>
      </c>
      <c r="DK68" s="471">
        <f t="shared" si="12"/>
        <v>0</v>
      </c>
      <c r="DL68" s="215">
        <f t="shared" si="13"/>
        <v>0</v>
      </c>
      <c r="DM68" s="208">
        <f t="shared" si="14"/>
        <v>0</v>
      </c>
      <c r="DN68" s="216">
        <f t="shared" si="19"/>
        <v>0</v>
      </c>
      <c r="DO68" s="217">
        <f t="shared" si="17"/>
        <v>0</v>
      </c>
      <c r="DP68" s="512">
        <v>0</v>
      </c>
      <c r="DQ68" s="512">
        <v>0</v>
      </c>
      <c r="DR68" s="512">
        <v>0</v>
      </c>
      <c r="DS68" s="512">
        <v>0</v>
      </c>
      <c r="DT68" s="512">
        <v>0</v>
      </c>
      <c r="DU68" s="512">
        <v>0</v>
      </c>
      <c r="DV68" s="512">
        <v>0</v>
      </c>
      <c r="DW68" s="512">
        <v>0</v>
      </c>
      <c r="DX68" s="512">
        <v>0</v>
      </c>
      <c r="DY68" s="512">
        <v>0</v>
      </c>
      <c r="DZ68" s="512">
        <v>0</v>
      </c>
      <c r="EA68" s="512">
        <v>0</v>
      </c>
      <c r="EB68" s="512">
        <v>0</v>
      </c>
      <c r="EC68" s="512">
        <v>0</v>
      </c>
      <c r="ED68" s="512">
        <v>0</v>
      </c>
      <c r="EE68" s="512">
        <v>0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0"/>
        <v>0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1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2"/>
        <v>0</v>
      </c>
      <c r="AN69" s="714">
        <f t="shared" si="3"/>
        <v>0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4"/>
        <v>0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6"/>
        <v>0</v>
      </c>
      <c r="BP69" s="173">
        <v>0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5"/>
        <v>0</v>
      </c>
      <c r="BY69" s="393">
        <f t="shared" si="30"/>
        <v>0</v>
      </c>
      <c r="BZ69" s="1180">
        <f t="shared" si="31"/>
        <v>0</v>
      </c>
      <c r="CA69" s="1181">
        <f t="shared" si="32"/>
        <v>0</v>
      </c>
      <c r="CB69" s="130">
        <v>0</v>
      </c>
      <c r="CC69" s="130">
        <v>0</v>
      </c>
      <c r="CD69" s="1182">
        <f t="shared" si="16"/>
        <v>0</v>
      </c>
      <c r="CE69" s="1169">
        <f t="shared" si="18"/>
        <v>0</v>
      </c>
      <c r="CF69" s="263">
        <v>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1"/>
        <v>0</v>
      </c>
      <c r="DI69" s="218">
        <f t="shared" si="11"/>
        <v>0</v>
      </c>
      <c r="DJ69" s="219">
        <f t="shared" si="11"/>
        <v>0</v>
      </c>
      <c r="DK69" s="471">
        <f t="shared" si="12"/>
        <v>0</v>
      </c>
      <c r="DL69" s="215">
        <f t="shared" si="13"/>
        <v>0</v>
      </c>
      <c r="DM69" s="208">
        <f t="shared" si="14"/>
        <v>0</v>
      </c>
      <c r="DN69" s="251">
        <f t="shared" si="19"/>
        <v>0</v>
      </c>
      <c r="DO69" s="220">
        <f t="shared" si="17"/>
        <v>0</v>
      </c>
      <c r="DP69" s="491">
        <v>0</v>
      </c>
      <c r="DQ69" s="491">
        <v>0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0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1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2"/>
        <v>0</v>
      </c>
      <c r="AN70" s="714">
        <f t="shared" si="3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4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6"/>
        <v>0</v>
      </c>
      <c r="BP70" s="173">
        <v>0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5"/>
        <v>0</v>
      </c>
      <c r="BY70" s="393">
        <f t="shared" si="30"/>
        <v>0</v>
      </c>
      <c r="BZ70" s="1180">
        <f t="shared" si="31"/>
        <v>0</v>
      </c>
      <c r="CA70" s="1181">
        <f t="shared" si="32"/>
        <v>0</v>
      </c>
      <c r="CB70" s="130">
        <v>0</v>
      </c>
      <c r="CC70" s="130">
        <v>0</v>
      </c>
      <c r="CD70" s="1182">
        <f t="shared" si="16"/>
        <v>0</v>
      </c>
      <c r="CE70" s="1169">
        <f t="shared" si="18"/>
        <v>0</v>
      </c>
      <c r="CF70" s="263">
        <v>0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1"/>
        <v>0</v>
      </c>
      <c r="DI70" s="218">
        <f t="shared" si="11"/>
        <v>0</v>
      </c>
      <c r="DJ70" s="219">
        <f t="shared" si="11"/>
        <v>0</v>
      </c>
      <c r="DK70" s="471">
        <f t="shared" si="12"/>
        <v>0</v>
      </c>
      <c r="DL70" s="215">
        <f t="shared" si="13"/>
        <v>0</v>
      </c>
      <c r="DM70" s="208">
        <f t="shared" si="14"/>
        <v>0</v>
      </c>
      <c r="DN70" s="251">
        <f t="shared" si="19"/>
        <v>0</v>
      </c>
      <c r="DO70" s="220">
        <f t="shared" si="17"/>
        <v>0</v>
      </c>
      <c r="DP70" s="449">
        <v>0</v>
      </c>
      <c r="DQ70" s="449">
        <v>0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0"/>
        <v>0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1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2"/>
        <v>0</v>
      </c>
      <c r="AN71" s="714">
        <f t="shared" si="3"/>
        <v>0</v>
      </c>
      <c r="AO71" s="600">
        <v>0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4"/>
        <v>0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6"/>
        <v>0</v>
      </c>
      <c r="BP71" s="173">
        <v>0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5"/>
        <v>0</v>
      </c>
      <c r="BY71" s="393">
        <f t="shared" si="30"/>
        <v>0</v>
      </c>
      <c r="BZ71" s="1180">
        <f t="shared" si="31"/>
        <v>0</v>
      </c>
      <c r="CA71" s="1181">
        <f t="shared" si="32"/>
        <v>0</v>
      </c>
      <c r="CB71" s="130">
        <v>0</v>
      </c>
      <c r="CC71" s="130">
        <v>0</v>
      </c>
      <c r="CD71" s="1182">
        <f t="shared" si="16"/>
        <v>0</v>
      </c>
      <c r="CE71" s="1169">
        <f t="shared" si="18"/>
        <v>0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1"/>
        <v>0</v>
      </c>
      <c r="DI71" s="218">
        <f t="shared" si="11"/>
        <v>0</v>
      </c>
      <c r="DJ71" s="219">
        <f t="shared" si="11"/>
        <v>0</v>
      </c>
      <c r="DK71" s="471">
        <f t="shared" si="12"/>
        <v>0</v>
      </c>
      <c r="DL71" s="215">
        <f t="shared" si="13"/>
        <v>0</v>
      </c>
      <c r="DM71" s="208">
        <f t="shared" si="14"/>
        <v>0</v>
      </c>
      <c r="DN71" s="251">
        <f t="shared" si="19"/>
        <v>0</v>
      </c>
      <c r="DO71" s="220">
        <f t="shared" si="17"/>
        <v>0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0</v>
      </c>
      <c r="DX71" s="449">
        <v>0</v>
      </c>
      <c r="DY71" s="449">
        <v>0</v>
      </c>
      <c r="DZ71" s="449">
        <v>0</v>
      </c>
      <c r="EA71" s="449">
        <v>0</v>
      </c>
      <c r="EB71" s="449">
        <v>0</v>
      </c>
      <c r="EC71" s="449">
        <v>0</v>
      </c>
      <c r="ED71" s="449">
        <v>0</v>
      </c>
      <c r="EE71" s="449">
        <v>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0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1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2"/>
        <v>0</v>
      </c>
      <c r="AN72" s="714">
        <f t="shared" si="3"/>
        <v>0</v>
      </c>
      <c r="AO72" s="600">
        <v>0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4"/>
        <v>0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6"/>
        <v>0</v>
      </c>
      <c r="BP72" s="173">
        <v>0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5"/>
        <v>0</v>
      </c>
      <c r="BY72" s="393">
        <f t="shared" si="30"/>
        <v>0</v>
      </c>
      <c r="BZ72" s="1180">
        <f t="shared" si="31"/>
        <v>0</v>
      </c>
      <c r="CA72" s="1181">
        <f t="shared" si="32"/>
        <v>0</v>
      </c>
      <c r="CB72" s="130">
        <v>0</v>
      </c>
      <c r="CC72" s="130">
        <v>0</v>
      </c>
      <c r="CD72" s="1182">
        <f t="shared" si="16"/>
        <v>0</v>
      </c>
      <c r="CE72" s="1169">
        <f t="shared" si="18"/>
        <v>0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1"/>
        <v>0</v>
      </c>
      <c r="DI72" s="218">
        <f t="shared" si="11"/>
        <v>0</v>
      </c>
      <c r="DJ72" s="219">
        <f t="shared" si="11"/>
        <v>0</v>
      </c>
      <c r="DK72" s="471">
        <f t="shared" si="12"/>
        <v>0</v>
      </c>
      <c r="DL72" s="215">
        <f t="shared" si="13"/>
        <v>0</v>
      </c>
      <c r="DM72" s="208">
        <f t="shared" si="14"/>
        <v>0</v>
      </c>
      <c r="DN72" s="251">
        <f t="shared" si="19"/>
        <v>0</v>
      </c>
      <c r="DO72" s="220">
        <f t="shared" si="17"/>
        <v>0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0</v>
      </c>
      <c r="DX72" s="449">
        <v>0</v>
      </c>
      <c r="DY72" s="449">
        <v>0</v>
      </c>
      <c r="DZ72" s="449">
        <v>0</v>
      </c>
      <c r="EA72" s="449">
        <v>0</v>
      </c>
      <c r="EB72" s="449">
        <v>0</v>
      </c>
      <c r="EC72" s="449">
        <v>0</v>
      </c>
      <c r="ED72" s="449">
        <v>0</v>
      </c>
      <c r="EE72" s="449">
        <v>0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0"/>
        <v>0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1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2"/>
        <v>0</v>
      </c>
      <c r="AN73" s="714">
        <f t="shared" si="3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4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6"/>
        <v>0</v>
      </c>
      <c r="BP73" s="173">
        <v>0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5"/>
        <v>0</v>
      </c>
      <c r="BY73" s="393">
        <f t="shared" si="30"/>
        <v>0</v>
      </c>
      <c r="BZ73" s="1180">
        <f t="shared" si="31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si="16"/>
        <v>0</v>
      </c>
      <c r="CE73" s="1169">
        <f t="shared" si="18"/>
        <v>0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1"/>
        <v>0</v>
      </c>
      <c r="DI73" s="218">
        <f t="shared" si="11"/>
        <v>0</v>
      </c>
      <c r="DJ73" s="219">
        <f t="shared" si="11"/>
        <v>0</v>
      </c>
      <c r="DK73" s="471">
        <f t="shared" si="12"/>
        <v>0</v>
      </c>
      <c r="DL73" s="215">
        <f t="shared" si="13"/>
        <v>0</v>
      </c>
      <c r="DM73" s="208">
        <f t="shared" si="14"/>
        <v>0</v>
      </c>
      <c r="DN73" s="251">
        <f t="shared" si="19"/>
        <v>0</v>
      </c>
      <c r="DO73" s="220">
        <f t="shared" si="17"/>
        <v>0</v>
      </c>
      <c r="DP73" s="449">
        <v>0</v>
      </c>
      <c r="DQ73" s="449">
        <v>0</v>
      </c>
      <c r="DR73" s="449">
        <v>0</v>
      </c>
      <c r="DS73" s="449">
        <v>0</v>
      </c>
      <c r="DT73" s="449">
        <v>0</v>
      </c>
      <c r="DU73" s="449">
        <v>0</v>
      </c>
      <c r="DV73" s="449">
        <v>0</v>
      </c>
      <c r="DW73" s="449">
        <v>0</v>
      </c>
      <c r="DX73" s="449">
        <v>0</v>
      </c>
      <c r="DY73" s="449">
        <v>0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  <c r="EE73" s="449">
        <v>0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0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3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4">SUM(AE74:AL74)</f>
        <v>0</v>
      </c>
      <c r="AN74" s="714">
        <f t="shared" si="3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4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5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6"/>
        <v>0</v>
      </c>
      <c r="BP74" s="173">
        <v>0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5"/>
        <v>0</v>
      </c>
      <c r="BY74" s="393">
        <f t="shared" si="30"/>
        <v>0</v>
      </c>
      <c r="BZ74" s="1180">
        <f t="shared" si="31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16"/>
        <v>0</v>
      </c>
      <c r="CE74" s="1169">
        <f t="shared" si="18"/>
        <v>0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1"/>
        <v>0</v>
      </c>
      <c r="DI74" s="218">
        <f t="shared" si="11"/>
        <v>0</v>
      </c>
      <c r="DJ74" s="219">
        <f t="shared" si="11"/>
        <v>0</v>
      </c>
      <c r="DK74" s="471">
        <f t="shared" si="12"/>
        <v>0</v>
      </c>
      <c r="DL74" s="215">
        <f t="shared" si="13"/>
        <v>0</v>
      </c>
      <c r="DM74" s="208">
        <f t="shared" si="14"/>
        <v>0</v>
      </c>
      <c r="DN74" s="251">
        <f t="shared" si="19"/>
        <v>0</v>
      </c>
      <c r="DO74" s="220">
        <f t="shared" si="17"/>
        <v>0</v>
      </c>
      <c r="DP74" s="449">
        <v>0</v>
      </c>
      <c r="DQ74" s="449">
        <v>0</v>
      </c>
      <c r="DR74" s="449">
        <v>0</v>
      </c>
      <c r="DS74" s="449">
        <v>0</v>
      </c>
      <c r="DT74" s="449">
        <v>0</v>
      </c>
      <c r="DU74" s="449">
        <v>0</v>
      </c>
      <c r="DV74" s="449">
        <v>0</v>
      </c>
      <c r="DW74" s="449">
        <v>0</v>
      </c>
      <c r="DX74" s="449">
        <v>0</v>
      </c>
      <c r="DY74" s="449">
        <v>0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  <c r="EE74" s="449">
        <v>0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6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3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4"/>
        <v>0</v>
      </c>
      <c r="AN75" s="714">
        <f t="shared" si="3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4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6"/>
        <v>0</v>
      </c>
      <c r="BP75" s="184">
        <v>0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0</v>
      </c>
      <c r="BY75" s="393">
        <f t="shared" si="30"/>
        <v>0</v>
      </c>
      <c r="BZ75" s="1180">
        <f t="shared" si="31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16"/>
        <v>0</v>
      </c>
      <c r="CE75" s="1169">
        <f t="shared" si="18"/>
        <v>0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1"/>
        <v>0</v>
      </c>
      <c r="DI75" s="218">
        <f t="shared" si="11"/>
        <v>0</v>
      </c>
      <c r="DJ75" s="219">
        <f t="shared" si="11"/>
        <v>0</v>
      </c>
      <c r="DK75" s="471">
        <f t="shared" si="12"/>
        <v>0</v>
      </c>
      <c r="DL75" s="215">
        <f t="shared" si="13"/>
        <v>0</v>
      </c>
      <c r="DM75" s="208">
        <f t="shared" si="14"/>
        <v>0</v>
      </c>
      <c r="DN75" s="251">
        <f t="shared" si="19"/>
        <v>0</v>
      </c>
      <c r="DO75" s="220">
        <f t="shared" si="17"/>
        <v>0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6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3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4"/>
        <v>0</v>
      </c>
      <c r="AN76" s="714">
        <f t="shared" si="3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4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6"/>
        <v>0</v>
      </c>
      <c r="BP76" s="133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37">SUM(BP76:BW76)</f>
        <v>0</v>
      </c>
      <c r="BY76" s="393">
        <f t="shared" si="30"/>
        <v>0</v>
      </c>
      <c r="BZ76" s="1180">
        <f t="shared" si="31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16"/>
        <v>0</v>
      </c>
      <c r="CE76" s="1169">
        <f t="shared" ref="CE76:CE93" si="38">SUM(BY76:CD76)</f>
        <v>0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1"/>
        <v>0</v>
      </c>
      <c r="DI76" s="214">
        <f t="shared" si="11"/>
        <v>0</v>
      </c>
      <c r="DJ76" s="208">
        <f t="shared" si="11"/>
        <v>0</v>
      </c>
      <c r="DK76" s="471">
        <f t="shared" si="12"/>
        <v>0</v>
      </c>
      <c r="DL76" s="215">
        <f t="shared" si="13"/>
        <v>0</v>
      </c>
      <c r="DM76" s="208">
        <f t="shared" si="14"/>
        <v>0</v>
      </c>
      <c r="DN76" s="216">
        <f t="shared" si="19"/>
        <v>0</v>
      </c>
      <c r="DO76" s="217">
        <f t="shared" si="17"/>
        <v>0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6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3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4"/>
        <v>0</v>
      </c>
      <c r="AN77" s="714">
        <f t="shared" si="3"/>
        <v>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4"/>
        <v>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6"/>
        <v>0</v>
      </c>
      <c r="BP77" s="184">
        <v>0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0</v>
      </c>
      <c r="BY77" s="393">
        <f t="shared" si="30"/>
        <v>0</v>
      </c>
      <c r="BZ77" s="1180">
        <f t="shared" si="31"/>
        <v>0</v>
      </c>
      <c r="CA77" s="1181">
        <f t="shared" si="32"/>
        <v>0</v>
      </c>
      <c r="CB77" s="130">
        <v>0</v>
      </c>
      <c r="CC77" s="130">
        <v>0</v>
      </c>
      <c r="CD77" s="1182">
        <f t="shared" si="16"/>
        <v>0</v>
      </c>
      <c r="CE77" s="1169">
        <f t="shared" si="38"/>
        <v>0</v>
      </c>
      <c r="CF77" s="263">
        <v>0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1"/>
        <v>0</v>
      </c>
      <c r="DI77" s="218">
        <f t="shared" si="11"/>
        <v>0</v>
      </c>
      <c r="DJ77" s="219">
        <f t="shared" si="11"/>
        <v>0</v>
      </c>
      <c r="DK77" s="471">
        <f t="shared" si="12"/>
        <v>0</v>
      </c>
      <c r="DL77" s="215">
        <f t="shared" si="13"/>
        <v>0</v>
      </c>
      <c r="DM77" s="208">
        <f t="shared" si="14"/>
        <v>0</v>
      </c>
      <c r="DN77" s="251">
        <f t="shared" si="19"/>
        <v>0</v>
      </c>
      <c r="DO77" s="220">
        <f t="shared" si="17"/>
        <v>0</v>
      </c>
      <c r="DP77" s="449">
        <v>0</v>
      </c>
      <c r="DQ77" s="449">
        <v>0</v>
      </c>
      <c r="DR77" s="449">
        <v>0</v>
      </c>
      <c r="DS77" s="449">
        <v>0</v>
      </c>
      <c r="DT77" s="449">
        <v>0</v>
      </c>
      <c r="DU77" s="449">
        <v>0</v>
      </c>
      <c r="DV77" s="449">
        <v>0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0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6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3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4"/>
        <v>0</v>
      </c>
      <c r="AN78" s="714">
        <f t="shared" si="3"/>
        <v>0</v>
      </c>
      <c r="AO78" s="600">
        <v>0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39">SUM(AO78:AV78)</f>
        <v>0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5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6"/>
        <v>0</v>
      </c>
      <c r="BP78" s="133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7">
        <v>0</v>
      </c>
      <c r="BX78" s="140">
        <f t="shared" ref="BX78" si="40">SUM(BP78:BW78)</f>
        <v>0</v>
      </c>
      <c r="BY78" s="393">
        <f t="shared" si="30"/>
        <v>0</v>
      </c>
      <c r="BZ78" s="1180">
        <f t="shared" si="31"/>
        <v>0</v>
      </c>
      <c r="CA78" s="1181">
        <f t="shared" si="32"/>
        <v>0</v>
      </c>
      <c r="CB78" s="130">
        <v>0</v>
      </c>
      <c r="CC78" s="130">
        <v>0</v>
      </c>
      <c r="CD78" s="1182">
        <f t="shared" si="16"/>
        <v>0</v>
      </c>
      <c r="CE78" s="1169">
        <f t="shared" si="38"/>
        <v>0</v>
      </c>
      <c r="CF78" s="454">
        <v>0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1"/>
        <v>0</v>
      </c>
      <c r="DI78" s="218">
        <f t="shared" si="11"/>
        <v>0</v>
      </c>
      <c r="DJ78" s="219">
        <f t="shared" si="11"/>
        <v>0</v>
      </c>
      <c r="DK78" s="471">
        <f t="shared" si="12"/>
        <v>0</v>
      </c>
      <c r="DL78" s="215">
        <f t="shared" si="13"/>
        <v>0</v>
      </c>
      <c r="DM78" s="208">
        <f t="shared" si="14"/>
        <v>0</v>
      </c>
      <c r="DN78" s="251">
        <f t="shared" si="19"/>
        <v>0</v>
      </c>
      <c r="DO78" s="220">
        <f t="shared" si="17"/>
        <v>0</v>
      </c>
      <c r="DP78" s="490">
        <v>0</v>
      </c>
      <c r="DQ78" s="490">
        <v>0</v>
      </c>
      <c r="DR78" s="490">
        <v>0</v>
      </c>
      <c r="DS78" s="490">
        <v>0</v>
      </c>
      <c r="DT78" s="490">
        <v>0</v>
      </c>
      <c r="DU78" s="490">
        <v>0</v>
      </c>
      <c r="DV78" s="490">
        <v>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0</v>
      </c>
      <c r="EE78" s="490">
        <v>0</v>
      </c>
    </row>
    <row r="79" spans="1:135" ht="21.9" customHeight="1">
      <c r="A79" s="1108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6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3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4"/>
        <v>0</v>
      </c>
      <c r="AN79" s="714">
        <f t="shared" ref="AN79:AN93" si="41">AD79+AM79</f>
        <v>0</v>
      </c>
      <c r="AO79" s="600">
        <v>0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39"/>
        <v>0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5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6"/>
        <v>0</v>
      </c>
      <c r="BP79" s="458">
        <v>0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0</v>
      </c>
      <c r="BY79" s="393">
        <f t="shared" si="30"/>
        <v>0</v>
      </c>
      <c r="BZ79" s="1180">
        <f t="shared" si="31"/>
        <v>0</v>
      </c>
      <c r="CA79" s="1181">
        <f t="shared" si="32"/>
        <v>0</v>
      </c>
      <c r="CB79" s="130">
        <v>0</v>
      </c>
      <c r="CC79" s="130">
        <v>0</v>
      </c>
      <c r="CD79" s="1182">
        <f t="shared" si="16"/>
        <v>0</v>
      </c>
      <c r="CE79" s="1169">
        <f t="shared" si="38"/>
        <v>0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2">CG79+CJ79+CN79+CR79+CV79+CZ79+DD79</f>
        <v>0</v>
      </c>
      <c r="DI79" s="218">
        <f t="shared" si="42"/>
        <v>0</v>
      </c>
      <c r="DJ79" s="219">
        <f t="shared" si="42"/>
        <v>0</v>
      </c>
      <c r="DK79" s="471">
        <f t="shared" ref="DK79:DK93" si="43">DH79-CF79</f>
        <v>0</v>
      </c>
      <c r="DL79" s="215">
        <f t="shared" ref="DL79:DL93" si="44">DI79-CF79</f>
        <v>0</v>
      </c>
      <c r="DM79" s="208">
        <f t="shared" ref="DM79:DM93" si="45">DJ79-DI79</f>
        <v>0</v>
      </c>
      <c r="DN79" s="251">
        <f t="shared" si="19"/>
        <v>0</v>
      </c>
      <c r="DO79" s="220">
        <f t="shared" si="17"/>
        <v>0</v>
      </c>
      <c r="DP79" s="491">
        <v>0</v>
      </c>
      <c r="DQ79" s="491">
        <v>0</v>
      </c>
      <c r="DR79" s="491">
        <v>0</v>
      </c>
      <c r="DS79" s="491">
        <v>0</v>
      </c>
      <c r="DT79" s="491">
        <v>0</v>
      </c>
      <c r="DU79" s="491">
        <v>0</v>
      </c>
      <c r="DV79" s="491">
        <v>0</v>
      </c>
      <c r="DW79" s="491">
        <v>0</v>
      </c>
      <c r="DX79" s="491">
        <v>0</v>
      </c>
      <c r="DY79" s="491">
        <v>0</v>
      </c>
      <c r="DZ79" s="491">
        <v>0</v>
      </c>
      <c r="EA79" s="491">
        <v>0</v>
      </c>
      <c r="EB79" s="491">
        <v>0</v>
      </c>
      <c r="EC79" s="491">
        <v>0</v>
      </c>
      <c r="ED79" s="491">
        <v>0</v>
      </c>
      <c r="EE79" s="491">
        <v>0</v>
      </c>
    </row>
    <row r="80" spans="1:135" ht="21.9" customHeight="1" thickBot="1">
      <c r="A80" s="1108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36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3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4"/>
        <v>0</v>
      </c>
      <c r="AN80" s="714">
        <f t="shared" si="41"/>
        <v>0</v>
      </c>
      <c r="AO80" s="600">
        <v>0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39"/>
        <v>0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5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6"/>
        <v>0</v>
      </c>
      <c r="BP80" s="458">
        <v>0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6">SUM(BP80:BW80)</f>
        <v>0</v>
      </c>
      <c r="BY80" s="393">
        <f t="shared" si="30"/>
        <v>0</v>
      </c>
      <c r="BZ80" s="1180">
        <f t="shared" si="31"/>
        <v>0</v>
      </c>
      <c r="CA80" s="1181">
        <f t="shared" si="32"/>
        <v>0</v>
      </c>
      <c r="CB80" s="130">
        <v>0</v>
      </c>
      <c r="CC80" s="130">
        <v>0</v>
      </c>
      <c r="CD80" s="1182">
        <f t="shared" ref="CD80:CD93" si="47">BX80</f>
        <v>0</v>
      </c>
      <c r="CE80" s="1169">
        <f t="shared" si="38"/>
        <v>0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2"/>
        <v>0</v>
      </c>
      <c r="DI80" s="218">
        <f t="shared" si="42"/>
        <v>0</v>
      </c>
      <c r="DJ80" s="219">
        <f t="shared" si="42"/>
        <v>0</v>
      </c>
      <c r="DK80" s="471">
        <f t="shared" si="43"/>
        <v>0</v>
      </c>
      <c r="DL80" s="215">
        <f t="shared" si="44"/>
        <v>0</v>
      </c>
      <c r="DM80" s="208">
        <f t="shared" si="45"/>
        <v>0</v>
      </c>
      <c r="DN80" s="251">
        <f t="shared" si="19"/>
        <v>0</v>
      </c>
      <c r="DO80" s="220">
        <f t="shared" ref="DO80:DO93" si="48">CE80-DJ80</f>
        <v>0</v>
      </c>
      <c r="DP80" s="491">
        <v>0</v>
      </c>
      <c r="DQ80" s="491">
        <v>0</v>
      </c>
      <c r="DR80" s="491">
        <v>0</v>
      </c>
      <c r="DS80" s="491">
        <v>0</v>
      </c>
      <c r="DT80" s="491">
        <v>0</v>
      </c>
      <c r="DU80" s="491">
        <v>0</v>
      </c>
      <c r="DV80" s="491">
        <v>0</v>
      </c>
      <c r="DW80" s="491">
        <v>0</v>
      </c>
      <c r="DX80" s="491">
        <v>0</v>
      </c>
      <c r="DY80" s="491">
        <v>0</v>
      </c>
      <c r="DZ80" s="491">
        <v>0</v>
      </c>
      <c r="EA80" s="491">
        <v>0</v>
      </c>
      <c r="EB80" s="491">
        <v>0</v>
      </c>
      <c r="EC80" s="491">
        <v>0</v>
      </c>
      <c r="ED80" s="491">
        <v>0</v>
      </c>
      <c r="EE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6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3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4"/>
        <v>0</v>
      </c>
      <c r="AN81" s="714">
        <f t="shared" si="41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39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5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6"/>
        <v>0</v>
      </c>
      <c r="BP81" s="458">
        <v>0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0</v>
      </c>
      <c r="BY81" s="393">
        <f t="shared" si="30"/>
        <v>0</v>
      </c>
      <c r="BZ81" s="1180">
        <f t="shared" si="31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47"/>
        <v>0</v>
      </c>
      <c r="CE81" s="1169">
        <f t="shared" si="38"/>
        <v>0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2"/>
        <v>0</v>
      </c>
      <c r="DI81" s="218">
        <f t="shared" si="42"/>
        <v>0</v>
      </c>
      <c r="DJ81" s="219">
        <f t="shared" si="42"/>
        <v>0</v>
      </c>
      <c r="DK81" s="471">
        <f t="shared" si="43"/>
        <v>0</v>
      </c>
      <c r="DL81" s="215">
        <f t="shared" si="44"/>
        <v>0</v>
      </c>
      <c r="DM81" s="208">
        <f t="shared" si="45"/>
        <v>0</v>
      </c>
      <c r="DN81" s="251">
        <f t="shared" ref="DN81:DN93" si="49">CD81-(CI81+CL81+CP81+CT81+CX81+DB81+DF81)</f>
        <v>0</v>
      </c>
      <c r="DO81" s="220">
        <f t="shared" si="48"/>
        <v>0</v>
      </c>
      <c r="DP81" s="491">
        <v>0</v>
      </c>
      <c r="DQ81" s="491">
        <v>0</v>
      </c>
      <c r="DR81" s="491">
        <v>0</v>
      </c>
      <c r="DS81" s="491">
        <v>0</v>
      </c>
      <c r="DT81" s="491">
        <v>0</v>
      </c>
      <c r="DU81" s="491">
        <v>0</v>
      </c>
      <c r="DV81" s="491">
        <v>0</v>
      </c>
      <c r="DW81" s="491">
        <v>0</v>
      </c>
      <c r="DX81" s="491">
        <v>0</v>
      </c>
      <c r="DY81" s="491">
        <v>0</v>
      </c>
      <c r="DZ81" s="491">
        <v>0</v>
      </c>
      <c r="EA81" s="491">
        <v>0</v>
      </c>
      <c r="EB81" s="491">
        <v>0</v>
      </c>
      <c r="EC81" s="491">
        <v>0</v>
      </c>
      <c r="ED81" s="491">
        <v>0</v>
      </c>
      <c r="EE81" s="491">
        <v>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6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3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4"/>
        <v>0</v>
      </c>
      <c r="AN82" s="714">
        <f t="shared" si="41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39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5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6"/>
        <v>0</v>
      </c>
      <c r="BP82" s="624">
        <v>0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0">SUM(BP82:BW82)</f>
        <v>0</v>
      </c>
      <c r="BY82" s="393">
        <f t="shared" si="30"/>
        <v>0</v>
      </c>
      <c r="BZ82" s="1180">
        <f t="shared" si="31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47"/>
        <v>0</v>
      </c>
      <c r="CE82" s="1167">
        <f t="shared" si="38"/>
        <v>0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2"/>
        <v>0</v>
      </c>
      <c r="DI82" s="214">
        <f t="shared" si="42"/>
        <v>0</v>
      </c>
      <c r="DJ82" s="208">
        <f t="shared" si="42"/>
        <v>0</v>
      </c>
      <c r="DK82" s="471">
        <f t="shared" si="43"/>
        <v>0</v>
      </c>
      <c r="DL82" s="215">
        <f t="shared" si="44"/>
        <v>0</v>
      </c>
      <c r="DM82" s="208">
        <f t="shared" si="45"/>
        <v>0</v>
      </c>
      <c r="DN82" s="216">
        <f t="shared" si="49"/>
        <v>0</v>
      </c>
      <c r="DO82" s="217">
        <f t="shared" si="48"/>
        <v>0</v>
      </c>
      <c r="DP82" s="490">
        <v>0</v>
      </c>
      <c r="DQ82" s="490">
        <v>0</v>
      </c>
      <c r="DR82" s="490">
        <v>0</v>
      </c>
      <c r="DS82" s="490">
        <v>0</v>
      </c>
      <c r="DT82" s="490">
        <v>0</v>
      </c>
      <c r="DU82" s="490">
        <v>0</v>
      </c>
      <c r="DV82" s="490">
        <v>0</v>
      </c>
      <c r="DW82" s="490">
        <v>0</v>
      </c>
      <c r="DX82" s="490">
        <v>0</v>
      </c>
      <c r="DY82" s="490">
        <v>0</v>
      </c>
      <c r="DZ82" s="490">
        <v>0</v>
      </c>
      <c r="EA82" s="490">
        <v>0</v>
      </c>
      <c r="EB82" s="490">
        <v>0</v>
      </c>
      <c r="EC82" s="490">
        <v>0</v>
      </c>
      <c r="ED82" s="490">
        <v>0</v>
      </c>
      <c r="EE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6"/>
        <v>0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3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4"/>
        <v>0</v>
      </c>
      <c r="AN83" s="716">
        <f t="shared" si="41"/>
        <v>0</v>
      </c>
      <c r="AO83" s="602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39"/>
        <v>0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5"/>
        <v>0</v>
      </c>
      <c r="BG83" s="373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1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0"/>
        <v>0</v>
      </c>
      <c r="BY83" s="312">
        <f>U83-(W83+X83+Y83+Z83+AA83+AB83+AC83+AF83+AG83+AH83+AI83+AJ83+AK83+AL83)</f>
        <v>0</v>
      </c>
      <c r="BZ83" s="1184">
        <f>AN83-(AP83+AQ83+AR83+AS83+AT83+AU83+AV83)</f>
        <v>0</v>
      </c>
      <c r="CA83" s="1177">
        <f>AW83-(AY83+AZ83+BA83+BB83+BC83+BD83+BE83)</f>
        <v>0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47"/>
        <v>0</v>
      </c>
      <c r="CE83" s="1170">
        <f t="shared" si="38"/>
        <v>0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2"/>
        <v>0</v>
      </c>
      <c r="DI83" s="477">
        <f t="shared" si="42"/>
        <v>0</v>
      </c>
      <c r="DJ83" s="238">
        <f t="shared" si="42"/>
        <v>0</v>
      </c>
      <c r="DK83" s="472">
        <f t="shared" si="43"/>
        <v>0</v>
      </c>
      <c r="DL83" s="205">
        <f t="shared" si="44"/>
        <v>0</v>
      </c>
      <c r="DM83" s="204">
        <f t="shared" si="45"/>
        <v>0</v>
      </c>
      <c r="DN83" s="456">
        <f t="shared" si="49"/>
        <v>0</v>
      </c>
      <c r="DO83" s="239">
        <f t="shared" si="48"/>
        <v>0</v>
      </c>
      <c r="DP83" s="1037">
        <v>0</v>
      </c>
      <c r="DQ83" s="1037">
        <v>0</v>
      </c>
      <c r="DR83" s="1037">
        <v>0</v>
      </c>
      <c r="DS83" s="1037">
        <v>0</v>
      </c>
      <c r="DT83" s="1037">
        <v>0</v>
      </c>
      <c r="DU83" s="1037">
        <v>0</v>
      </c>
      <c r="DV83" s="1037">
        <v>0</v>
      </c>
      <c r="DW83" s="1037">
        <v>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6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3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4"/>
        <v>0</v>
      </c>
      <c r="AN84" s="714">
        <f t="shared" si="41"/>
        <v>0</v>
      </c>
      <c r="AO84" s="600">
        <v>0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39"/>
        <v>0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5"/>
        <v>0</v>
      </c>
      <c r="BG84" s="374">
        <v>0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1"/>
        <v>0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0"/>
        <v>0</v>
      </c>
      <c r="BY84" s="137">
        <f>U84-(W84+X84+Y84+Z84+AA84+AB84+AC84+AF84+AG84+AH84+AI84+AJ84+AK84+AL84)</f>
        <v>0</v>
      </c>
      <c r="BZ84" s="1187">
        <f>AN84-(AP84+AQ84+AR84+AS84+AT84+AU84+AV84)</f>
        <v>0</v>
      </c>
      <c r="CA84" s="1188">
        <f>AW84-(AY84+AZ84+BA84+BB84+BC84+BD84+BE84)</f>
        <v>0</v>
      </c>
      <c r="CB84" s="1200">
        <f>BF84-(BH84+BI84+BJ84+BK84+BL84+BM84+BN84)</f>
        <v>0</v>
      </c>
      <c r="CC84" s="1201">
        <f>BO84-(BQ84+BR84+BS84+BT84+BU84+BV84+BW84)</f>
        <v>0</v>
      </c>
      <c r="CD84" s="1182">
        <f t="shared" si="47"/>
        <v>0</v>
      </c>
      <c r="CE84" s="1169">
        <f t="shared" si="38"/>
        <v>0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2"/>
        <v>0</v>
      </c>
      <c r="DI84" s="218">
        <f t="shared" si="42"/>
        <v>0</v>
      </c>
      <c r="DJ84" s="219">
        <f t="shared" si="42"/>
        <v>0</v>
      </c>
      <c r="DK84" s="471">
        <f t="shared" si="43"/>
        <v>0</v>
      </c>
      <c r="DL84" s="215">
        <f t="shared" si="44"/>
        <v>0</v>
      </c>
      <c r="DM84" s="208">
        <f t="shared" si="45"/>
        <v>0</v>
      </c>
      <c r="DN84" s="251">
        <f t="shared" si="49"/>
        <v>0</v>
      </c>
      <c r="DO84" s="220">
        <f t="shared" si="48"/>
        <v>0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0</v>
      </c>
      <c r="EC84" s="1038">
        <v>0</v>
      </c>
      <c r="ED84" s="1038">
        <v>0</v>
      </c>
      <c r="EE84" s="1038">
        <v>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6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3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4"/>
        <v>0</v>
      </c>
      <c r="AN85" s="714">
        <f t="shared" si="41"/>
        <v>0</v>
      </c>
      <c r="AO85" s="600">
        <v>0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39"/>
        <v>0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5"/>
        <v>0</v>
      </c>
      <c r="BG85" s="374">
        <v>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1"/>
        <v>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0"/>
        <v>0</v>
      </c>
      <c r="BY85" s="137">
        <f t="shared" ref="BY85:BY93" si="52">U85-(W85+X85+Y85+Z85+AA85+AB85+AC85+AF85+AG85+AH85+AI85+AJ85+AK85+AL85)</f>
        <v>0</v>
      </c>
      <c r="BZ85" s="1187">
        <f t="shared" ref="BZ85:BZ93" si="53">AN85-(AP85+AQ85+AR85+AS85+AT85+AU85+AV85)</f>
        <v>0</v>
      </c>
      <c r="CA85" s="1188">
        <f t="shared" ref="CA85:CA87" si="54">AW85-(AY85+AZ85+BA85+BB85+BC85+BD85+BE85)</f>
        <v>0</v>
      </c>
      <c r="CB85" s="1200">
        <f t="shared" ref="CB85:CB87" si="55">BF85-(BH85+BI85+BJ85+BK85+BL85+BM85+BN85)</f>
        <v>0</v>
      </c>
      <c r="CC85" s="1201">
        <f>BO85-(BQ85+BR85+BS85+BT85+BU85+BV85+BW85)</f>
        <v>0</v>
      </c>
      <c r="CD85" s="1182">
        <f>BX85</f>
        <v>0</v>
      </c>
      <c r="CE85" s="1169">
        <f t="shared" si="38"/>
        <v>0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2"/>
        <v>0</v>
      </c>
      <c r="DI85" s="218">
        <f t="shared" si="42"/>
        <v>0</v>
      </c>
      <c r="DJ85" s="219">
        <f t="shared" si="42"/>
        <v>0</v>
      </c>
      <c r="DK85" s="471">
        <f t="shared" si="43"/>
        <v>0</v>
      </c>
      <c r="DL85" s="215">
        <f t="shared" si="44"/>
        <v>0</v>
      </c>
      <c r="DM85" s="208">
        <f t="shared" si="45"/>
        <v>0</v>
      </c>
      <c r="DN85" s="251">
        <f t="shared" si="49"/>
        <v>0</v>
      </c>
      <c r="DO85" s="220">
        <f t="shared" si="48"/>
        <v>0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6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3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4"/>
        <v>0</v>
      </c>
      <c r="AN86" s="714">
        <f t="shared" si="41"/>
        <v>0</v>
      </c>
      <c r="AO86" s="600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39"/>
        <v>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5"/>
        <v>0</v>
      </c>
      <c r="BG86" s="374">
        <v>0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1"/>
        <v>0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0"/>
        <v>0</v>
      </c>
      <c r="BY86" s="137">
        <f t="shared" si="52"/>
        <v>0</v>
      </c>
      <c r="BZ86" s="1187">
        <f t="shared" si="53"/>
        <v>0</v>
      </c>
      <c r="CA86" s="1188">
        <f t="shared" si="54"/>
        <v>0</v>
      </c>
      <c r="CB86" s="1200">
        <f t="shared" si="55"/>
        <v>0</v>
      </c>
      <c r="CC86" s="1201">
        <f t="shared" ref="CC86:CC87" si="56">BO86-(BQ86+BR86+BS86+BT86+BU86+BV86+BW86)</f>
        <v>0</v>
      </c>
      <c r="CD86" s="1182">
        <f t="shared" si="47"/>
        <v>0</v>
      </c>
      <c r="CE86" s="1169">
        <f t="shared" si="38"/>
        <v>0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2"/>
        <v>0</v>
      </c>
      <c r="DI86" s="218">
        <f t="shared" si="42"/>
        <v>0</v>
      </c>
      <c r="DJ86" s="219">
        <f t="shared" si="42"/>
        <v>0</v>
      </c>
      <c r="DK86" s="471">
        <f t="shared" si="43"/>
        <v>0</v>
      </c>
      <c r="DL86" s="215">
        <f t="shared" si="44"/>
        <v>0</v>
      </c>
      <c r="DM86" s="208">
        <f t="shared" si="45"/>
        <v>0</v>
      </c>
      <c r="DN86" s="251">
        <f t="shared" si="49"/>
        <v>0</v>
      </c>
      <c r="DO86" s="220">
        <f t="shared" si="48"/>
        <v>0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6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3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4"/>
        <v>0</v>
      </c>
      <c r="AN87" s="715">
        <f t="shared" si="41"/>
        <v>0</v>
      </c>
      <c r="AO87" s="603">
        <v>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39"/>
        <v>0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5"/>
        <v>0</v>
      </c>
      <c r="BG87" s="587">
        <v>0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1"/>
        <v>0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0"/>
        <v>0</v>
      </c>
      <c r="BY87" s="336">
        <f t="shared" si="52"/>
        <v>0</v>
      </c>
      <c r="BZ87" s="1194">
        <f t="shared" si="53"/>
        <v>0</v>
      </c>
      <c r="CA87" s="1195">
        <f t="shared" si="54"/>
        <v>0</v>
      </c>
      <c r="CB87" s="1202">
        <f t="shared" si="55"/>
        <v>0</v>
      </c>
      <c r="CC87" s="1203">
        <f t="shared" si="56"/>
        <v>0</v>
      </c>
      <c r="CD87" s="1204">
        <f t="shared" si="47"/>
        <v>0</v>
      </c>
      <c r="CE87" s="1171">
        <f t="shared" si="38"/>
        <v>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2"/>
        <v>0</v>
      </c>
      <c r="DI87" s="228">
        <f t="shared" si="42"/>
        <v>0</v>
      </c>
      <c r="DJ87" s="222">
        <f t="shared" si="42"/>
        <v>0</v>
      </c>
      <c r="DK87" s="473">
        <f t="shared" si="43"/>
        <v>0</v>
      </c>
      <c r="DL87" s="339">
        <f t="shared" si="44"/>
        <v>0</v>
      </c>
      <c r="DM87" s="222">
        <f t="shared" si="45"/>
        <v>0</v>
      </c>
      <c r="DN87" s="241">
        <f t="shared" si="49"/>
        <v>0</v>
      </c>
      <c r="DO87" s="242">
        <f t="shared" si="48"/>
        <v>0</v>
      </c>
      <c r="DP87" s="1040">
        <v>0</v>
      </c>
      <c r="DQ87" s="1040">
        <v>0</v>
      </c>
      <c r="DR87" s="1040">
        <v>0</v>
      </c>
      <c r="DS87" s="1040">
        <v>0</v>
      </c>
      <c r="DT87" s="1040">
        <v>0</v>
      </c>
      <c r="DU87" s="1040">
        <v>0</v>
      </c>
      <c r="DV87" s="1040">
        <v>0</v>
      </c>
      <c r="DW87" s="1040">
        <v>0</v>
      </c>
      <c r="DX87" s="1040">
        <v>0</v>
      </c>
      <c r="DY87" s="1040">
        <v>0</v>
      </c>
      <c r="DZ87" s="1040">
        <v>0</v>
      </c>
      <c r="EA87" s="1040">
        <v>0</v>
      </c>
      <c r="EB87" s="1040">
        <v>0</v>
      </c>
      <c r="EC87" s="1040">
        <v>0</v>
      </c>
      <c r="ED87" s="1040">
        <v>0</v>
      </c>
      <c r="EE87" s="1040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6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3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4"/>
        <v>0</v>
      </c>
      <c r="AN88" s="714">
        <f t="shared" si="41"/>
        <v>0</v>
      </c>
      <c r="AO88" s="600">
        <v>0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39"/>
        <v>0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5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1"/>
        <v>0</v>
      </c>
      <c r="BP88" s="173">
        <v>0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0"/>
        <v>0</v>
      </c>
      <c r="BY88" s="393">
        <f>U88-(W88+X88+Y88+Z88+AA88+AB88+AC88+AF88+AG88+AH88+AI88+AJ88+AK88+AL88)</f>
        <v>0</v>
      </c>
      <c r="BZ88" s="1180">
        <f>AN88-(AP88+AQ88+AR88+AS88+AT88+AU88+AV88)</f>
        <v>0</v>
      </c>
      <c r="CA88" s="1181">
        <f>AW88-(BQ88+BR88+BS88+BT88+BU88+BV88+BW88)</f>
        <v>0</v>
      </c>
      <c r="CB88" s="130">
        <v>0</v>
      </c>
      <c r="CC88" s="130">
        <v>0</v>
      </c>
      <c r="CD88" s="1182">
        <f>BX88</f>
        <v>0</v>
      </c>
      <c r="CE88" s="1169">
        <f t="shared" si="38"/>
        <v>0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2"/>
        <v>0</v>
      </c>
      <c r="DI88" s="218">
        <f t="shared" si="42"/>
        <v>0</v>
      </c>
      <c r="DJ88" s="219">
        <f t="shared" si="42"/>
        <v>0</v>
      </c>
      <c r="DK88" s="471">
        <f t="shared" si="43"/>
        <v>0</v>
      </c>
      <c r="DL88" s="215">
        <f t="shared" si="44"/>
        <v>0</v>
      </c>
      <c r="DM88" s="208">
        <f t="shared" si="45"/>
        <v>0</v>
      </c>
      <c r="DN88" s="251">
        <f t="shared" si="49"/>
        <v>0</v>
      </c>
      <c r="DO88" s="220">
        <f t="shared" si="48"/>
        <v>0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6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3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4"/>
        <v>0</v>
      </c>
      <c r="AN89" s="714">
        <f t="shared" si="41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39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5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1"/>
        <v>0</v>
      </c>
      <c r="BP89" s="676">
        <v>0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0"/>
        <v>0</v>
      </c>
      <c r="BY89" s="393">
        <f t="shared" si="52"/>
        <v>0</v>
      </c>
      <c r="BZ89" s="1180">
        <f t="shared" si="53"/>
        <v>0</v>
      </c>
      <c r="CA89" s="1181">
        <f t="shared" ref="CA89:CA93" si="57">AW89-(BQ89+BR89+BS89+BT89+BU89+BV89+BW89)</f>
        <v>0</v>
      </c>
      <c r="CB89" s="130">
        <v>0</v>
      </c>
      <c r="CC89" s="130">
        <v>0</v>
      </c>
      <c r="CD89" s="1182">
        <f t="shared" si="47"/>
        <v>0</v>
      </c>
      <c r="CE89" s="1169">
        <f t="shared" si="38"/>
        <v>0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2"/>
        <v>0</v>
      </c>
      <c r="DI89" s="214">
        <f t="shared" si="42"/>
        <v>0</v>
      </c>
      <c r="DJ89" s="208">
        <f t="shared" si="42"/>
        <v>0</v>
      </c>
      <c r="DK89" s="471">
        <f t="shared" si="43"/>
        <v>0</v>
      </c>
      <c r="DL89" s="215">
        <f t="shared" si="44"/>
        <v>0</v>
      </c>
      <c r="DM89" s="208">
        <f t="shared" si="45"/>
        <v>0</v>
      </c>
      <c r="DN89" s="216">
        <f t="shared" si="49"/>
        <v>0</v>
      </c>
      <c r="DO89" s="217">
        <f t="shared" si="48"/>
        <v>0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6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3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4"/>
        <v>0</v>
      </c>
      <c r="AN90" s="714">
        <f t="shared" si="41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39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5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1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0"/>
        <v>0</v>
      </c>
      <c r="BY90" s="393">
        <f t="shared" si="52"/>
        <v>0</v>
      </c>
      <c r="BZ90" s="1180">
        <f t="shared" si="53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47"/>
        <v>0</v>
      </c>
      <c r="CE90" s="1169">
        <f t="shared" si="38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2"/>
        <v>0</v>
      </c>
      <c r="DI90" s="218">
        <f t="shared" si="42"/>
        <v>0</v>
      </c>
      <c r="DJ90" s="219">
        <f t="shared" si="42"/>
        <v>0</v>
      </c>
      <c r="DK90" s="471">
        <f t="shared" si="43"/>
        <v>0</v>
      </c>
      <c r="DL90" s="215">
        <f t="shared" si="44"/>
        <v>0</v>
      </c>
      <c r="DM90" s="208">
        <f t="shared" si="45"/>
        <v>0</v>
      </c>
      <c r="DN90" s="251">
        <f t="shared" si="49"/>
        <v>0</v>
      </c>
      <c r="DO90" s="220">
        <f t="shared" si="48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6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3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4"/>
        <v>0</v>
      </c>
      <c r="AN91" s="714">
        <f t="shared" si="4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39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5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1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0"/>
        <v>0</v>
      </c>
      <c r="BY91" s="1403">
        <f t="shared" si="52"/>
        <v>0</v>
      </c>
      <c r="BZ91" s="1404">
        <f t="shared" si="53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47"/>
        <v>0</v>
      </c>
      <c r="CE91" s="1167">
        <f t="shared" si="38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2"/>
        <v>0</v>
      </c>
      <c r="DI91" s="214">
        <f t="shared" si="42"/>
        <v>0</v>
      </c>
      <c r="DJ91" s="208">
        <f t="shared" si="42"/>
        <v>0</v>
      </c>
      <c r="DK91" s="471">
        <f t="shared" si="43"/>
        <v>0</v>
      </c>
      <c r="DL91" s="215">
        <f t="shared" si="44"/>
        <v>0</v>
      </c>
      <c r="DM91" s="208">
        <f t="shared" si="45"/>
        <v>0</v>
      </c>
      <c r="DN91" s="216">
        <f t="shared" si="49"/>
        <v>0</v>
      </c>
      <c r="DO91" s="217">
        <f t="shared" si="48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6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3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4"/>
        <v>0</v>
      </c>
      <c r="AN92" s="714">
        <f t="shared" si="41"/>
        <v>0</v>
      </c>
      <c r="AO92" s="600">
        <v>0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39"/>
        <v>0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5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1"/>
        <v>0</v>
      </c>
      <c r="BP92" s="458">
        <v>0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0"/>
        <v>0</v>
      </c>
      <c r="BY92" s="393">
        <f t="shared" si="52"/>
        <v>0</v>
      </c>
      <c r="BZ92" s="1180">
        <f t="shared" si="53"/>
        <v>0</v>
      </c>
      <c r="CA92" s="1181">
        <f t="shared" si="57"/>
        <v>0</v>
      </c>
      <c r="CB92" s="130">
        <v>0</v>
      </c>
      <c r="CC92" s="130">
        <v>0</v>
      </c>
      <c r="CD92" s="1182">
        <f t="shared" si="47"/>
        <v>0</v>
      </c>
      <c r="CE92" s="1169">
        <f t="shared" si="38"/>
        <v>0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2"/>
        <v>0</v>
      </c>
      <c r="DI92" s="218">
        <f t="shared" si="42"/>
        <v>0</v>
      </c>
      <c r="DJ92" s="219">
        <f t="shared" si="42"/>
        <v>0</v>
      </c>
      <c r="DK92" s="471">
        <f t="shared" si="43"/>
        <v>0</v>
      </c>
      <c r="DL92" s="215">
        <f t="shared" si="44"/>
        <v>0</v>
      </c>
      <c r="DM92" s="208">
        <f t="shared" si="45"/>
        <v>0</v>
      </c>
      <c r="DN92" s="251">
        <f t="shared" si="49"/>
        <v>0</v>
      </c>
      <c r="DO92" s="220">
        <f t="shared" si="48"/>
        <v>0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6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3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4"/>
        <v>0</v>
      </c>
      <c r="AN93" s="712">
        <f t="shared" si="41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39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5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1"/>
        <v>0</v>
      </c>
      <c r="BP93" s="622">
        <v>0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0"/>
        <v>0</v>
      </c>
      <c r="BY93" s="1157">
        <f t="shared" si="52"/>
        <v>0</v>
      </c>
      <c r="BZ93" s="1205">
        <f t="shared" si="53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47"/>
        <v>0</v>
      </c>
      <c r="CE93" s="1172">
        <f t="shared" si="38"/>
        <v>0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2"/>
        <v>0</v>
      </c>
      <c r="DI93" s="259">
        <f t="shared" si="42"/>
        <v>0</v>
      </c>
      <c r="DJ93" s="253">
        <f t="shared" si="42"/>
        <v>0</v>
      </c>
      <c r="DK93" s="474">
        <f t="shared" si="43"/>
        <v>0</v>
      </c>
      <c r="DL93" s="260">
        <f t="shared" si="44"/>
        <v>0</v>
      </c>
      <c r="DM93" s="253">
        <f t="shared" si="45"/>
        <v>0</v>
      </c>
      <c r="DN93" s="261">
        <f t="shared" si="49"/>
        <v>0</v>
      </c>
      <c r="DO93" s="308">
        <f t="shared" si="48"/>
        <v>0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8">SUM(M9:M93)</f>
        <v>0</v>
      </c>
      <c r="N94" s="323">
        <f t="shared" si="58"/>
        <v>0</v>
      </c>
      <c r="O94" s="323">
        <f t="shared" si="58"/>
        <v>0</v>
      </c>
      <c r="P94" s="323">
        <f t="shared" si="58"/>
        <v>0</v>
      </c>
      <c r="Q94" s="323">
        <f t="shared" si="58"/>
        <v>0</v>
      </c>
      <c r="R94" s="323">
        <f t="shared" si="58"/>
        <v>0</v>
      </c>
      <c r="S94" s="323">
        <f t="shared" si="58"/>
        <v>0</v>
      </c>
      <c r="T94" s="323">
        <f t="shared" si="58"/>
        <v>0</v>
      </c>
      <c r="U94" s="323">
        <f t="shared" si="58"/>
        <v>0</v>
      </c>
      <c r="V94" s="323">
        <f t="shared" si="58"/>
        <v>0</v>
      </c>
      <c r="W94" s="323">
        <f t="shared" si="58"/>
        <v>0</v>
      </c>
      <c r="X94" s="323">
        <f t="shared" si="58"/>
        <v>0</v>
      </c>
      <c r="Y94" s="323">
        <f t="shared" si="58"/>
        <v>0</v>
      </c>
      <c r="Z94" s="323">
        <f t="shared" si="58"/>
        <v>0</v>
      </c>
      <c r="AA94" s="323">
        <f t="shared" si="58"/>
        <v>0</v>
      </c>
      <c r="AB94" s="323">
        <f t="shared" si="58"/>
        <v>0</v>
      </c>
      <c r="AC94" s="323">
        <f t="shared" si="58"/>
        <v>0</v>
      </c>
      <c r="AD94" s="323">
        <f t="shared" si="58"/>
        <v>0</v>
      </c>
      <c r="AE94" s="323">
        <f t="shared" si="58"/>
        <v>0</v>
      </c>
      <c r="AF94" s="323">
        <f t="shared" si="58"/>
        <v>0</v>
      </c>
      <c r="AG94" s="323">
        <f t="shared" si="58"/>
        <v>0</v>
      </c>
      <c r="AH94" s="323">
        <f t="shared" si="58"/>
        <v>0</v>
      </c>
      <c r="AI94" s="323">
        <f t="shared" si="58"/>
        <v>0</v>
      </c>
      <c r="AJ94" s="323">
        <f t="shared" si="58"/>
        <v>0</v>
      </c>
      <c r="AK94" s="323">
        <f t="shared" si="58"/>
        <v>0</v>
      </c>
      <c r="AL94" s="323">
        <f t="shared" si="58"/>
        <v>0</v>
      </c>
      <c r="AM94" s="323">
        <f t="shared" si="58"/>
        <v>0</v>
      </c>
      <c r="AN94" s="323">
        <f t="shared" si="58"/>
        <v>0</v>
      </c>
      <c r="AO94" s="323">
        <f t="shared" si="58"/>
        <v>0</v>
      </c>
      <c r="AP94" s="323">
        <f t="shared" si="58"/>
        <v>0</v>
      </c>
      <c r="AQ94" s="323">
        <f t="shared" si="58"/>
        <v>0</v>
      </c>
      <c r="AR94" s="323">
        <f t="shared" si="58"/>
        <v>0</v>
      </c>
      <c r="AS94" s="323">
        <f t="shared" si="58"/>
        <v>0</v>
      </c>
      <c r="AT94" s="323">
        <f t="shared" si="58"/>
        <v>0</v>
      </c>
      <c r="AU94" s="323">
        <f t="shared" si="58"/>
        <v>0</v>
      </c>
      <c r="AV94" s="323">
        <f t="shared" si="58"/>
        <v>0</v>
      </c>
      <c r="AW94" s="323">
        <f t="shared" si="58"/>
        <v>0</v>
      </c>
      <c r="AX94" s="323">
        <f t="shared" si="58"/>
        <v>0</v>
      </c>
      <c r="AY94" s="323">
        <f t="shared" si="58"/>
        <v>0</v>
      </c>
      <c r="AZ94" s="323">
        <f t="shared" si="58"/>
        <v>0</v>
      </c>
      <c r="BA94" s="323">
        <f t="shared" si="58"/>
        <v>0</v>
      </c>
      <c r="BB94" s="323">
        <f t="shared" si="58"/>
        <v>0</v>
      </c>
      <c r="BC94" s="323">
        <f t="shared" si="58"/>
        <v>0</v>
      </c>
      <c r="BD94" s="323">
        <f t="shared" si="58"/>
        <v>0</v>
      </c>
      <c r="BE94" s="323">
        <f t="shared" si="58"/>
        <v>0</v>
      </c>
      <c r="BF94" s="323">
        <f t="shared" si="58"/>
        <v>0</v>
      </c>
      <c r="BG94" s="323">
        <f t="shared" si="58"/>
        <v>0</v>
      </c>
      <c r="BH94" s="323">
        <f t="shared" si="58"/>
        <v>0</v>
      </c>
      <c r="BI94" s="323">
        <f t="shared" si="58"/>
        <v>0</v>
      </c>
      <c r="BJ94" s="323">
        <f t="shared" si="58"/>
        <v>0</v>
      </c>
      <c r="BK94" s="323">
        <f t="shared" si="58"/>
        <v>0</v>
      </c>
      <c r="BL94" s="323">
        <f t="shared" si="58"/>
        <v>0</v>
      </c>
      <c r="BM94" s="323">
        <f t="shared" si="58"/>
        <v>0</v>
      </c>
      <c r="BN94" s="323">
        <f t="shared" si="58"/>
        <v>0</v>
      </c>
      <c r="BO94" s="323">
        <f t="shared" si="58"/>
        <v>0</v>
      </c>
      <c r="BP94" s="323">
        <f t="shared" si="58"/>
        <v>0</v>
      </c>
      <c r="BQ94" s="323">
        <f t="shared" si="58"/>
        <v>0</v>
      </c>
      <c r="BR94" s="323">
        <f t="shared" si="58"/>
        <v>0</v>
      </c>
      <c r="BS94" s="323">
        <f t="shared" si="58"/>
        <v>0</v>
      </c>
      <c r="BT94" s="323">
        <f t="shared" si="58"/>
        <v>0</v>
      </c>
      <c r="BU94" s="323">
        <f t="shared" si="58"/>
        <v>0</v>
      </c>
      <c r="BV94" s="323">
        <f t="shared" si="58"/>
        <v>0</v>
      </c>
      <c r="BW94" s="323">
        <f t="shared" si="58"/>
        <v>0</v>
      </c>
      <c r="BX94" s="323">
        <f t="shared" si="58"/>
        <v>0</v>
      </c>
      <c r="BY94" s="323">
        <f t="shared" si="58"/>
        <v>0</v>
      </c>
      <c r="BZ94" s="323">
        <f t="shared" si="58"/>
        <v>0</v>
      </c>
      <c r="CA94" s="323">
        <f t="shared" si="58"/>
        <v>0</v>
      </c>
      <c r="CB94" s="323">
        <f t="shared" si="58"/>
        <v>0</v>
      </c>
      <c r="CC94" s="323">
        <f t="shared" si="58"/>
        <v>0</v>
      </c>
      <c r="CD94" s="323">
        <f t="shared" si="58"/>
        <v>0</v>
      </c>
      <c r="CE94" s="323">
        <f t="shared" si="58"/>
        <v>0</v>
      </c>
      <c r="CF94" s="514">
        <f t="shared" si="58"/>
        <v>0</v>
      </c>
      <c r="CG94" s="323">
        <f t="shared" si="58"/>
        <v>0</v>
      </c>
      <c r="CH94" s="323">
        <f t="shared" si="58"/>
        <v>0</v>
      </c>
      <c r="CI94" s="323">
        <f t="shared" ref="CI94:CL94" si="59">SUM(CI9:CI93)</f>
        <v>0</v>
      </c>
      <c r="CJ94" s="323">
        <f t="shared" si="59"/>
        <v>0</v>
      </c>
      <c r="CK94" s="323">
        <f t="shared" si="59"/>
        <v>0</v>
      </c>
      <c r="CL94" s="323">
        <f t="shared" si="59"/>
        <v>0</v>
      </c>
      <c r="CM94" s="323"/>
      <c r="CN94" s="323">
        <f>SUM(CN9:CN93)</f>
        <v>0</v>
      </c>
      <c r="CO94" s="323">
        <f>SUM(CO9:CO93)</f>
        <v>0</v>
      </c>
      <c r="CP94" s="323">
        <f>SUM(CP9:CP93)</f>
        <v>0</v>
      </c>
      <c r="CQ94" s="323"/>
      <c r="CR94" s="323">
        <f>SUM(CR9:CR93)</f>
        <v>0</v>
      </c>
      <c r="CS94" s="323">
        <f>SUM(CS9:CS93)</f>
        <v>0</v>
      </c>
      <c r="CT94" s="323">
        <f>SUM(CT9:CT93)</f>
        <v>0</v>
      </c>
      <c r="CU94" s="323"/>
      <c r="CV94" s="323">
        <f>SUM(CV9:CV93)</f>
        <v>0</v>
      </c>
      <c r="CW94" s="323">
        <f>SUM(CW9:CW93)</f>
        <v>0</v>
      </c>
      <c r="CX94" s="323">
        <f>SUM(CX9:CX93)</f>
        <v>0</v>
      </c>
      <c r="CY94" s="323"/>
      <c r="CZ94" s="323">
        <f>SUM(CZ9:CZ93)</f>
        <v>0</v>
      </c>
      <c r="DA94" s="323">
        <f>SUM(DA9:DA93)</f>
        <v>0</v>
      </c>
      <c r="DB94" s="323">
        <f>SUM(DB9:DB93)</f>
        <v>0</v>
      </c>
      <c r="DC94" s="323"/>
      <c r="DD94" s="323">
        <f>SUM(DD9:DD93)</f>
        <v>0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60">SUM(DH9:DH93)</f>
        <v>0</v>
      </c>
      <c r="DI94" s="323">
        <f t="shared" si="60"/>
        <v>0</v>
      </c>
      <c r="DJ94" s="323">
        <f t="shared" si="60"/>
        <v>0</v>
      </c>
      <c r="DK94" s="323">
        <f t="shared" si="60"/>
        <v>0</v>
      </c>
      <c r="DL94" s="323">
        <f t="shared" si="60"/>
        <v>0</v>
      </c>
      <c r="DM94" s="323">
        <f t="shared" si="60"/>
        <v>0</v>
      </c>
      <c r="DN94" s="323">
        <f t="shared" si="60"/>
        <v>0</v>
      </c>
      <c r="DO94" s="323">
        <f t="shared" si="60"/>
        <v>0</v>
      </c>
      <c r="DP94" s="754">
        <f t="shared" si="60"/>
        <v>0</v>
      </c>
      <c r="DQ94" s="754">
        <f t="shared" si="60"/>
        <v>0</v>
      </c>
      <c r="DR94" s="502">
        <f t="shared" si="60"/>
        <v>0</v>
      </c>
      <c r="DS94" s="502">
        <f t="shared" si="60"/>
        <v>0</v>
      </c>
      <c r="DT94" s="502">
        <f t="shared" si="60"/>
        <v>0</v>
      </c>
      <c r="DU94" s="502">
        <f t="shared" si="60"/>
        <v>0</v>
      </c>
      <c r="DV94" s="874">
        <f t="shared" si="60"/>
        <v>0</v>
      </c>
      <c r="DW94" s="874">
        <f t="shared" si="60"/>
        <v>0</v>
      </c>
      <c r="DX94" s="874">
        <f t="shared" si="60"/>
        <v>0</v>
      </c>
      <c r="DY94" s="874">
        <f t="shared" si="60"/>
        <v>0</v>
      </c>
      <c r="DZ94" s="874">
        <f t="shared" si="60"/>
        <v>0</v>
      </c>
      <c r="EA94" s="1242">
        <f t="shared" si="60"/>
        <v>0</v>
      </c>
      <c r="EB94" s="1242">
        <f t="shared" si="60"/>
        <v>0</v>
      </c>
      <c r="EC94" s="1242">
        <f t="shared" ref="EC94:ED94" si="61">SUM(EC9:EC93)</f>
        <v>0</v>
      </c>
      <c r="ED94" s="1242">
        <f t="shared" si="61"/>
        <v>0</v>
      </c>
      <c r="EE94" s="1245">
        <f t="shared" si="60"/>
        <v>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 t="e">
        <f>BY94/CE94</f>
        <v>#DIV/0!</v>
      </c>
      <c r="BZ95" s="55" t="e">
        <f>BZ94/CE94</f>
        <v>#DIV/0!</v>
      </c>
      <c r="CA95" s="951" t="e">
        <f>CA94/CE94</f>
        <v>#DIV/0!</v>
      </c>
      <c r="CB95" s="947" t="e">
        <f>CB94/CF94</f>
        <v>#DIV/0!</v>
      </c>
      <c r="CC95" s="949" t="e">
        <f>CC94/CE94</f>
        <v>#DIV/0!</v>
      </c>
      <c r="CD95" s="57" t="e">
        <f>CD94/CE94</f>
        <v>#DIV/0!</v>
      </c>
      <c r="CE95" s="58" t="e">
        <f>SUM(BY95:CD95)</f>
        <v>#DIV/0!</v>
      </c>
      <c r="CF95" s="59" t="e">
        <f>CF94/CE94</f>
        <v>#DIV/0!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 t="e">
        <f>DJ94/CF94</f>
        <v>#DIV/0!</v>
      </c>
      <c r="DK95" s="60" t="e">
        <f>DH94/CF94</f>
        <v>#DIV/0!</v>
      </c>
      <c r="DL95" s="61" t="e">
        <f>DI94/CF94</f>
        <v>#DIV/0!</v>
      </c>
      <c r="DM95" s="62" t="e">
        <f>DJ94/DI94</f>
        <v>#DIV/0!</v>
      </c>
      <c r="DN95" s="63" t="e">
        <f>DN94/DO94</f>
        <v>#DIV/0!</v>
      </c>
      <c r="DO95" s="52"/>
      <c r="DQ95" s="767">
        <f>CF94+DP94+DQ94</f>
        <v>0</v>
      </c>
      <c r="DU95" s="505">
        <f>DR94+DS94+DT94+DU94</f>
        <v>0</v>
      </c>
      <c r="DW95" s="34"/>
      <c r="DZ95" s="876">
        <f>DV94+DW94+DX94+DY94+DZ94</f>
        <v>0</v>
      </c>
      <c r="EA95" s="496"/>
      <c r="EB95" s="496"/>
      <c r="EC95" s="496"/>
      <c r="ED95" s="1243">
        <f>EA94+EB94+EC94+ED94</f>
        <v>0</v>
      </c>
      <c r="EE95" s="496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45333</v>
      </c>
      <c r="O100" s="401">
        <v>45334</v>
      </c>
      <c r="P100" s="401">
        <v>45335</v>
      </c>
      <c r="Q100" s="401">
        <v>45336</v>
      </c>
      <c r="R100" s="401">
        <v>45337</v>
      </c>
      <c r="S100" s="401">
        <v>45338</v>
      </c>
      <c r="T100" s="762">
        <v>45339</v>
      </c>
      <c r="U100" s="1564"/>
      <c r="V100" s="403" t="s">
        <v>259</v>
      </c>
      <c r="W100" s="400">
        <v>45333</v>
      </c>
      <c r="X100" s="404">
        <v>45334</v>
      </c>
      <c r="Y100" s="404">
        <v>45335</v>
      </c>
      <c r="Z100" s="404">
        <v>45336</v>
      </c>
      <c r="AA100" s="404">
        <v>45337</v>
      </c>
      <c r="AB100" s="404">
        <v>45338</v>
      </c>
      <c r="AC100" s="763">
        <v>45339</v>
      </c>
      <c r="AD100" s="1671"/>
      <c r="AE100" s="720" t="s">
        <v>259</v>
      </c>
      <c r="AF100" s="400">
        <v>45333</v>
      </c>
      <c r="AG100" s="672">
        <v>45334</v>
      </c>
      <c r="AH100" s="672">
        <v>45335</v>
      </c>
      <c r="AI100" s="672">
        <v>45336</v>
      </c>
      <c r="AJ100" s="672">
        <v>45337</v>
      </c>
      <c r="AK100" s="672">
        <v>45338</v>
      </c>
      <c r="AL100" s="764">
        <v>45339</v>
      </c>
      <c r="AM100" s="1675"/>
      <c r="AN100" s="1637"/>
      <c r="AO100" s="599" t="s">
        <v>259</v>
      </c>
      <c r="AP100" s="400">
        <v>45333</v>
      </c>
      <c r="AQ100" s="591">
        <v>45334</v>
      </c>
      <c r="AR100" s="591">
        <v>45335</v>
      </c>
      <c r="AS100" s="591">
        <v>45336</v>
      </c>
      <c r="AT100" s="591">
        <v>45337</v>
      </c>
      <c r="AU100" s="591">
        <v>45338</v>
      </c>
      <c r="AV100" s="766">
        <v>45339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45333</v>
      </c>
      <c r="BI100" s="1236">
        <v>45334</v>
      </c>
      <c r="BJ100" s="1236">
        <v>45335</v>
      </c>
      <c r="BK100" s="1236">
        <v>45336</v>
      </c>
      <c r="BL100" s="1236">
        <v>45337</v>
      </c>
      <c r="BM100" s="1236">
        <v>45338</v>
      </c>
      <c r="BN100" s="1237">
        <v>45339</v>
      </c>
      <c r="BO100" s="1662"/>
      <c r="BP100" s="409" t="s">
        <v>259</v>
      </c>
      <c r="BQ100" s="400">
        <v>45333</v>
      </c>
      <c r="BR100" s="410">
        <v>45334</v>
      </c>
      <c r="BS100" s="410">
        <v>45335</v>
      </c>
      <c r="BT100" s="410">
        <v>45336</v>
      </c>
      <c r="BU100" s="410">
        <v>45337</v>
      </c>
      <c r="BV100" s="410">
        <v>45338</v>
      </c>
      <c r="BW100" s="410">
        <v>45339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62">SUM(M101:T101)</f>
        <v>0</v>
      </c>
      <c r="V101" s="282">
        <v>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63">SUM(V101:AC101)</f>
        <v>0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4">SUM(AE101:AL101)</f>
        <v>0</v>
      </c>
      <c r="AN101" s="718">
        <f>AD101+AM101</f>
        <v>0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5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6">SUM(BG101:BN101)</f>
        <v>0</v>
      </c>
      <c r="BP101" s="285">
        <v>0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7">SUM(BP101:BW101)</f>
        <v>0</v>
      </c>
      <c r="BY101" s="689">
        <f>U101-(W101+X101+Y101+Z101+AA101+AB101+AC101+AF101+AG101+AH101+AI101+AJ101+AK101+AL101)</f>
        <v>0</v>
      </c>
      <c r="BZ101" s="1220">
        <f>AN101-(BQ101+BR101+BS101+BT101+BU101+BV101+BW101)</f>
        <v>0</v>
      </c>
      <c r="CA101" s="956">
        <v>0</v>
      </c>
      <c r="CB101" s="956">
        <v>0</v>
      </c>
      <c r="CC101" s="988">
        <v>0</v>
      </c>
      <c r="CD101" s="1211">
        <f>BX101</f>
        <v>0</v>
      </c>
      <c r="CE101" s="1210">
        <f>SUM(BY101:CD101)</f>
        <v>0</v>
      </c>
      <c r="CF101" s="481">
        <v>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8">CG101+CJ101+CN101+CR101+CV101+CZ101+DD101</f>
        <v>0</v>
      </c>
      <c r="DI101" s="291">
        <f t="shared" si="68"/>
        <v>0</v>
      </c>
      <c r="DJ101" s="289">
        <f t="shared" si="68"/>
        <v>0</v>
      </c>
      <c r="DK101" s="484">
        <f t="shared" ref="DK101:DK102" si="69">DH101-CF101</f>
        <v>0</v>
      </c>
      <c r="DL101" s="292">
        <f t="shared" ref="DL101:DL102" si="70">DI101-CF101</f>
        <v>0</v>
      </c>
      <c r="DM101" s="290">
        <f t="shared" ref="DM101:DM102" si="71">DJ101-DI101</f>
        <v>0</v>
      </c>
      <c r="DN101" s="485">
        <f>CD101-(CI101+CL101+CP101+CT101+CX101+DB101+DF101)</f>
        <v>0</v>
      </c>
      <c r="DO101" s="293">
        <f t="shared" ref="DO101:DO102" si="72">CE101-DJ101</f>
        <v>0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2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3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4"/>
        <v>0</v>
      </c>
      <c r="AN102" s="719">
        <f t="shared" ref="AN102" si="73">AD102+AM102</f>
        <v>0</v>
      </c>
      <c r="AO102" s="693">
        <v>0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5"/>
        <v>0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6"/>
        <v>0</v>
      </c>
      <c r="BP102" s="202">
        <v>0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7"/>
        <v>0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AO102-(BQ102+BR102+BS102+BT102+BU102+BV102+BW102)</f>
        <v>0</v>
      </c>
      <c r="CB102" s="956">
        <v>0</v>
      </c>
      <c r="CC102" s="303">
        <v>0</v>
      </c>
      <c r="CD102" s="1213">
        <f>BX102</f>
        <v>0</v>
      </c>
      <c r="CE102" s="946">
        <f>SUM(BY102:CD102)</f>
        <v>0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8"/>
        <v>0</v>
      </c>
      <c r="DI102" s="259">
        <f t="shared" si="68"/>
        <v>0</v>
      </c>
      <c r="DJ102" s="253">
        <f t="shared" si="68"/>
        <v>0</v>
      </c>
      <c r="DK102" s="474">
        <f t="shared" si="69"/>
        <v>0</v>
      </c>
      <c r="DL102" s="260">
        <f t="shared" si="70"/>
        <v>0</v>
      </c>
      <c r="DM102" s="253">
        <f t="shared" si="71"/>
        <v>0</v>
      </c>
      <c r="DN102" s="261">
        <f t="shared" ref="DN102" si="74">CD102-(CI102+CL102+CP102+CT102+CX102+DB102+DF102)</f>
        <v>0</v>
      </c>
      <c r="DO102" s="308">
        <f t="shared" si="72"/>
        <v>0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75">SUM(M101:M102)</f>
        <v>0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0</v>
      </c>
      <c r="T103" s="310">
        <f t="shared" si="75"/>
        <v>0</v>
      </c>
      <c r="U103" s="310">
        <f t="shared" si="75"/>
        <v>0</v>
      </c>
      <c r="V103" s="310">
        <f t="shared" si="75"/>
        <v>0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0</v>
      </c>
      <c r="AC103" s="310">
        <f t="shared" si="75"/>
        <v>0</v>
      </c>
      <c r="AD103" s="310">
        <f t="shared" si="75"/>
        <v>0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CL103" si="76">SUM(AO101:AO102)</f>
        <v>0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0</v>
      </c>
      <c r="AX103" s="310">
        <f t="shared" si="76"/>
        <v>0</v>
      </c>
      <c r="AY103" s="310">
        <f t="shared" si="76"/>
        <v>0</v>
      </c>
      <c r="AZ103" s="310">
        <f t="shared" si="76"/>
        <v>0</v>
      </c>
      <c r="BA103" s="310">
        <f t="shared" si="76"/>
        <v>0</v>
      </c>
      <c r="BB103" s="310">
        <f t="shared" si="76"/>
        <v>0</v>
      </c>
      <c r="BC103" s="310">
        <f t="shared" si="76"/>
        <v>0</v>
      </c>
      <c r="BD103" s="310">
        <f t="shared" si="76"/>
        <v>0</v>
      </c>
      <c r="BE103" s="310">
        <f t="shared" si="76"/>
        <v>0</v>
      </c>
      <c r="BF103" s="310">
        <f t="shared" si="76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0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si="76"/>
        <v>0</v>
      </c>
      <c r="BV103" s="310">
        <f t="shared" si="76"/>
        <v>0</v>
      </c>
      <c r="BW103" s="310">
        <f t="shared" si="76"/>
        <v>0</v>
      </c>
      <c r="BX103" s="310">
        <f t="shared" si="76"/>
        <v>0</v>
      </c>
      <c r="BY103" s="310">
        <f t="shared" si="76"/>
        <v>0</v>
      </c>
      <c r="BZ103" s="310">
        <f t="shared" si="76"/>
        <v>0</v>
      </c>
      <c r="CA103" s="310">
        <f t="shared" si="76"/>
        <v>0</v>
      </c>
      <c r="CB103" s="310">
        <f t="shared" si="76"/>
        <v>0</v>
      </c>
      <c r="CC103" s="310">
        <f t="shared" si="76"/>
        <v>0</v>
      </c>
      <c r="CD103" s="310">
        <f t="shared" si="76"/>
        <v>0</v>
      </c>
      <c r="CE103" s="310">
        <f t="shared" si="76"/>
        <v>0</v>
      </c>
      <c r="CF103" s="310">
        <f t="shared" si="76"/>
        <v>0</v>
      </c>
      <c r="CG103" s="310">
        <f t="shared" si="76"/>
        <v>0</v>
      </c>
      <c r="CH103" s="310">
        <f t="shared" si="76"/>
        <v>0</v>
      </c>
      <c r="CI103" s="310">
        <f t="shared" si="76"/>
        <v>0</v>
      </c>
      <c r="CJ103" s="310">
        <f t="shared" si="76"/>
        <v>0</v>
      </c>
      <c r="CK103" s="310">
        <f t="shared" si="76"/>
        <v>0</v>
      </c>
      <c r="CL103" s="310">
        <f t="shared" si="76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7">SUM(DH101:DH102)</f>
        <v>0</v>
      </c>
      <c r="DI103" s="310">
        <f t="shared" si="77"/>
        <v>0</v>
      </c>
      <c r="DJ103" s="310">
        <f t="shared" si="77"/>
        <v>0</v>
      </c>
      <c r="DK103" s="310">
        <f t="shared" si="77"/>
        <v>0</v>
      </c>
      <c r="DL103" s="310">
        <f t="shared" si="77"/>
        <v>0</v>
      </c>
      <c r="DM103" s="310">
        <f t="shared" si="77"/>
        <v>0</v>
      </c>
      <c r="DN103" s="310">
        <f t="shared" si="77"/>
        <v>0</v>
      </c>
      <c r="DO103" s="310">
        <f t="shared" si="77"/>
        <v>0</v>
      </c>
      <c r="DP103" s="310">
        <f t="shared" si="77"/>
        <v>0</v>
      </c>
      <c r="DQ103" s="310">
        <f t="shared" si="77"/>
        <v>0</v>
      </c>
      <c r="DR103" s="310">
        <f t="shared" si="77"/>
        <v>0</v>
      </c>
      <c r="DS103" s="310">
        <f t="shared" si="77"/>
        <v>0</v>
      </c>
      <c r="DT103" s="310">
        <f t="shared" si="77"/>
        <v>0</v>
      </c>
      <c r="DU103" s="310">
        <f t="shared" si="77"/>
        <v>0</v>
      </c>
      <c r="DV103" s="310">
        <f t="shared" si="77"/>
        <v>0</v>
      </c>
      <c r="DW103" s="310">
        <f t="shared" si="77"/>
        <v>0</v>
      </c>
      <c r="DX103" s="310">
        <f t="shared" si="77"/>
        <v>0</v>
      </c>
      <c r="DY103" s="310">
        <f t="shared" si="77"/>
        <v>0</v>
      </c>
      <c r="DZ103" s="310">
        <f t="shared" si="77"/>
        <v>0</v>
      </c>
      <c r="EA103" s="310">
        <f t="shared" si="77"/>
        <v>0</v>
      </c>
      <c r="EB103" s="310">
        <f t="shared" si="77"/>
        <v>0</v>
      </c>
      <c r="EC103" s="310">
        <f t="shared" ref="EC103:ED103" si="78">SUM(EC101:EC102)</f>
        <v>0</v>
      </c>
      <c r="ED103" s="310">
        <f t="shared" si="78"/>
        <v>0</v>
      </c>
      <c r="EE103" s="310">
        <f t="shared" si="77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 t="e">
        <f>BY103/CE103</f>
        <v>#DIV/0!</v>
      </c>
      <c r="BZ104" s="55" t="e">
        <f>BZ103/CE103</f>
        <v>#DIV/0!</v>
      </c>
      <c r="CA104" s="951" t="e">
        <f>CA103/CF103</f>
        <v>#DIV/0!</v>
      </c>
      <c r="CB104" s="947" t="e">
        <f>CB103/CG103</f>
        <v>#DIV/0!</v>
      </c>
      <c r="CC104" s="949" t="e">
        <f>CC103/CE103</f>
        <v>#DIV/0!</v>
      </c>
      <c r="CD104" s="57" t="e">
        <f>CD103/CE103</f>
        <v>#DIV/0!</v>
      </c>
      <c r="CE104" s="58" t="e">
        <f>SUM(BY104:CD104)</f>
        <v>#DIV/0!</v>
      </c>
      <c r="CF104" s="59" t="e">
        <f>CF103/CE103</f>
        <v>#DIV/0!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 t="e">
        <f>DH103/CF103</f>
        <v>#DIV/0!</v>
      </c>
      <c r="DL104" s="61" t="e">
        <f>DI103/CF103</f>
        <v>#DIV/0!</v>
      </c>
      <c r="DM104" s="62" t="e">
        <f>DJ103/DI103</f>
        <v>#DIV/0!</v>
      </c>
      <c r="DN104" s="63" t="e">
        <f>DN103/DO103</f>
        <v>#DIV/0!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45333</v>
      </c>
      <c r="O109" s="401">
        <v>45334</v>
      </c>
      <c r="P109" s="401">
        <v>45335</v>
      </c>
      <c r="Q109" s="401">
        <v>45336</v>
      </c>
      <c r="R109" s="401">
        <v>45337</v>
      </c>
      <c r="S109" s="401">
        <v>45338</v>
      </c>
      <c r="T109" s="762">
        <v>45339</v>
      </c>
      <c r="U109" s="1564"/>
      <c r="V109" s="755" t="s">
        <v>259</v>
      </c>
      <c r="W109" s="400">
        <v>45333</v>
      </c>
      <c r="X109" s="759">
        <v>45334</v>
      </c>
      <c r="Y109" s="759">
        <v>45335</v>
      </c>
      <c r="Z109" s="759">
        <v>45336</v>
      </c>
      <c r="AA109" s="759">
        <v>45337</v>
      </c>
      <c r="AB109" s="759">
        <v>45338</v>
      </c>
      <c r="AC109" s="756">
        <v>45339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45333</v>
      </c>
      <c r="AQ109" s="410">
        <v>45334</v>
      </c>
      <c r="AR109" s="410">
        <v>45335</v>
      </c>
      <c r="AS109" s="410">
        <v>45336</v>
      </c>
      <c r="AT109" s="410">
        <v>45337</v>
      </c>
      <c r="AU109" s="410">
        <v>45338</v>
      </c>
      <c r="AV109" s="765">
        <v>45339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45333</v>
      </c>
      <c r="BI109" s="760">
        <v>45334</v>
      </c>
      <c r="BJ109" s="760">
        <v>45335</v>
      </c>
      <c r="BK109" s="760">
        <v>45336</v>
      </c>
      <c r="BL109" s="760">
        <v>45337</v>
      </c>
      <c r="BM109" s="760">
        <v>45338</v>
      </c>
      <c r="BN109" s="761">
        <v>45339</v>
      </c>
      <c r="BO109" s="1581"/>
      <c r="BP109" s="409" t="s">
        <v>259</v>
      </c>
      <c r="BQ109" s="400">
        <v>45333</v>
      </c>
      <c r="BR109" s="410">
        <v>45334</v>
      </c>
      <c r="BS109" s="410">
        <v>45335</v>
      </c>
      <c r="BT109" s="410">
        <v>45336</v>
      </c>
      <c r="BU109" s="410">
        <v>45337</v>
      </c>
      <c r="BV109" s="410">
        <v>45338</v>
      </c>
      <c r="BW109" s="410">
        <v>45339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9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0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1">SUM(AE110:AL110)</f>
        <v>0</v>
      </c>
      <c r="AN110" s="660">
        <f>AD110+AM110</f>
        <v>0</v>
      </c>
      <c r="AO110" s="679">
        <v>0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2">SUM(AO110:AV110)</f>
        <v>0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3">SUM(BG110:BN110)</f>
        <v>0</v>
      </c>
      <c r="BP110" s="285">
        <v>0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84">SUM(BP110:BW110)</f>
        <v>0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0</v>
      </c>
      <c r="CB110" s="988">
        <v>0</v>
      </c>
      <c r="CC110" s="1215">
        <f>BO110-(BQ110+BR110+BS110+BT110+BU110+BV110+BW110)</f>
        <v>0</v>
      </c>
      <c r="CD110" s="1175">
        <f>BX110</f>
        <v>0</v>
      </c>
      <c r="CE110" s="944">
        <f>SUM(BY110:CD110)</f>
        <v>0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5">CG110+CJ110+CN110+CR110+CV110+CZ110+DD110</f>
        <v>0</v>
      </c>
      <c r="DI110" s="291">
        <f t="shared" si="85"/>
        <v>0</v>
      </c>
      <c r="DJ110" s="289">
        <f t="shared" si="85"/>
        <v>0</v>
      </c>
      <c r="DK110" s="484">
        <f t="shared" ref="DK110:DK114" si="86">DH110-CF110</f>
        <v>0</v>
      </c>
      <c r="DL110" s="292">
        <f t="shared" ref="DL110:DL114" si="87">DI110-CF110</f>
        <v>0</v>
      </c>
      <c r="DM110" s="290">
        <f t="shared" ref="DM110:DM114" si="88">DJ110-DI110</f>
        <v>0</v>
      </c>
      <c r="DN110" s="485">
        <f t="shared" ref="DN110:DN114" si="89">CD110-(CI110+CL110+CP110+CT110+CX110+DB110+DF110)</f>
        <v>0</v>
      </c>
      <c r="DO110" s="293">
        <f t="shared" ref="DO110:DO114" si="90">CE110-DJ110</f>
        <v>0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9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0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1"/>
        <v>0</v>
      </c>
      <c r="AN111" s="661">
        <f t="shared" ref="AN111:AN114" si="91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2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3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4"/>
        <v>0</v>
      </c>
      <c r="BY111" s="137">
        <f t="shared" ref="BY111" si="92">U111-(W111+X111+Y111+Z111+AA111+AB111+AC111+AF111+AG111+AH111+AI111+AJ111+AK111+AL111)</f>
        <v>0</v>
      </c>
      <c r="BZ111" s="972">
        <f t="shared" ref="BZ111" si="93">AN111-(AP111+AQ111+AR111+AS111+AT111+AU111+AV111)</f>
        <v>0</v>
      </c>
      <c r="CA111" s="184">
        <f t="shared" ref="CA111:CA112" si="94">AW111-(BH111+BI111+BJ111+BK111+BL111+BM111+BN111)</f>
        <v>0</v>
      </c>
      <c r="CB111" s="988">
        <v>0</v>
      </c>
      <c r="CC111" s="1216">
        <f t="shared" ref="CC111:CC114" si="95">BO111-(BQ111+BR111+BS111+BT111+BU111+BV111+BW111)</f>
        <v>0</v>
      </c>
      <c r="CD111" s="1192">
        <f t="shared" ref="CD111:CD114" si="96">BX111</f>
        <v>0</v>
      </c>
      <c r="CE111" s="945">
        <f t="shared" ref="CE111:CE114" si="97"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5"/>
        <v>0</v>
      </c>
      <c r="DI111" s="214">
        <f t="shared" si="85"/>
        <v>0</v>
      </c>
      <c r="DJ111" s="208">
        <f t="shared" si="85"/>
        <v>0</v>
      </c>
      <c r="DK111" s="471">
        <f t="shared" si="86"/>
        <v>0</v>
      </c>
      <c r="DL111" s="215">
        <f t="shared" si="87"/>
        <v>0</v>
      </c>
      <c r="DM111" s="208">
        <f t="shared" si="88"/>
        <v>0</v>
      </c>
      <c r="DN111" s="216">
        <f t="shared" si="89"/>
        <v>0</v>
      </c>
      <c r="DO111" s="217">
        <f t="shared" si="90"/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9"/>
        <v>0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0</v>
      </c>
      <c r="AD112" s="648">
        <f t="shared" si="80"/>
        <v>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1"/>
        <v>0</v>
      </c>
      <c r="AN112" s="1221">
        <f t="shared" si="91"/>
        <v>0</v>
      </c>
      <c r="AO112" s="458">
        <v>0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2"/>
        <v>0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0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3"/>
        <v>0</v>
      </c>
      <c r="BP112" s="184">
        <v>0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4"/>
        <v>0</v>
      </c>
      <c r="BY112" s="137">
        <f>U112-(W112+X112+Y112+Z112+AA112+AB112+AC112+AF112+AG112+AH112+AI112+AJ112+AK112+AL112)</f>
        <v>0</v>
      </c>
      <c r="BZ112" s="972">
        <f>AN112-(AP112+AQ112+AR112+AS112+AT112+AU112+AV112)</f>
        <v>0</v>
      </c>
      <c r="CA112" s="184">
        <f t="shared" si="94"/>
        <v>0</v>
      </c>
      <c r="CB112" s="988">
        <v>0</v>
      </c>
      <c r="CC112" s="1216">
        <f t="shared" si="95"/>
        <v>0</v>
      </c>
      <c r="CD112" s="1192">
        <f t="shared" si="96"/>
        <v>0</v>
      </c>
      <c r="CE112" s="945">
        <f t="shared" si="97"/>
        <v>0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5"/>
        <v>0</v>
      </c>
      <c r="DI112" s="218">
        <f t="shared" si="85"/>
        <v>0</v>
      </c>
      <c r="DJ112" s="219">
        <f t="shared" si="85"/>
        <v>0</v>
      </c>
      <c r="DK112" s="471">
        <f t="shared" si="86"/>
        <v>0</v>
      </c>
      <c r="DL112" s="215">
        <f t="shared" si="87"/>
        <v>0</v>
      </c>
      <c r="DM112" s="208">
        <f t="shared" si="88"/>
        <v>0</v>
      </c>
      <c r="DN112" s="251">
        <f t="shared" si="89"/>
        <v>0</v>
      </c>
      <c r="DO112" s="220">
        <f t="shared" si="90"/>
        <v>0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9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0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1"/>
        <v>0</v>
      </c>
      <c r="AN113" s="1224">
        <f t="shared" si="91"/>
        <v>0</v>
      </c>
      <c r="AO113" s="458">
        <v>0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2"/>
        <v>0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3"/>
        <v>0</v>
      </c>
      <c r="BP113" s="184">
        <v>0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84"/>
        <v>0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0</v>
      </c>
      <c r="CB113" s="988">
        <v>0</v>
      </c>
      <c r="CC113" s="1216">
        <f>BO113-(BQ113+BR113+BS113+BT113+BU113+BV113+BW113)</f>
        <v>0</v>
      </c>
      <c r="CD113" s="1192">
        <f>BX113</f>
        <v>0</v>
      </c>
      <c r="CE113" s="945">
        <f t="shared" si="97"/>
        <v>0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5"/>
        <v>0</v>
      </c>
      <c r="DI113" s="218">
        <f t="shared" si="85"/>
        <v>0</v>
      </c>
      <c r="DJ113" s="219">
        <f t="shared" si="85"/>
        <v>0</v>
      </c>
      <c r="DK113" s="471">
        <f t="shared" si="86"/>
        <v>0</v>
      </c>
      <c r="DL113" s="215">
        <f t="shared" si="87"/>
        <v>0</v>
      </c>
      <c r="DM113" s="208">
        <f t="shared" si="88"/>
        <v>0</v>
      </c>
      <c r="DN113" s="251">
        <f>CD113-(CI113+CL113+CP113+CT113+CX113+DB113+DF113)</f>
        <v>0</v>
      </c>
      <c r="DO113" s="220">
        <f t="shared" si="90"/>
        <v>0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9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0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1"/>
        <v>0</v>
      </c>
      <c r="AN114" s="1227">
        <f t="shared" si="91"/>
        <v>0</v>
      </c>
      <c r="AO114" s="622">
        <v>0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2"/>
        <v>0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3"/>
        <v>0</v>
      </c>
      <c r="BP114" s="202">
        <v>0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84"/>
        <v>0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0</v>
      </c>
      <c r="CB114" s="988">
        <v>0</v>
      </c>
      <c r="CC114" s="1218">
        <f t="shared" si="95"/>
        <v>0</v>
      </c>
      <c r="CD114" s="1213">
        <f t="shared" si="96"/>
        <v>0</v>
      </c>
      <c r="CE114" s="946">
        <f t="shared" si="97"/>
        <v>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5"/>
        <v>0</v>
      </c>
      <c r="DI114" s="259">
        <f t="shared" si="85"/>
        <v>0</v>
      </c>
      <c r="DJ114" s="253">
        <f t="shared" si="85"/>
        <v>0</v>
      </c>
      <c r="DK114" s="474">
        <f t="shared" si="86"/>
        <v>0</v>
      </c>
      <c r="DL114" s="260">
        <f t="shared" si="87"/>
        <v>0</v>
      </c>
      <c r="DM114" s="253">
        <f t="shared" si="88"/>
        <v>0</v>
      </c>
      <c r="DN114" s="261">
        <f t="shared" si="89"/>
        <v>0</v>
      </c>
      <c r="DO114" s="308">
        <f t="shared" si="90"/>
        <v>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98">SUM(N110:N114)</f>
        <v>0</v>
      </c>
      <c r="O115" s="310">
        <f t="shared" si="98"/>
        <v>0</v>
      </c>
      <c r="P115" s="310">
        <f t="shared" si="98"/>
        <v>0</v>
      </c>
      <c r="Q115" s="310">
        <f t="shared" si="98"/>
        <v>0</v>
      </c>
      <c r="R115" s="310">
        <f t="shared" si="98"/>
        <v>0</v>
      </c>
      <c r="S115" s="310">
        <f t="shared" si="98"/>
        <v>0</v>
      </c>
      <c r="T115" s="310">
        <f t="shared" si="98"/>
        <v>0</v>
      </c>
      <c r="U115" s="310">
        <f t="shared" si="98"/>
        <v>0</v>
      </c>
      <c r="V115" s="310">
        <f t="shared" si="98"/>
        <v>0</v>
      </c>
      <c r="W115" s="310">
        <f t="shared" si="98"/>
        <v>0</v>
      </c>
      <c r="X115" s="310">
        <f t="shared" si="98"/>
        <v>0</v>
      </c>
      <c r="Y115" s="310">
        <f t="shared" si="98"/>
        <v>0</v>
      </c>
      <c r="Z115" s="310">
        <f t="shared" si="98"/>
        <v>0</v>
      </c>
      <c r="AA115" s="310">
        <f t="shared" si="98"/>
        <v>0</v>
      </c>
      <c r="AB115" s="310">
        <f t="shared" si="98"/>
        <v>0</v>
      </c>
      <c r="AC115" s="310">
        <f t="shared" si="98"/>
        <v>0</v>
      </c>
      <c r="AD115" s="310">
        <f t="shared" si="98"/>
        <v>0</v>
      </c>
      <c r="AE115" s="310">
        <f t="shared" si="98"/>
        <v>0</v>
      </c>
      <c r="AF115" s="310">
        <f t="shared" si="98"/>
        <v>0</v>
      </c>
      <c r="AG115" s="310">
        <f t="shared" si="98"/>
        <v>0</v>
      </c>
      <c r="AH115" s="310">
        <f t="shared" si="98"/>
        <v>0</v>
      </c>
      <c r="AI115" s="310">
        <f t="shared" si="98"/>
        <v>0</v>
      </c>
      <c r="AJ115" s="310">
        <f t="shared" si="98"/>
        <v>0</v>
      </c>
      <c r="AK115" s="310">
        <f t="shared" si="98"/>
        <v>0</v>
      </c>
      <c r="AL115" s="310">
        <f t="shared" si="98"/>
        <v>0</v>
      </c>
      <c r="AM115" s="310">
        <f t="shared" si="98"/>
        <v>0</v>
      </c>
      <c r="AN115" s="310"/>
      <c r="AO115" s="310">
        <f t="shared" ref="AO115:BF115" si="99">SUM(AO110:AO114)</f>
        <v>0</v>
      </c>
      <c r="AP115" s="310">
        <f t="shared" si="99"/>
        <v>0</v>
      </c>
      <c r="AQ115" s="310">
        <f t="shared" si="99"/>
        <v>0</v>
      </c>
      <c r="AR115" s="310">
        <f t="shared" si="99"/>
        <v>0</v>
      </c>
      <c r="AS115" s="310">
        <f t="shared" si="99"/>
        <v>0</v>
      </c>
      <c r="AT115" s="310">
        <f t="shared" si="99"/>
        <v>0</v>
      </c>
      <c r="AU115" s="310">
        <f t="shared" si="99"/>
        <v>0</v>
      </c>
      <c r="AV115" s="310">
        <f t="shared" si="99"/>
        <v>0</v>
      </c>
      <c r="AW115" s="310">
        <f t="shared" si="99"/>
        <v>0</v>
      </c>
      <c r="AX115" s="310">
        <f t="shared" si="99"/>
        <v>0</v>
      </c>
      <c r="AY115" s="310">
        <f t="shared" si="99"/>
        <v>0</v>
      </c>
      <c r="AZ115" s="310">
        <f t="shared" si="99"/>
        <v>0</v>
      </c>
      <c r="BA115" s="310">
        <f t="shared" si="99"/>
        <v>0</v>
      </c>
      <c r="BB115" s="310">
        <f t="shared" si="99"/>
        <v>0</v>
      </c>
      <c r="BC115" s="310">
        <f t="shared" si="99"/>
        <v>0</v>
      </c>
      <c r="BD115" s="310">
        <f t="shared" si="99"/>
        <v>0</v>
      </c>
      <c r="BE115" s="310">
        <f t="shared" si="99"/>
        <v>0</v>
      </c>
      <c r="BF115" s="310">
        <f t="shared" si="99"/>
        <v>0</v>
      </c>
      <c r="BG115" s="310">
        <f t="shared" si="98"/>
        <v>0</v>
      </c>
      <c r="BH115" s="310">
        <f t="shared" si="98"/>
        <v>0</v>
      </c>
      <c r="BI115" s="310">
        <f t="shared" si="98"/>
        <v>0</v>
      </c>
      <c r="BJ115" s="310">
        <f t="shared" si="98"/>
        <v>0</v>
      </c>
      <c r="BK115" s="310">
        <f t="shared" si="98"/>
        <v>0</v>
      </c>
      <c r="BL115" s="310">
        <f t="shared" si="98"/>
        <v>0</v>
      </c>
      <c r="BM115" s="310">
        <f t="shared" si="98"/>
        <v>0</v>
      </c>
      <c r="BN115" s="310">
        <f t="shared" si="98"/>
        <v>0</v>
      </c>
      <c r="BO115" s="310">
        <f t="shared" si="98"/>
        <v>0</v>
      </c>
      <c r="BP115" s="310">
        <f t="shared" si="98"/>
        <v>0</v>
      </c>
      <c r="BQ115" s="310">
        <f t="shared" si="98"/>
        <v>0</v>
      </c>
      <c r="BR115" s="310">
        <f t="shared" si="98"/>
        <v>0</v>
      </c>
      <c r="BS115" s="310">
        <f t="shared" si="98"/>
        <v>0</v>
      </c>
      <c r="BT115" s="310">
        <f t="shared" si="98"/>
        <v>0</v>
      </c>
      <c r="BU115" s="310">
        <f t="shared" si="98"/>
        <v>0</v>
      </c>
      <c r="BV115" s="310">
        <f t="shared" si="98"/>
        <v>0</v>
      </c>
      <c r="BW115" s="310">
        <f t="shared" si="98"/>
        <v>0</v>
      </c>
      <c r="BX115" s="310">
        <f t="shared" si="98"/>
        <v>0</v>
      </c>
      <c r="BY115" s="310">
        <f t="shared" si="98"/>
        <v>0</v>
      </c>
      <c r="BZ115" s="310">
        <f t="shared" si="98"/>
        <v>0</v>
      </c>
      <c r="CA115" s="310">
        <f t="shared" si="98"/>
        <v>0</v>
      </c>
      <c r="CB115" s="310">
        <f t="shared" si="98"/>
        <v>0</v>
      </c>
      <c r="CC115" s="310">
        <f t="shared" si="98"/>
        <v>0</v>
      </c>
      <c r="CD115" s="310">
        <f t="shared" si="98"/>
        <v>0</v>
      </c>
      <c r="CE115" s="310">
        <f t="shared" si="98"/>
        <v>0</v>
      </c>
      <c r="CF115" s="310">
        <f>SUM(CF110:CF114)</f>
        <v>0</v>
      </c>
      <c r="CG115" s="310">
        <f t="shared" si="98"/>
        <v>0</v>
      </c>
      <c r="CH115" s="310">
        <f t="shared" si="98"/>
        <v>0</v>
      </c>
      <c r="CI115" s="310">
        <f t="shared" si="98"/>
        <v>0</v>
      </c>
      <c r="CJ115" s="310">
        <f t="shared" si="98"/>
        <v>0</v>
      </c>
      <c r="CK115" s="310">
        <f t="shared" si="98"/>
        <v>0</v>
      </c>
      <c r="CL115" s="310">
        <f t="shared" si="98"/>
        <v>0</v>
      </c>
      <c r="CM115" s="310"/>
      <c r="CN115" s="310">
        <f t="shared" si="98"/>
        <v>0</v>
      </c>
      <c r="CO115" s="310">
        <f t="shared" si="98"/>
        <v>0</v>
      </c>
      <c r="CP115" s="310">
        <f t="shared" si="98"/>
        <v>0</v>
      </c>
      <c r="CQ115" s="310"/>
      <c r="CR115" s="310">
        <f t="shared" si="98"/>
        <v>0</v>
      </c>
      <c r="CS115" s="310">
        <f t="shared" si="98"/>
        <v>0</v>
      </c>
      <c r="CT115" s="310">
        <f t="shared" si="98"/>
        <v>0</v>
      </c>
      <c r="CU115" s="310"/>
      <c r="CV115" s="310">
        <f t="shared" ref="CV115:EE115" si="100">SUM(CV110:CV114)</f>
        <v>0</v>
      </c>
      <c r="CW115" s="310">
        <f t="shared" si="100"/>
        <v>0</v>
      </c>
      <c r="CX115" s="310">
        <f t="shared" si="100"/>
        <v>0</v>
      </c>
      <c r="CY115" s="310"/>
      <c r="CZ115" s="310">
        <f t="shared" si="100"/>
        <v>0</v>
      </c>
      <c r="DA115" s="310">
        <f t="shared" si="100"/>
        <v>0</v>
      </c>
      <c r="DB115" s="310">
        <f t="shared" si="100"/>
        <v>0</v>
      </c>
      <c r="DC115" s="310"/>
      <c r="DD115" s="310">
        <f t="shared" si="100"/>
        <v>0</v>
      </c>
      <c r="DE115" s="310">
        <f t="shared" si="100"/>
        <v>0</v>
      </c>
      <c r="DF115" s="310">
        <f t="shared" si="100"/>
        <v>0</v>
      </c>
      <c r="DG115" s="310"/>
      <c r="DH115" s="310">
        <f t="shared" si="100"/>
        <v>0</v>
      </c>
      <c r="DI115" s="310">
        <f t="shared" si="100"/>
        <v>0</v>
      </c>
      <c r="DJ115" s="310">
        <f t="shared" si="100"/>
        <v>0</v>
      </c>
      <c r="DK115" s="310">
        <f t="shared" si="100"/>
        <v>0</v>
      </c>
      <c r="DL115" s="310">
        <f t="shared" si="100"/>
        <v>0</v>
      </c>
      <c r="DM115" s="310">
        <f t="shared" si="100"/>
        <v>0</v>
      </c>
      <c r="DN115" s="310">
        <f t="shared" si="100"/>
        <v>0</v>
      </c>
      <c r="DO115" s="310">
        <f t="shared" si="100"/>
        <v>0</v>
      </c>
      <c r="DP115" s="310">
        <f t="shared" si="100"/>
        <v>0</v>
      </c>
      <c r="DQ115" s="310">
        <f t="shared" si="100"/>
        <v>0</v>
      </c>
      <c r="DR115" s="310">
        <f t="shared" si="100"/>
        <v>0</v>
      </c>
      <c r="DS115" s="310">
        <f t="shared" si="100"/>
        <v>0</v>
      </c>
      <c r="DT115" s="310">
        <f t="shared" si="100"/>
        <v>0</v>
      </c>
      <c r="DU115" s="310">
        <f t="shared" si="100"/>
        <v>0</v>
      </c>
      <c r="DV115" s="310">
        <f t="shared" si="100"/>
        <v>0</v>
      </c>
      <c r="DW115" s="310">
        <f t="shared" si="100"/>
        <v>0</v>
      </c>
      <c r="DX115" s="310">
        <f t="shared" si="100"/>
        <v>0</v>
      </c>
      <c r="DY115" s="310">
        <f t="shared" si="100"/>
        <v>0</v>
      </c>
      <c r="DZ115" s="310">
        <f t="shared" si="100"/>
        <v>0</v>
      </c>
      <c r="EA115" s="310">
        <f t="shared" si="100"/>
        <v>0</v>
      </c>
      <c r="EB115" s="310">
        <f t="shared" si="100"/>
        <v>0</v>
      </c>
      <c r="EC115" s="310">
        <f t="shared" ref="EC115:ED115" si="101">SUM(EC110:EC114)</f>
        <v>0</v>
      </c>
      <c r="ED115" s="310">
        <f t="shared" si="101"/>
        <v>0</v>
      </c>
      <c r="EE115" s="310">
        <f t="shared" si="100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 t="e">
        <f>DN115/DO115</f>
        <v>#DIV/0!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45333</v>
      </c>
      <c r="O119" s="401">
        <v>45334</v>
      </c>
      <c r="P119" s="401">
        <v>45335</v>
      </c>
      <c r="Q119" s="401">
        <v>45336</v>
      </c>
      <c r="R119" s="401">
        <v>45337</v>
      </c>
      <c r="S119" s="401">
        <v>45338</v>
      </c>
      <c r="T119" s="762">
        <v>45339</v>
      </c>
      <c r="U119" s="1564"/>
      <c r="V119" s="403" t="s">
        <v>259</v>
      </c>
      <c r="W119" s="400">
        <v>45333</v>
      </c>
      <c r="X119" s="404">
        <v>45334</v>
      </c>
      <c r="Y119" s="404">
        <v>45335</v>
      </c>
      <c r="Z119" s="404">
        <v>45336</v>
      </c>
      <c r="AA119" s="404">
        <v>45337</v>
      </c>
      <c r="AB119" s="404">
        <v>45338</v>
      </c>
      <c r="AC119" s="763">
        <v>45339</v>
      </c>
      <c r="AD119" s="1568"/>
      <c r="AE119" s="755" t="s">
        <v>259</v>
      </c>
      <c r="AF119" s="400">
        <v>45333</v>
      </c>
      <c r="AG119" s="759">
        <v>45334</v>
      </c>
      <c r="AH119" s="759">
        <v>45335</v>
      </c>
      <c r="AI119" s="759">
        <v>45336</v>
      </c>
      <c r="AJ119" s="759">
        <v>45337</v>
      </c>
      <c r="AK119" s="759">
        <v>45338</v>
      </c>
      <c r="AL119" s="756">
        <v>45339</v>
      </c>
      <c r="AM119" s="1573"/>
      <c r="AN119" s="1574"/>
      <c r="AO119" s="758" t="s">
        <v>259</v>
      </c>
      <c r="AP119" s="400">
        <v>45333</v>
      </c>
      <c r="AQ119" s="410">
        <v>45334</v>
      </c>
      <c r="AR119" s="410">
        <v>45335</v>
      </c>
      <c r="AS119" s="410">
        <v>45336</v>
      </c>
      <c r="AT119" s="410">
        <v>45337</v>
      </c>
      <c r="AU119" s="410">
        <v>45338</v>
      </c>
      <c r="AV119" s="765">
        <v>45339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45333</v>
      </c>
      <c r="BI119" s="760">
        <v>45334</v>
      </c>
      <c r="BJ119" s="760">
        <v>45335</v>
      </c>
      <c r="BK119" s="760">
        <v>45336</v>
      </c>
      <c r="BL119" s="760">
        <v>45337</v>
      </c>
      <c r="BM119" s="760">
        <v>45338</v>
      </c>
      <c r="BN119" s="761">
        <v>45339</v>
      </c>
      <c r="BO119" s="1581"/>
      <c r="BP119" s="409" t="s">
        <v>259</v>
      </c>
      <c r="BQ119" s="400">
        <v>45333</v>
      </c>
      <c r="BR119" s="410">
        <v>45334</v>
      </c>
      <c r="BS119" s="410">
        <v>45335</v>
      </c>
      <c r="BT119" s="410">
        <v>45336</v>
      </c>
      <c r="BU119" s="410">
        <v>45337</v>
      </c>
      <c r="BV119" s="410">
        <v>45338</v>
      </c>
      <c r="BW119" s="410">
        <v>45339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0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0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0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0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0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0</v>
      </c>
      <c r="CE121" s="945">
        <f t="shared" ref="CE121:CE131" si="122">SUM(BY121:CD121)</f>
        <v>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0</v>
      </c>
      <c r="DO121" s="217">
        <f t="shared" si="114"/>
        <v>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0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0</v>
      </c>
      <c r="AN122" s="709">
        <f t="shared" si="116"/>
        <v>0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0</v>
      </c>
      <c r="BY122" s="137">
        <f t="shared" si="108"/>
        <v>0</v>
      </c>
      <c r="BZ122" s="711">
        <f t="shared" si="117"/>
        <v>0</v>
      </c>
      <c r="CA122" s="1391">
        <f t="shared" si="118"/>
        <v>0</v>
      </c>
      <c r="CB122" s="1392">
        <f t="shared" si="119"/>
        <v>0</v>
      </c>
      <c r="CC122" s="1396">
        <f t="shared" si="120"/>
        <v>0</v>
      </c>
      <c r="CD122" s="1399">
        <f t="shared" si="121"/>
        <v>0</v>
      </c>
      <c r="CE122" s="945">
        <f t="shared" si="122"/>
        <v>0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0</v>
      </c>
      <c r="DO122" s="220">
        <f t="shared" si="114"/>
        <v>0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0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0</v>
      </c>
      <c r="AE123" s="670">
        <v>0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0</v>
      </c>
      <c r="AN123" s="709">
        <f t="shared" si="116"/>
        <v>0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0</v>
      </c>
      <c r="BY123" s="137">
        <f t="shared" si="108"/>
        <v>0</v>
      </c>
      <c r="BZ123" s="711">
        <f t="shared" si="117"/>
        <v>0</v>
      </c>
      <c r="CA123" s="1391">
        <f t="shared" si="118"/>
        <v>0</v>
      </c>
      <c r="CB123" s="1392">
        <f t="shared" si="119"/>
        <v>0</v>
      </c>
      <c r="CC123" s="1396">
        <f t="shared" si="120"/>
        <v>0</v>
      </c>
      <c r="CD123" s="1399">
        <f t="shared" si="121"/>
        <v>0</v>
      </c>
      <c r="CE123" s="945">
        <f t="shared" si="122"/>
        <v>0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0</v>
      </c>
      <c r="DO123" s="220">
        <f t="shared" si="114"/>
        <v>0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0</v>
      </c>
      <c r="CE125" s="945">
        <f t="shared" si="122"/>
        <v>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0</v>
      </c>
      <c r="DO125" s="217">
        <f t="shared" si="114"/>
        <v>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0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0</v>
      </c>
      <c r="BY126" s="137">
        <f t="shared" si="108"/>
        <v>0</v>
      </c>
      <c r="BZ126" s="711">
        <f t="shared" si="117"/>
        <v>0</v>
      </c>
      <c r="CA126" s="1391">
        <f t="shared" si="118"/>
        <v>0</v>
      </c>
      <c r="CB126" s="1392">
        <f t="shared" si="119"/>
        <v>0</v>
      </c>
      <c r="CC126" s="1396">
        <f t="shared" si="120"/>
        <v>0</v>
      </c>
      <c r="CD126" s="1399">
        <f t="shared" si="121"/>
        <v>0</v>
      </c>
      <c r="CE126" s="945">
        <f t="shared" si="122"/>
        <v>0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0</v>
      </c>
      <c r="DO126" s="220">
        <f t="shared" si="114"/>
        <v>0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0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0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0</v>
      </c>
      <c r="BY127" s="137">
        <f t="shared" si="108"/>
        <v>0</v>
      </c>
      <c r="BZ127" s="711">
        <f t="shared" si="117"/>
        <v>0</v>
      </c>
      <c r="CA127" s="1391">
        <f t="shared" si="118"/>
        <v>0</v>
      </c>
      <c r="CB127" s="1392">
        <f t="shared" si="119"/>
        <v>0</v>
      </c>
      <c r="CC127" s="1396">
        <f t="shared" si="120"/>
        <v>0</v>
      </c>
      <c r="CD127" s="1399">
        <f t="shared" si="121"/>
        <v>0</v>
      </c>
      <c r="CE127" s="945">
        <f t="shared" si="122"/>
        <v>0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0</v>
      </c>
      <c r="DO127" s="220">
        <f t="shared" si="114"/>
        <v>0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0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0</v>
      </c>
      <c r="CE128" s="945">
        <f t="shared" si="122"/>
        <v>0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0</v>
      </c>
      <c r="DO128" s="217">
        <f t="shared" si="114"/>
        <v>0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0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0</v>
      </c>
      <c r="BY129" s="137">
        <f t="shared" si="108"/>
        <v>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0</v>
      </c>
      <c r="CE129" s="945">
        <f t="shared" si="122"/>
        <v>0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0</v>
      </c>
      <c r="DO129" s="220">
        <f t="shared" si="114"/>
        <v>0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0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0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0</v>
      </c>
      <c r="CE130" s="945">
        <f t="shared" si="122"/>
        <v>0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0</v>
      </c>
      <c r="DO130" s="220">
        <f t="shared" si="114"/>
        <v>0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0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0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0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0</v>
      </c>
      <c r="BY131" s="307">
        <f t="shared" si="108"/>
        <v>0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0</v>
      </c>
      <c r="CE131" s="946">
        <f t="shared" si="122"/>
        <v>0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0</v>
      </c>
      <c r="DO131" s="308">
        <f t="shared" si="114"/>
        <v>0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0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0</v>
      </c>
      <c r="V132" s="310">
        <f t="shared" si="123"/>
        <v>0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0</v>
      </c>
      <c r="AE132" s="310">
        <f t="shared" si="123"/>
        <v>0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0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0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0</v>
      </c>
      <c r="BY132" s="310">
        <f t="shared" si="124"/>
        <v>0</v>
      </c>
      <c r="BZ132" s="310">
        <f t="shared" si="124"/>
        <v>0</v>
      </c>
      <c r="CA132" s="310">
        <f t="shared" si="124"/>
        <v>0</v>
      </c>
      <c r="CB132" s="310">
        <f t="shared" si="124"/>
        <v>0</v>
      </c>
      <c r="CC132" s="310">
        <f t="shared" si="124"/>
        <v>0</v>
      </c>
      <c r="CD132" s="310">
        <f t="shared" si="124"/>
        <v>0</v>
      </c>
      <c r="CE132" s="310">
        <f t="shared" si="124"/>
        <v>0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0</v>
      </c>
      <c r="DO132" s="310">
        <f t="shared" si="130"/>
        <v>0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 t="e">
        <f>DN132/DO132</f>
        <v>#DIV/0!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45333</v>
      </c>
      <c r="O136" s="401">
        <v>45334</v>
      </c>
      <c r="P136" s="401">
        <v>45335</v>
      </c>
      <c r="Q136" s="401">
        <v>45336</v>
      </c>
      <c r="R136" s="401">
        <v>45337</v>
      </c>
      <c r="S136" s="401">
        <v>45338</v>
      </c>
      <c r="T136" s="762">
        <v>45339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45333</v>
      </c>
      <c r="BR136" s="410">
        <v>45334</v>
      </c>
      <c r="BS136" s="410">
        <v>45335</v>
      </c>
      <c r="BT136" s="410">
        <v>45336</v>
      </c>
      <c r="BU136" s="410">
        <v>45337</v>
      </c>
      <c r="BV136" s="410">
        <v>45338</v>
      </c>
      <c r="BW136" s="410">
        <v>45339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3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9" si="136">DH137-CF137</f>
        <v>0</v>
      </c>
      <c r="DL137" s="292">
        <f t="shared" ref="DL137:DL139" si="137">DI137-CF137</f>
        <v>0</v>
      </c>
      <c r="DM137" s="290">
        <f t="shared" ref="DM137:DM139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93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si="131"/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32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33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34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:BX139" si="139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si="135"/>
        <v>0</v>
      </c>
      <c r="DI138" s="214">
        <f t="shared" si="135"/>
        <v>0</v>
      </c>
      <c r="DJ138" s="208">
        <f t="shared" si="135"/>
        <v>0</v>
      </c>
      <c r="DK138" s="471">
        <f t="shared" si="136"/>
        <v>0</v>
      </c>
      <c r="DL138" s="215">
        <f t="shared" si="137"/>
        <v>0</v>
      </c>
      <c r="DM138" s="208">
        <f t="shared" si="138"/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3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3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3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3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si="139"/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35"/>
        <v>0</v>
      </c>
      <c r="DI139" s="259">
        <f t="shared" si="135"/>
        <v>0</v>
      </c>
      <c r="DJ139" s="253">
        <f t="shared" si="135"/>
        <v>0</v>
      </c>
      <c r="DK139" s="474">
        <f t="shared" si="136"/>
        <v>0</v>
      </c>
      <c r="DL139" s="260">
        <f t="shared" si="137"/>
        <v>0</v>
      </c>
      <c r="DM139" s="253">
        <f t="shared" si="13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40">SUM(M137:M139)</f>
        <v>0</v>
      </c>
      <c r="N140" s="310">
        <f t="shared" si="140"/>
        <v>0</v>
      </c>
      <c r="O140" s="310">
        <f t="shared" si="140"/>
        <v>0</v>
      </c>
      <c r="P140" s="310">
        <f t="shared" si="140"/>
        <v>0</v>
      </c>
      <c r="Q140" s="310">
        <f t="shared" si="140"/>
        <v>0</v>
      </c>
      <c r="R140" s="310">
        <f t="shared" si="140"/>
        <v>0</v>
      </c>
      <c r="S140" s="310">
        <f t="shared" si="140"/>
        <v>0</v>
      </c>
      <c r="T140" s="310">
        <f t="shared" si="140"/>
        <v>0</v>
      </c>
      <c r="U140" s="310">
        <f t="shared" si="140"/>
        <v>0</v>
      </c>
      <c r="V140" s="310">
        <f t="shared" si="140"/>
        <v>0</v>
      </c>
      <c r="W140" s="310">
        <f t="shared" si="140"/>
        <v>0</v>
      </c>
      <c r="X140" s="310">
        <f t="shared" si="140"/>
        <v>0</v>
      </c>
      <c r="Y140" s="310">
        <f t="shared" si="140"/>
        <v>0</v>
      </c>
      <c r="Z140" s="310">
        <f t="shared" si="140"/>
        <v>0</v>
      </c>
      <c r="AA140" s="310">
        <f t="shared" si="140"/>
        <v>0</v>
      </c>
      <c r="AB140" s="310">
        <f t="shared" si="140"/>
        <v>0</v>
      </c>
      <c r="AC140" s="310">
        <f t="shared" si="140"/>
        <v>0</v>
      </c>
      <c r="AD140" s="310">
        <f t="shared" si="140"/>
        <v>0</v>
      </c>
      <c r="AE140" s="310">
        <f t="shared" si="140"/>
        <v>0</v>
      </c>
      <c r="AF140" s="310">
        <f t="shared" si="140"/>
        <v>0</v>
      </c>
      <c r="AG140" s="310">
        <f t="shared" si="140"/>
        <v>0</v>
      </c>
      <c r="AH140" s="310">
        <f t="shared" si="140"/>
        <v>0</v>
      </c>
      <c r="AI140" s="310">
        <f t="shared" si="140"/>
        <v>0</v>
      </c>
      <c r="AJ140" s="310">
        <f t="shared" si="140"/>
        <v>0</v>
      </c>
      <c r="AK140" s="310">
        <f t="shared" si="140"/>
        <v>0</v>
      </c>
      <c r="AL140" s="310">
        <f t="shared" si="140"/>
        <v>0</v>
      </c>
      <c r="AM140" s="310">
        <f t="shared" si="140"/>
        <v>0</v>
      </c>
      <c r="AN140" s="310"/>
      <c r="AO140" s="310">
        <f t="shared" ref="AO140:CL140" si="141">SUM(AO137:AO139)</f>
        <v>0</v>
      </c>
      <c r="AP140" s="310">
        <f t="shared" si="141"/>
        <v>0</v>
      </c>
      <c r="AQ140" s="310">
        <f t="shared" si="141"/>
        <v>0</v>
      </c>
      <c r="AR140" s="310">
        <f t="shared" si="141"/>
        <v>0</v>
      </c>
      <c r="AS140" s="310">
        <f t="shared" si="141"/>
        <v>0</v>
      </c>
      <c r="AT140" s="310">
        <f t="shared" si="141"/>
        <v>0</v>
      </c>
      <c r="AU140" s="310">
        <f t="shared" si="141"/>
        <v>0</v>
      </c>
      <c r="AV140" s="310">
        <f t="shared" si="141"/>
        <v>0</v>
      </c>
      <c r="AW140" s="310">
        <f t="shared" si="141"/>
        <v>0</v>
      </c>
      <c r="AX140" s="310">
        <f t="shared" si="141"/>
        <v>0</v>
      </c>
      <c r="AY140" s="310">
        <f t="shared" si="141"/>
        <v>0</v>
      </c>
      <c r="AZ140" s="310">
        <f t="shared" si="141"/>
        <v>0</v>
      </c>
      <c r="BA140" s="310">
        <f t="shared" si="141"/>
        <v>0</v>
      </c>
      <c r="BB140" s="310">
        <f t="shared" si="141"/>
        <v>0</v>
      </c>
      <c r="BC140" s="310">
        <f t="shared" si="141"/>
        <v>0</v>
      </c>
      <c r="BD140" s="310">
        <f t="shared" si="141"/>
        <v>0</v>
      </c>
      <c r="BE140" s="310">
        <f t="shared" si="141"/>
        <v>0</v>
      </c>
      <c r="BF140" s="310">
        <f t="shared" si="141"/>
        <v>0</v>
      </c>
      <c r="BG140" s="310">
        <f t="shared" si="141"/>
        <v>0</v>
      </c>
      <c r="BH140" s="310">
        <f t="shared" si="141"/>
        <v>0</v>
      </c>
      <c r="BI140" s="310">
        <f t="shared" si="141"/>
        <v>0</v>
      </c>
      <c r="BJ140" s="310">
        <f t="shared" si="141"/>
        <v>0</v>
      </c>
      <c r="BK140" s="310">
        <f t="shared" si="141"/>
        <v>0</v>
      </c>
      <c r="BL140" s="310">
        <f t="shared" si="141"/>
        <v>0</v>
      </c>
      <c r="BM140" s="310">
        <f t="shared" si="141"/>
        <v>0</v>
      </c>
      <c r="BN140" s="310">
        <f t="shared" si="141"/>
        <v>0</v>
      </c>
      <c r="BO140" s="310">
        <f t="shared" si="141"/>
        <v>0</v>
      </c>
      <c r="BP140" s="310">
        <f t="shared" si="141"/>
        <v>0</v>
      </c>
      <c r="BQ140" s="310">
        <f t="shared" si="141"/>
        <v>0</v>
      </c>
      <c r="BR140" s="310">
        <f t="shared" si="141"/>
        <v>0</v>
      </c>
      <c r="BS140" s="310">
        <f t="shared" si="141"/>
        <v>0</v>
      </c>
      <c r="BT140" s="310">
        <f t="shared" si="141"/>
        <v>0</v>
      </c>
      <c r="BU140" s="310">
        <f t="shared" si="141"/>
        <v>0</v>
      </c>
      <c r="BV140" s="310">
        <f t="shared" si="141"/>
        <v>0</v>
      </c>
      <c r="BW140" s="310">
        <f t="shared" si="141"/>
        <v>0</v>
      </c>
      <c r="BX140" s="310">
        <f t="shared" si="141"/>
        <v>0</v>
      </c>
      <c r="BY140" s="310">
        <f t="shared" si="141"/>
        <v>0</v>
      </c>
      <c r="BZ140" s="310">
        <f t="shared" si="141"/>
        <v>0</v>
      </c>
      <c r="CA140" s="310">
        <f t="shared" si="141"/>
        <v>0</v>
      </c>
      <c r="CB140" s="310">
        <f t="shared" si="141"/>
        <v>0</v>
      </c>
      <c r="CC140" s="310">
        <f t="shared" si="141"/>
        <v>0</v>
      </c>
      <c r="CD140" s="310">
        <f t="shared" si="141"/>
        <v>0</v>
      </c>
      <c r="CE140" s="310">
        <f t="shared" si="141"/>
        <v>0</v>
      </c>
      <c r="CF140" s="310">
        <f t="shared" si="141"/>
        <v>0</v>
      </c>
      <c r="CG140" s="310">
        <f t="shared" si="141"/>
        <v>0</v>
      </c>
      <c r="CH140" s="310">
        <f t="shared" si="141"/>
        <v>0</v>
      </c>
      <c r="CI140" s="310">
        <f t="shared" si="141"/>
        <v>0</v>
      </c>
      <c r="CJ140" s="310">
        <f t="shared" si="141"/>
        <v>0</v>
      </c>
      <c r="CK140" s="310">
        <f t="shared" si="141"/>
        <v>0</v>
      </c>
      <c r="CL140" s="310">
        <f t="shared" si="141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42">SUM(DH137:DH139)</f>
        <v>0</v>
      </c>
      <c r="DI140" s="310">
        <f t="shared" si="142"/>
        <v>0</v>
      </c>
      <c r="DJ140" s="310">
        <f t="shared" si="142"/>
        <v>0</v>
      </c>
      <c r="DK140" s="310">
        <f t="shared" si="142"/>
        <v>0</v>
      </c>
      <c r="DL140" s="310">
        <f t="shared" si="142"/>
        <v>0</v>
      </c>
      <c r="DM140" s="310">
        <f t="shared" si="142"/>
        <v>0</v>
      </c>
      <c r="DN140" s="310">
        <f t="shared" si="142"/>
        <v>0</v>
      </c>
      <c r="DO140" s="310">
        <f t="shared" si="142"/>
        <v>0</v>
      </c>
      <c r="DP140" s="310">
        <f t="shared" si="142"/>
        <v>0</v>
      </c>
      <c r="DQ140" s="310">
        <f t="shared" si="142"/>
        <v>0</v>
      </c>
      <c r="DR140" s="310">
        <f t="shared" si="142"/>
        <v>0</v>
      </c>
      <c r="DS140" s="310">
        <f t="shared" si="142"/>
        <v>0</v>
      </c>
      <c r="DT140" s="310">
        <f t="shared" si="142"/>
        <v>0</v>
      </c>
      <c r="DU140" s="310">
        <f t="shared" si="142"/>
        <v>0</v>
      </c>
      <c r="DV140" s="310">
        <f t="shared" si="142"/>
        <v>0</v>
      </c>
      <c r="DW140" s="310">
        <f t="shared" si="142"/>
        <v>0</v>
      </c>
      <c r="DX140" s="310">
        <f t="shared" si="142"/>
        <v>0</v>
      </c>
      <c r="DY140" s="310">
        <f t="shared" si="142"/>
        <v>0</v>
      </c>
      <c r="DZ140" s="310">
        <f t="shared" si="142"/>
        <v>0</v>
      </c>
      <c r="EA140" s="310">
        <f t="shared" si="142"/>
        <v>0</v>
      </c>
      <c r="EB140" s="310">
        <f t="shared" si="142"/>
        <v>0</v>
      </c>
      <c r="EC140" s="310">
        <f t="shared" ref="EC140:ED140" si="143">SUM(EC137:EC139)</f>
        <v>0</v>
      </c>
      <c r="ED140" s="310">
        <f t="shared" si="143"/>
        <v>0</v>
      </c>
      <c r="EE140" s="310">
        <f t="shared" si="142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35"/>
      <c r="O145" s="1536"/>
      <c r="P145" s="1536"/>
      <c r="Q145" s="1536"/>
      <c r="R145" s="1536"/>
      <c r="S145" s="1536"/>
      <c r="T145" s="1537"/>
      <c r="U145" s="82">
        <v>0</v>
      </c>
      <c r="V145" s="83">
        <v>0</v>
      </c>
      <c r="W145" s="84" t="e">
        <f t="shared" ref="W145:W150" si="144">V145/U145</f>
        <v>#DIV/0!</v>
      </c>
      <c r="X145" s="267">
        <f>(H26/1000)*V145</f>
        <v>0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35"/>
      <c r="O146" s="1536"/>
      <c r="P146" s="1536"/>
      <c r="Q146" s="1536"/>
      <c r="R146" s="1536"/>
      <c r="S146" s="1536"/>
      <c r="T146" s="1537"/>
      <c r="U146" s="89">
        <v>0</v>
      </c>
      <c r="V146" s="90">
        <v>0</v>
      </c>
      <c r="W146" s="91" t="e">
        <f t="shared" si="144"/>
        <v>#DIV/0!</v>
      </c>
      <c r="X146" s="269" t="e">
        <f>(#REF!/1000)*V146</f>
        <v>#REF!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35"/>
      <c r="O147" s="1536"/>
      <c r="P147" s="1536"/>
      <c r="Q147" s="1536"/>
      <c r="R147" s="1536"/>
      <c r="S147" s="1536"/>
      <c r="T147" s="1537"/>
      <c r="U147" s="93">
        <v>0</v>
      </c>
      <c r="V147" s="94">
        <v>0</v>
      </c>
      <c r="W147" s="95" t="e">
        <f t="shared" si="144"/>
        <v>#DIV/0!</v>
      </c>
      <c r="X147" s="269">
        <f>(H30/1000)*V147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35"/>
      <c r="O148" s="1536"/>
      <c r="P148" s="1536"/>
      <c r="Q148" s="1536"/>
      <c r="R148" s="1536"/>
      <c r="S148" s="1536"/>
      <c r="T148" s="1537"/>
      <c r="U148" s="89">
        <v>0</v>
      </c>
      <c r="V148" s="90">
        <v>0</v>
      </c>
      <c r="W148" s="91" t="e">
        <f t="shared" si="144"/>
        <v>#DIV/0!</v>
      </c>
      <c r="X148" s="269">
        <f>(H38/1000)*V148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92">
        <v>5</v>
      </c>
      <c r="N149" s="1538"/>
      <c r="O149" s="1539"/>
      <c r="P149" s="1539"/>
      <c r="Q149" s="1539"/>
      <c r="R149" s="1539"/>
      <c r="S149" s="1539"/>
      <c r="T149" s="1540"/>
      <c r="U149" s="97">
        <v>0</v>
      </c>
      <c r="V149" s="98">
        <v>0</v>
      </c>
      <c r="W149" s="99" t="e">
        <f t="shared" si="144"/>
        <v>#DIV/0!</v>
      </c>
      <c r="X149" s="268">
        <f>(H26/1000)*V149</f>
        <v>0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/>
      <c r="CI149" s="96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100"/>
      <c r="N150" s="100"/>
      <c r="O150" s="100"/>
      <c r="P150" s="100"/>
      <c r="Q150" s="100"/>
      <c r="R150" s="101"/>
      <c r="S150" s="1517" t="s">
        <v>278</v>
      </c>
      <c r="T150" s="1518"/>
      <c r="U150" s="102">
        <f>SUM(U145:U149)</f>
        <v>0</v>
      </c>
      <c r="V150" s="103">
        <f>SUM(V145:V149)</f>
        <v>0</v>
      </c>
      <c r="W150" s="270" t="e">
        <f t="shared" si="144"/>
        <v>#DIV/0!</v>
      </c>
      <c r="X150" s="271" t="e">
        <f>SUM(X145:X149)</f>
        <v>#REF!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104"/>
      <c r="CH150" s="105"/>
      <c r="CI150" s="104"/>
      <c r="CJ150" s="34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L151" s="48"/>
      <c r="M151" s="357" t="s">
        <v>347</v>
      </c>
      <c r="N151" s="358"/>
      <c r="O151" s="358"/>
      <c r="P151" s="34"/>
      <c r="Q151" s="34"/>
      <c r="R151" s="34"/>
      <c r="S151" s="34"/>
      <c r="T151" s="34"/>
      <c r="U151" s="34"/>
      <c r="V151" s="68"/>
      <c r="W151" s="68"/>
      <c r="X151" s="68"/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950*24</f>
        <v>22800</v>
      </c>
      <c r="K152" s="74" t="s">
        <v>306</v>
      </c>
      <c r="M152" s="487" t="s">
        <v>299</v>
      </c>
      <c r="N152" s="1522" t="s">
        <v>300</v>
      </c>
      <c r="O152" s="1522"/>
      <c r="P152" s="1522"/>
      <c r="Q152" s="1522"/>
      <c r="R152" s="1522"/>
      <c r="S152" s="1522"/>
      <c r="T152" s="1522"/>
      <c r="U152" s="487" t="s">
        <v>301</v>
      </c>
      <c r="V152" s="75" t="s">
        <v>302</v>
      </c>
      <c r="W152" s="75" t="s">
        <v>303</v>
      </c>
      <c r="X152" s="266" t="s">
        <v>330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I153" s="72" t="s">
        <v>305</v>
      </c>
      <c r="J153" s="73">
        <f>J152/4</f>
        <v>5700</v>
      </c>
      <c r="K153" s="74" t="s">
        <v>307</v>
      </c>
      <c r="M153" s="81">
        <v>1</v>
      </c>
      <c r="N153" s="1535"/>
      <c r="O153" s="1536"/>
      <c r="P153" s="1536"/>
      <c r="Q153" s="1536"/>
      <c r="R153" s="1536"/>
      <c r="S153" s="1536"/>
      <c r="T153" s="1537"/>
      <c r="U153" s="82">
        <v>0</v>
      </c>
      <c r="V153" s="83">
        <v>0</v>
      </c>
      <c r="W153" s="84" t="e">
        <f t="shared" ref="W153:W158" si="145">V153/U153</f>
        <v>#DIV/0!</v>
      </c>
      <c r="X153" s="267">
        <f>(H43/1000)*V153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K154" s="30"/>
      <c r="M154" s="88">
        <v>2</v>
      </c>
      <c r="N154" s="1535"/>
      <c r="O154" s="1536"/>
      <c r="P154" s="1536"/>
      <c r="Q154" s="1536"/>
      <c r="R154" s="1536"/>
      <c r="S154" s="1536"/>
      <c r="T154" s="1537"/>
      <c r="U154" s="89">
        <v>0</v>
      </c>
      <c r="V154" s="90">
        <v>0</v>
      </c>
      <c r="W154" s="91" t="e">
        <f t="shared" si="145"/>
        <v>#DIV/0!</v>
      </c>
      <c r="X154" s="269">
        <f>(H94/1000)*V154</f>
        <v>0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92">
        <v>3</v>
      </c>
      <c r="N155" s="1535"/>
      <c r="O155" s="1536"/>
      <c r="P155" s="1536"/>
      <c r="Q155" s="1536"/>
      <c r="R155" s="1536"/>
      <c r="S155" s="1536"/>
      <c r="T155" s="1537"/>
      <c r="U155" s="93">
        <v>0</v>
      </c>
      <c r="V155" s="94">
        <v>0</v>
      </c>
      <c r="W155" s="95" t="e">
        <f t="shared" si="145"/>
        <v>#DIV/0!</v>
      </c>
      <c r="X155" s="269">
        <f>(H47/1000)*V155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88">
        <v>4</v>
      </c>
      <c r="N156" s="1535"/>
      <c r="O156" s="1536"/>
      <c r="P156" s="1536"/>
      <c r="Q156" s="1536"/>
      <c r="R156" s="1536"/>
      <c r="S156" s="1536"/>
      <c r="T156" s="1537"/>
      <c r="U156" s="89">
        <v>0</v>
      </c>
      <c r="V156" s="90">
        <v>0</v>
      </c>
      <c r="W156" s="91" t="e">
        <f t="shared" si="145"/>
        <v>#DIV/0!</v>
      </c>
      <c r="X156" s="269">
        <f>(H48/1000)*V156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92">
        <v>5</v>
      </c>
      <c r="N157" s="1538"/>
      <c r="O157" s="1539"/>
      <c r="P157" s="1539"/>
      <c r="Q157" s="1539"/>
      <c r="R157" s="1539"/>
      <c r="S157" s="1539"/>
      <c r="T157" s="1540"/>
      <c r="U157" s="97">
        <v>0</v>
      </c>
      <c r="V157" s="98">
        <v>0</v>
      </c>
      <c r="W157" s="99" t="e">
        <f t="shared" si="145"/>
        <v>#DIV/0!</v>
      </c>
      <c r="X157" s="268">
        <f>(H43/1000)*V157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M158" s="100"/>
      <c r="N158" s="100"/>
      <c r="O158" s="100"/>
      <c r="P158" s="100"/>
      <c r="Q158" s="100"/>
      <c r="R158" s="101"/>
      <c r="S158" s="1517" t="s">
        <v>278</v>
      </c>
      <c r="T158" s="1518"/>
      <c r="U158" s="102">
        <f>SUM(U153:U157)</f>
        <v>0</v>
      </c>
      <c r="V158" s="103">
        <f>SUM(V153:V157)</f>
        <v>0</v>
      </c>
      <c r="W158" s="270" t="e">
        <f t="shared" si="145"/>
        <v>#DIV/0!</v>
      </c>
      <c r="X158" s="271">
        <f>SUM(X153:X157)</f>
        <v>0</v>
      </c>
      <c r="Y158" s="68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359"/>
      <c r="J159" s="359"/>
      <c r="K159" s="359"/>
      <c r="L159" s="360"/>
      <c r="M159" s="361" t="s">
        <v>348</v>
      </c>
      <c r="N159" s="362"/>
      <c r="O159" s="362"/>
      <c r="P159" s="359"/>
      <c r="Q159" s="359"/>
      <c r="R159" s="359"/>
      <c r="S159" s="359"/>
      <c r="T159" s="359"/>
      <c r="U159" s="359"/>
      <c r="V159" s="363"/>
      <c r="W159" s="363"/>
      <c r="X159" s="363"/>
      <c r="Y159" s="363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950*24</f>
        <v>22800</v>
      </c>
      <c r="K160" s="74" t="s">
        <v>306</v>
      </c>
      <c r="M160" s="487" t="s">
        <v>299</v>
      </c>
      <c r="N160" s="1522" t="s">
        <v>300</v>
      </c>
      <c r="O160" s="1522"/>
      <c r="P160" s="1522"/>
      <c r="Q160" s="1522"/>
      <c r="R160" s="1522"/>
      <c r="S160" s="1522"/>
      <c r="T160" s="1522"/>
      <c r="U160" s="487" t="s">
        <v>301</v>
      </c>
      <c r="V160" s="75" t="s">
        <v>302</v>
      </c>
      <c r="W160" s="75" t="s">
        <v>303</v>
      </c>
      <c r="X160" s="266" t="s">
        <v>330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I161" s="72" t="s">
        <v>305</v>
      </c>
      <c r="J161" s="73">
        <f>J160/4</f>
        <v>5700</v>
      </c>
      <c r="K161" s="74" t="s">
        <v>307</v>
      </c>
      <c r="L161" s="30"/>
      <c r="M161" s="81">
        <v>1</v>
      </c>
      <c r="N161" s="1523"/>
      <c r="O161" s="1524"/>
      <c r="P161" s="1524"/>
      <c r="Q161" s="1524"/>
      <c r="R161" s="1524"/>
      <c r="S161" s="1524"/>
      <c r="T161" s="1525"/>
      <c r="U161" s="82">
        <v>0</v>
      </c>
      <c r="V161" s="83">
        <v>0</v>
      </c>
      <c r="W161" s="84" t="e">
        <f t="shared" ref="W161:W166" si="146">V161/U161</f>
        <v>#DIV/0!</v>
      </c>
      <c r="X161" s="269">
        <f>(H27/1000)*V161</f>
        <v>0</v>
      </c>
      <c r="Y161" s="68"/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88">
        <v>2</v>
      </c>
      <c r="N162" s="1511"/>
      <c r="O162" s="1512"/>
      <c r="P162" s="1512"/>
      <c r="Q162" s="1512"/>
      <c r="R162" s="1512"/>
      <c r="S162" s="1512"/>
      <c r="T162" s="1513"/>
      <c r="U162" s="89">
        <v>0</v>
      </c>
      <c r="V162" s="90">
        <v>0</v>
      </c>
      <c r="W162" s="91" t="e">
        <f t="shared" si="146"/>
        <v>#DIV/0!</v>
      </c>
      <c r="X162" s="269">
        <f>(H22/1000)*V162</f>
        <v>0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106">
        <v>3</v>
      </c>
      <c r="N163" s="1511"/>
      <c r="O163" s="1512"/>
      <c r="P163" s="1512"/>
      <c r="Q163" s="1512"/>
      <c r="R163" s="1512"/>
      <c r="S163" s="1512"/>
      <c r="T163" s="1513"/>
      <c r="U163" s="107">
        <v>0</v>
      </c>
      <c r="V163" s="108">
        <v>0</v>
      </c>
      <c r="W163" s="91" t="e">
        <f t="shared" si="146"/>
        <v>#DIV/0!</v>
      </c>
      <c r="X163" s="269">
        <f>(H23/1000)*V163</f>
        <v>0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88">
        <v>4</v>
      </c>
      <c r="N164" s="1526"/>
      <c r="O164" s="1527"/>
      <c r="P164" s="1527"/>
      <c r="Q164" s="1527"/>
      <c r="R164" s="1527"/>
      <c r="S164" s="1527"/>
      <c r="T164" s="1528"/>
      <c r="U164" s="107">
        <v>0</v>
      </c>
      <c r="V164" s="108">
        <v>0</v>
      </c>
      <c r="W164" s="91" t="e">
        <f t="shared" si="146"/>
        <v>#DIV/0!</v>
      </c>
      <c r="X164" s="269">
        <f>(H24/1000)*V164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6">
        <v>5</v>
      </c>
      <c r="N165" s="1519"/>
      <c r="O165" s="1520"/>
      <c r="P165" s="1520"/>
      <c r="Q165" s="1520"/>
      <c r="R165" s="1520"/>
      <c r="S165" s="1520"/>
      <c r="T165" s="1521"/>
      <c r="U165" s="109">
        <v>0</v>
      </c>
      <c r="V165" s="110">
        <v>0</v>
      </c>
      <c r="W165" s="111" t="e">
        <f t="shared" si="146"/>
        <v>#DIV/0!</v>
      </c>
      <c r="X165" s="269">
        <f>(H26/1000)*V165</f>
        <v>0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00"/>
      <c r="N166" s="100"/>
      <c r="O166" s="100"/>
      <c r="P166" s="100"/>
      <c r="Q166" s="100"/>
      <c r="R166" s="101"/>
      <c r="S166" s="1517" t="s">
        <v>278</v>
      </c>
      <c r="T166" s="1518"/>
      <c r="U166" s="102">
        <f>SUM(U161:U165)</f>
        <v>0</v>
      </c>
      <c r="V166" s="103">
        <f>SUM(V161:V165)</f>
        <v>0</v>
      </c>
      <c r="W166" s="270" t="e">
        <f t="shared" si="146"/>
        <v>#DIV/0!</v>
      </c>
      <c r="X166" s="271">
        <f>SUM(X161:X165)</f>
        <v>0</v>
      </c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L167" s="30"/>
      <c r="M167" s="112" t="s">
        <v>409</v>
      </c>
      <c r="N167" s="113"/>
      <c r="O167" s="113"/>
      <c r="V167" s="68"/>
      <c r="W167" s="68"/>
      <c r="X167" s="68"/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950*24</f>
        <v>22800</v>
      </c>
      <c r="K168" s="74" t="s">
        <v>306</v>
      </c>
      <c r="L168" s="30"/>
      <c r="M168" s="487" t="s">
        <v>299</v>
      </c>
      <c r="N168" s="1522" t="s">
        <v>300</v>
      </c>
      <c r="O168" s="1522"/>
      <c r="P168" s="1522"/>
      <c r="Q168" s="1522"/>
      <c r="R168" s="1522"/>
      <c r="S168" s="1522"/>
      <c r="T168" s="1522"/>
      <c r="U168" s="487" t="s">
        <v>301</v>
      </c>
      <c r="V168" s="75" t="s">
        <v>302</v>
      </c>
      <c r="W168" s="75" t="s">
        <v>303</v>
      </c>
      <c r="X168" s="266" t="s">
        <v>330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I169" s="72" t="s">
        <v>305</v>
      </c>
      <c r="J169" s="73">
        <f>J168/4</f>
        <v>5700</v>
      </c>
      <c r="K169" s="74" t="s">
        <v>307</v>
      </c>
      <c r="L169" s="30"/>
      <c r="M169" s="81">
        <v>1</v>
      </c>
      <c r="N169" s="1523"/>
      <c r="O169" s="1524"/>
      <c r="P169" s="1524"/>
      <c r="Q169" s="1524"/>
      <c r="R169" s="1524"/>
      <c r="S169" s="1524"/>
      <c r="T169" s="1525"/>
      <c r="U169" s="82">
        <v>0</v>
      </c>
      <c r="V169" s="83">
        <v>0</v>
      </c>
      <c r="W169" s="84" t="e">
        <f t="shared" ref="W169:W174" si="147">V169/U169</f>
        <v>#DIV/0!</v>
      </c>
      <c r="X169" s="269">
        <f>(H45/1000)*V169</f>
        <v>0</v>
      </c>
      <c r="Y169" s="68"/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88">
        <v>2</v>
      </c>
      <c r="N170" s="1511"/>
      <c r="O170" s="1512"/>
      <c r="P170" s="1512"/>
      <c r="Q170" s="1512"/>
      <c r="R170" s="1512"/>
      <c r="S170" s="1512"/>
      <c r="T170" s="1513"/>
      <c r="U170" s="89">
        <v>0</v>
      </c>
      <c r="V170" s="90">
        <v>0</v>
      </c>
      <c r="W170" s="91" t="e">
        <f t="shared" si="147"/>
        <v>#DIV/0!</v>
      </c>
      <c r="X170" s="269">
        <f>(H39/1000)*V170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106">
        <v>3</v>
      </c>
      <c r="N171" s="1511"/>
      <c r="O171" s="1512"/>
      <c r="P171" s="1512"/>
      <c r="Q171" s="1512"/>
      <c r="R171" s="1512"/>
      <c r="S171" s="1512"/>
      <c r="T171" s="1513"/>
      <c r="U171" s="107">
        <v>0</v>
      </c>
      <c r="V171" s="108">
        <v>0</v>
      </c>
      <c r="W171" s="91" t="e">
        <f t="shared" si="147"/>
        <v>#DIV/0!</v>
      </c>
      <c r="X171" s="269">
        <f>(H42/1000)*V171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88">
        <v>4</v>
      </c>
      <c r="N172" s="1526"/>
      <c r="O172" s="1527"/>
      <c r="P172" s="1527"/>
      <c r="Q172" s="1527"/>
      <c r="R172" s="1527"/>
      <c r="S172" s="1527"/>
      <c r="T172" s="1528"/>
      <c r="U172" s="107">
        <v>0</v>
      </c>
      <c r="V172" s="108">
        <v>0</v>
      </c>
      <c r="W172" s="91" t="e">
        <f t="shared" si="147"/>
        <v>#DIV/0!</v>
      </c>
      <c r="X172" s="269">
        <f>(H43/1000)*V172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>
      <c r="L173" s="30"/>
      <c r="M173" s="106">
        <v>5</v>
      </c>
      <c r="N173" s="1519"/>
      <c r="O173" s="1520"/>
      <c r="P173" s="1520"/>
      <c r="Q173" s="1520"/>
      <c r="R173" s="1520"/>
      <c r="S173" s="1520"/>
      <c r="T173" s="1521"/>
      <c r="U173" s="109">
        <v>0</v>
      </c>
      <c r="V173" s="110">
        <v>0</v>
      </c>
      <c r="W173" s="111" t="e">
        <f t="shared" si="147"/>
        <v>#DIV/0!</v>
      </c>
      <c r="X173" s="269">
        <f>(H44/1000)*V173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Bot="1">
      <c r="L174" s="30"/>
      <c r="M174" s="100"/>
      <c r="N174" s="100"/>
      <c r="O174" s="100"/>
      <c r="P174" s="100"/>
      <c r="Q174" s="100"/>
      <c r="R174" s="101"/>
      <c r="S174" s="1517" t="s">
        <v>278</v>
      </c>
      <c r="T174" s="1518"/>
      <c r="U174" s="102">
        <f>SUM(U169:U173)</f>
        <v>0</v>
      </c>
      <c r="V174" s="103">
        <f>SUM(V169:V173)</f>
        <v>0</v>
      </c>
      <c r="W174" s="270" t="e">
        <f t="shared" si="147"/>
        <v>#DIV/0!</v>
      </c>
      <c r="X174" s="271">
        <f>SUM(X169:X173)</f>
        <v>0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 thickBot="1">
      <c r="L175" s="30"/>
      <c r="M175" s="68"/>
      <c r="N175" s="68"/>
      <c r="O175" s="68"/>
      <c r="P175" s="68"/>
      <c r="Q175" s="68"/>
      <c r="R175" s="68"/>
      <c r="S175" s="1505" t="s">
        <v>331</v>
      </c>
      <c r="T175" s="1505"/>
      <c r="U175" s="1505"/>
      <c r="V175" s="1504">
        <f>V150+V158+V166+V174</f>
        <v>0</v>
      </c>
      <c r="W175" s="1505"/>
      <c r="X175" s="486" t="e">
        <f>X150+X158+X166+X174</f>
        <v>#REF!</v>
      </c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 thickTop="1">
      <c r="L176" s="30"/>
      <c r="M176" s="364" t="s">
        <v>390</v>
      </c>
      <c r="N176" s="365"/>
      <c r="O176" s="365"/>
      <c r="V176" s="68"/>
      <c r="W176" s="68"/>
      <c r="X176" s="68"/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800*24</f>
        <v>19200</v>
      </c>
      <c r="K177" s="74" t="s">
        <v>306</v>
      </c>
      <c r="M177" s="487" t="s">
        <v>299</v>
      </c>
      <c r="N177" s="1522" t="s">
        <v>300</v>
      </c>
      <c r="O177" s="1522"/>
      <c r="P177" s="1522"/>
      <c r="Q177" s="1522"/>
      <c r="R177" s="1522"/>
      <c r="S177" s="1522"/>
      <c r="T177" s="1522"/>
      <c r="U177" s="487" t="s">
        <v>301</v>
      </c>
      <c r="V177" s="75" t="s">
        <v>302</v>
      </c>
      <c r="W177" s="75" t="s">
        <v>303</v>
      </c>
      <c r="X177" s="266" t="s">
        <v>330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72" t="s">
        <v>305</v>
      </c>
      <c r="J178" s="73">
        <f>J177/4</f>
        <v>4800</v>
      </c>
      <c r="K178" s="74" t="s">
        <v>307</v>
      </c>
      <c r="M178" s="81">
        <v>1</v>
      </c>
      <c r="N178" s="1511"/>
      <c r="O178" s="1512"/>
      <c r="P178" s="1512"/>
      <c r="Q178" s="1512"/>
      <c r="R178" s="1512"/>
      <c r="S178" s="1512"/>
      <c r="T178" s="1513"/>
      <c r="U178" s="82">
        <v>0</v>
      </c>
      <c r="V178" s="83">
        <v>0</v>
      </c>
      <c r="W178" s="84" t="e">
        <f t="shared" ref="W178:W183" si="148">V178/U178</f>
        <v>#DIV/0!</v>
      </c>
      <c r="X178" s="269">
        <f>(H61/1000)*V178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88">
        <v>2</v>
      </c>
      <c r="N179" s="1511"/>
      <c r="O179" s="1512"/>
      <c r="P179" s="1512"/>
      <c r="Q179" s="1512"/>
      <c r="R179" s="1512"/>
      <c r="S179" s="1512"/>
      <c r="T179" s="1513"/>
      <c r="U179" s="89">
        <v>0</v>
      </c>
      <c r="V179" s="90">
        <v>0</v>
      </c>
      <c r="W179" s="91" t="e">
        <f t="shared" si="148"/>
        <v>#DIV/0!</v>
      </c>
      <c r="X179" s="269">
        <f>(H62/1000)*V179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6">
        <v>3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48"/>
        <v>#DIV/0!</v>
      </c>
      <c r="X180" s="269">
        <f>(H63/1000)*V180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>
      <c r="I181" s="34"/>
      <c r="J181" s="34"/>
      <c r="K181" s="34"/>
      <c r="M181" s="88">
        <v>4</v>
      </c>
      <c r="N181" s="1511"/>
      <c r="O181" s="1512"/>
      <c r="P181" s="1512"/>
      <c r="Q181" s="1512"/>
      <c r="R181" s="1512"/>
      <c r="S181" s="1512"/>
      <c r="T181" s="1513"/>
      <c r="U181" s="107">
        <v>0</v>
      </c>
      <c r="V181" s="108">
        <v>0</v>
      </c>
      <c r="W181" s="91" t="e">
        <f t="shared" si="148"/>
        <v>#DIV/0!</v>
      </c>
      <c r="X181" s="269">
        <f>(H64/1000)*V181</f>
        <v>0</v>
      </c>
      <c r="Y181" s="34"/>
    </row>
    <row r="182" spans="1:119" ht="25.2" customHeight="1">
      <c r="I182" s="34"/>
      <c r="J182" s="34"/>
      <c r="K182" s="34"/>
      <c r="M182" s="106">
        <v>5</v>
      </c>
      <c r="N182" s="1514"/>
      <c r="O182" s="1515"/>
      <c r="P182" s="1515"/>
      <c r="Q182" s="1515"/>
      <c r="R182" s="1515"/>
      <c r="S182" s="1515"/>
      <c r="T182" s="1516"/>
      <c r="U182" s="109">
        <v>0</v>
      </c>
      <c r="V182" s="110">
        <v>0</v>
      </c>
      <c r="W182" s="111" t="e">
        <f t="shared" si="148"/>
        <v>#DIV/0!</v>
      </c>
      <c r="X182" s="269">
        <f>(H65/1000)*V182</f>
        <v>0</v>
      </c>
      <c r="Y182" s="34"/>
    </row>
    <row r="183" spans="1:119" ht="25.2" customHeight="1" thickBot="1">
      <c r="I183" s="34"/>
      <c r="J183" s="34"/>
      <c r="K183" s="34"/>
      <c r="M183" s="100"/>
      <c r="N183" s="100"/>
      <c r="O183" s="100"/>
      <c r="P183" s="100"/>
      <c r="Q183" s="100"/>
      <c r="R183" s="101"/>
      <c r="S183" s="1517" t="s">
        <v>278</v>
      </c>
      <c r="T183" s="1518"/>
      <c r="U183" s="102">
        <f>SUM(U178:U182)</f>
        <v>0</v>
      </c>
      <c r="V183" s="103">
        <f>SUM(V178:V182)</f>
        <v>0</v>
      </c>
      <c r="W183" s="270" t="e">
        <f t="shared" si="148"/>
        <v>#DIV/0!</v>
      </c>
      <c r="X183" s="271">
        <f>SUM(X178:X182)</f>
        <v>0</v>
      </c>
      <c r="Y183" s="34"/>
    </row>
    <row r="184" spans="1:119" ht="25.2" customHeight="1" thickTop="1" thickBot="1">
      <c r="I184" s="34"/>
      <c r="J184" s="34"/>
      <c r="K184" s="34"/>
      <c r="M184" s="68"/>
      <c r="N184" s="68"/>
      <c r="O184" s="68"/>
      <c r="P184" s="68"/>
      <c r="Q184" s="68"/>
      <c r="R184" s="68"/>
      <c r="S184" s="1505" t="s">
        <v>332</v>
      </c>
      <c r="T184" s="1505"/>
      <c r="U184" s="1505"/>
      <c r="V184" s="1504">
        <f>V183</f>
        <v>0</v>
      </c>
      <c r="W184" s="1505"/>
      <c r="X184" s="486">
        <f>X183</f>
        <v>0</v>
      </c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34"/>
    </row>
    <row r="186" spans="1:119" ht="25.2" customHeight="1" thickTop="1" thickBot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1506" t="s">
        <v>304</v>
      </c>
      <c r="T186" s="1507"/>
      <c r="U186" s="315">
        <f>U150+U158+U166+U174+U183</f>
        <v>0</v>
      </c>
      <c r="V186" s="315">
        <f>V150+V158+V166+V174+V183</f>
        <v>0</v>
      </c>
      <c r="W186" s="313" t="e">
        <f>V186/U186</f>
        <v>#DIV/0!</v>
      </c>
      <c r="X186" s="314" t="e">
        <f>X150+X158+X166+X174+X183</f>
        <v>#REF!</v>
      </c>
      <c r="Y186" s="34"/>
    </row>
    <row r="187" spans="1:119" ht="14.4" thickTop="1">
      <c r="I187" s="34"/>
      <c r="J187" s="34"/>
      <c r="K187" s="34"/>
      <c r="L187" s="34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34"/>
    </row>
  </sheetData>
  <mergeCells count="249">
    <mergeCell ref="S183:T183"/>
    <mergeCell ref="S184:U184"/>
    <mergeCell ref="V184:W184"/>
    <mergeCell ref="S186:T186"/>
    <mergeCell ref="N177:T177"/>
    <mergeCell ref="N178:T178"/>
    <mergeCell ref="N179:T179"/>
    <mergeCell ref="N180:T180"/>
    <mergeCell ref="N181:T181"/>
    <mergeCell ref="N182:T182"/>
    <mergeCell ref="N171:T171"/>
    <mergeCell ref="N172:T172"/>
    <mergeCell ref="N173:T173"/>
    <mergeCell ref="S174:T174"/>
    <mergeCell ref="S175:U175"/>
    <mergeCell ref="V175:W175"/>
    <mergeCell ref="N164:T164"/>
    <mergeCell ref="N165:T165"/>
    <mergeCell ref="S166:T166"/>
    <mergeCell ref="N168:T168"/>
    <mergeCell ref="N169:T169"/>
    <mergeCell ref="N170:T170"/>
    <mergeCell ref="N157:T157"/>
    <mergeCell ref="S158:T158"/>
    <mergeCell ref="N160:T160"/>
    <mergeCell ref="N161:T161"/>
    <mergeCell ref="N162:T162"/>
    <mergeCell ref="N163:T163"/>
    <mergeCell ref="S150:T150"/>
    <mergeCell ref="N152:T152"/>
    <mergeCell ref="N153:T153"/>
    <mergeCell ref="N154:T154"/>
    <mergeCell ref="N155:T155"/>
    <mergeCell ref="N156:T156"/>
    <mergeCell ref="CZ135:DC135"/>
    <mergeCell ref="DD135:DG135"/>
    <mergeCell ref="AW135:AW136"/>
    <mergeCell ref="AX137:BE137"/>
    <mergeCell ref="BF137:BF139"/>
    <mergeCell ref="BG137:BN137"/>
    <mergeCell ref="BO137:BO139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AN135:AN136"/>
    <mergeCell ref="AO135:AV135"/>
    <mergeCell ref="N144:T144"/>
    <mergeCell ref="N145:T145"/>
    <mergeCell ref="N146:T146"/>
    <mergeCell ref="N147:T147"/>
    <mergeCell ref="N148:T148"/>
    <mergeCell ref="N149:T149"/>
    <mergeCell ref="CV135:CY135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O117:AW117"/>
    <mergeCell ref="AW118:AW119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</mergeCells>
  <phoneticPr fontId="1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B5A9-5DEE-42E6-9F98-FE4B5EB20D9F}">
  <dimension ref="A1:EF187"/>
  <sheetViews>
    <sheetView zoomScale="60" zoomScaleNormal="60" workbookViewId="0">
      <pane xSplit="6" ySplit="8" topLeftCell="G132" activePane="bottomRight" state="frozen"/>
      <selection pane="topRight" activeCell="G1" sqref="G1"/>
      <selection pane="bottomLeft" activeCell="A9" sqref="A9"/>
      <selection pane="bottomRight" activeCell="H144" sqref="H144"/>
    </sheetView>
  </sheetViews>
  <sheetFormatPr defaultColWidth="9.109375" defaultRowHeight="13.8"/>
  <cols>
    <col min="1" max="1" width="20.6640625" style="28" customWidth="1"/>
    <col min="2" max="2" width="9.6640625" style="28" customWidth="1"/>
    <col min="3" max="3" width="13.33203125" style="28" customWidth="1"/>
    <col min="4" max="5" width="11.88671875" style="28" customWidth="1"/>
    <col min="6" max="6" width="15.44140625" style="28" customWidth="1"/>
    <col min="7" max="7" width="31" style="28" customWidth="1"/>
    <col min="8" max="8" width="10.88671875" style="28" customWidth="1"/>
    <col min="9" max="9" width="13.33203125" style="28" customWidth="1"/>
    <col min="10" max="10" width="15.6640625" style="28" customWidth="1"/>
    <col min="11" max="11" width="22.6640625" style="29" customWidth="1"/>
    <col min="12" max="12" width="7.33203125" style="30" customWidth="1"/>
    <col min="13" max="13" width="16.33203125" style="31" customWidth="1"/>
    <col min="14" max="20" width="9.6640625" style="31" customWidth="1"/>
    <col min="21" max="21" width="12.6640625" style="31" customWidth="1"/>
    <col min="22" max="22" width="15.33203125" style="31" customWidth="1"/>
    <col min="23" max="23" width="9.6640625" style="31" customWidth="1"/>
    <col min="24" max="24" width="10.6640625" style="31" customWidth="1"/>
    <col min="25" max="29" width="9.6640625" style="31" customWidth="1"/>
    <col min="30" max="30" width="12.6640625" style="31" customWidth="1"/>
    <col min="31" max="31" width="15.33203125" style="31" customWidth="1"/>
    <col min="32" max="38" width="9.6640625" style="31" customWidth="1"/>
    <col min="39" max="39" width="12.6640625" style="31" customWidth="1"/>
    <col min="40" max="40" width="16.77734375" style="31" customWidth="1"/>
    <col min="41" max="41" width="15.33203125" style="31" customWidth="1"/>
    <col min="42" max="48" width="9.6640625" style="31" customWidth="1"/>
    <col min="49" max="49" width="12.6640625" style="31" customWidth="1"/>
    <col min="50" max="50" width="15.33203125" style="31" customWidth="1"/>
    <col min="51" max="57" width="9.6640625" style="31" customWidth="1"/>
    <col min="58" max="58" width="12.6640625" style="31" customWidth="1"/>
    <col min="59" max="59" width="15" style="31" customWidth="1"/>
    <col min="60" max="66" width="9.6640625" style="31" customWidth="1"/>
    <col min="67" max="67" width="12.6640625" style="31" customWidth="1"/>
    <col min="68" max="68" width="15.33203125" style="31" customWidth="1"/>
    <col min="69" max="75" width="10.33203125" style="31" customWidth="1"/>
    <col min="76" max="76" width="12.6640625" style="31" customWidth="1"/>
    <col min="77" max="80" width="18.77734375" style="31" customWidth="1"/>
    <col min="81" max="81" width="21.5546875" style="31" customWidth="1"/>
    <col min="82" max="83" width="18.77734375" style="31" customWidth="1"/>
    <col min="84" max="84" width="16.109375" style="29" customWidth="1"/>
    <col min="85" max="90" width="9.6640625" style="31" customWidth="1"/>
    <col min="91" max="91" width="25.6640625" style="31" customWidth="1"/>
    <col min="92" max="94" width="9.6640625" style="31" customWidth="1"/>
    <col min="95" max="95" width="25.6640625" style="31" customWidth="1"/>
    <col min="96" max="98" width="9.6640625" style="31" customWidth="1"/>
    <col min="99" max="99" width="25.6640625" style="31" customWidth="1"/>
    <col min="100" max="102" width="9.6640625" style="31" customWidth="1"/>
    <col min="103" max="103" width="25.6640625" style="31" customWidth="1"/>
    <col min="104" max="106" width="9.6640625" style="31" customWidth="1"/>
    <col min="107" max="107" width="25.6640625" style="31" customWidth="1"/>
    <col min="108" max="110" width="9.6640625" style="31" customWidth="1"/>
    <col min="111" max="111" width="25.6640625" style="31" customWidth="1"/>
    <col min="112" max="113" width="11.109375" style="31" customWidth="1"/>
    <col min="114" max="114" width="12.33203125" style="31" customWidth="1"/>
    <col min="115" max="117" width="13.6640625" style="31" customWidth="1"/>
    <col min="118" max="118" width="17.6640625" style="31" customWidth="1"/>
    <col min="119" max="119" width="23.109375" style="31" customWidth="1"/>
    <col min="120" max="135" width="12" style="34" customWidth="1"/>
    <col min="136" max="16384" width="9.109375" style="34"/>
  </cols>
  <sheetData>
    <row r="1" spans="1:135">
      <c r="CF1" s="32"/>
    </row>
    <row r="2" spans="1:135" ht="20.399999999999999">
      <c r="B2" s="1727" t="s">
        <v>402</v>
      </c>
      <c r="C2" s="1727"/>
      <c r="D2" s="1727"/>
      <c r="E2" s="1727"/>
      <c r="F2" s="1727"/>
      <c r="K2" s="30"/>
      <c r="M2" s="37" t="s">
        <v>459</v>
      </c>
      <c r="U2" s="36"/>
      <c r="V2" s="37" t="s">
        <v>459</v>
      </c>
      <c r="AE2" s="37" t="s">
        <v>459</v>
      </c>
      <c r="AO2" s="37" t="s">
        <v>459</v>
      </c>
      <c r="AX2" s="37" t="s">
        <v>459</v>
      </c>
      <c r="BG2" s="37" t="s">
        <v>459</v>
      </c>
      <c r="BP2" s="37" t="s">
        <v>459</v>
      </c>
      <c r="CF2" s="31"/>
    </row>
    <row r="3" spans="1:135">
      <c r="B3" s="1727"/>
      <c r="C3" s="1727"/>
      <c r="D3" s="1727"/>
      <c r="E3" s="1727"/>
      <c r="F3" s="1727"/>
    </row>
    <row r="4" spans="1:135" ht="29.4">
      <c r="A4" s="38"/>
      <c r="B4" s="38"/>
      <c r="C4" s="38"/>
      <c r="D4" s="38"/>
      <c r="E4" s="38"/>
      <c r="F4" s="38"/>
      <c r="O4" s="1691" t="s">
        <v>323</v>
      </c>
      <c r="P4" s="1691"/>
      <c r="Q4" s="1691"/>
      <c r="R4" s="1691"/>
      <c r="S4" s="1691"/>
      <c r="X4" s="1691" t="s">
        <v>600</v>
      </c>
      <c r="Y4" s="1691"/>
      <c r="Z4" s="1691"/>
      <c r="AA4" s="1691"/>
      <c r="AB4" s="1691"/>
      <c r="AG4" s="1691" t="s">
        <v>601</v>
      </c>
      <c r="AH4" s="1691"/>
      <c r="AI4" s="1691"/>
      <c r="AJ4" s="1691"/>
      <c r="AK4" s="1691"/>
      <c r="AQ4" s="1691" t="s">
        <v>602</v>
      </c>
      <c r="AR4" s="1691"/>
      <c r="AS4" s="1691"/>
      <c r="AT4" s="1691"/>
      <c r="AU4" s="1691"/>
      <c r="AZ4" s="1691" t="s">
        <v>603</v>
      </c>
      <c r="BA4" s="1691"/>
      <c r="BB4" s="1691"/>
      <c r="BC4" s="1691"/>
      <c r="BD4" s="1691"/>
      <c r="BI4" s="1691" t="s">
        <v>324</v>
      </c>
      <c r="BJ4" s="1691"/>
      <c r="BK4" s="1691"/>
      <c r="BL4" s="1691"/>
      <c r="BM4" s="1691"/>
      <c r="BR4" s="1691" t="s">
        <v>325</v>
      </c>
      <c r="BS4" s="1691"/>
      <c r="BT4" s="1691"/>
      <c r="BU4" s="1691"/>
      <c r="BV4" s="1691"/>
      <c r="CO4" s="1691" t="s">
        <v>263</v>
      </c>
      <c r="CP4" s="1691"/>
      <c r="CQ4" s="1691"/>
      <c r="CR4" s="1691"/>
      <c r="CS4" s="1691"/>
      <c r="CT4" s="1691"/>
      <c r="CU4" s="1691"/>
      <c r="CV4" s="1691"/>
      <c r="CW4" s="1691"/>
      <c r="CX4" s="1691"/>
      <c r="CY4" s="1691"/>
      <c r="CZ4" s="1691"/>
      <c r="DA4" s="1691"/>
      <c r="DB4" s="489"/>
      <c r="DC4" s="489"/>
      <c r="DD4" s="489"/>
      <c r="DG4" s="489"/>
      <c r="DK4" s="35" t="s">
        <v>376</v>
      </c>
    </row>
    <row r="5" spans="1:135" ht="30" thickBot="1">
      <c r="A5" s="506" t="s">
        <v>621</v>
      </c>
      <c r="B5" s="39"/>
      <c r="C5" s="39"/>
      <c r="D5" s="39"/>
      <c r="E5" s="40" t="s">
        <v>322</v>
      </c>
      <c r="F5" s="272">
        <f ca="1">TODAY()</f>
        <v>45313</v>
      </c>
      <c r="M5" s="41"/>
      <c r="N5" s="41"/>
      <c r="O5" s="1691"/>
      <c r="P5" s="1691"/>
      <c r="Q5" s="1691"/>
      <c r="R5" s="1691"/>
      <c r="S5" s="1691"/>
      <c r="T5" s="41"/>
      <c r="U5" s="41"/>
      <c r="V5" s="41"/>
      <c r="W5" s="41"/>
      <c r="X5" s="1691"/>
      <c r="Y5" s="1691"/>
      <c r="Z5" s="1691"/>
      <c r="AA5" s="1691"/>
      <c r="AB5" s="1691"/>
      <c r="AC5" s="41"/>
      <c r="AD5" s="41"/>
      <c r="AE5" s="41"/>
      <c r="AF5" s="41"/>
      <c r="AG5" s="1691"/>
      <c r="AH5" s="1691"/>
      <c r="AI5" s="1691"/>
      <c r="AJ5" s="1691"/>
      <c r="AK5" s="1691"/>
      <c r="AL5" s="41"/>
      <c r="AM5" s="41"/>
      <c r="AN5" s="41"/>
      <c r="AO5" s="41"/>
      <c r="AP5" s="41"/>
      <c r="AQ5" s="1691"/>
      <c r="AR5" s="1691"/>
      <c r="AS5" s="1691"/>
      <c r="AT5" s="1691"/>
      <c r="AU5" s="1691"/>
      <c r="AV5" s="41"/>
      <c r="AW5" s="41"/>
      <c r="AX5" s="41"/>
      <c r="AY5" s="41"/>
      <c r="AZ5" s="1691"/>
      <c r="BA5" s="1691"/>
      <c r="BB5" s="1691"/>
      <c r="BC5" s="1691"/>
      <c r="BD5" s="1691"/>
      <c r="BE5" s="41"/>
      <c r="BF5" s="41"/>
      <c r="BG5" s="41"/>
      <c r="BH5" s="41"/>
      <c r="BI5" s="1691"/>
      <c r="BJ5" s="1691"/>
      <c r="BK5" s="1691"/>
      <c r="BL5" s="1691"/>
      <c r="BM5" s="1691"/>
      <c r="BN5" s="41"/>
      <c r="BO5" s="41"/>
      <c r="BP5" s="41"/>
      <c r="BQ5" s="41"/>
      <c r="BR5" s="1691"/>
      <c r="BS5" s="1691"/>
      <c r="BT5" s="1691"/>
      <c r="BU5" s="1691"/>
      <c r="BV5" s="1691"/>
      <c r="BW5" s="41"/>
      <c r="CD5" s="41"/>
      <c r="CE5" s="41"/>
      <c r="CF5" s="42"/>
      <c r="CG5" s="41"/>
      <c r="CH5" s="41"/>
      <c r="CI5" s="41"/>
      <c r="CJ5" s="41"/>
      <c r="CK5" s="41"/>
      <c r="CL5" s="41"/>
      <c r="CM5" s="41"/>
      <c r="CN5" s="41"/>
      <c r="CO5" s="1692"/>
      <c r="CP5" s="1692"/>
      <c r="CQ5" s="1692"/>
      <c r="CR5" s="1692"/>
      <c r="CS5" s="1692"/>
      <c r="CT5" s="1692"/>
      <c r="CU5" s="1692"/>
      <c r="CV5" s="1692"/>
      <c r="CW5" s="1692"/>
      <c r="CX5" s="1692"/>
      <c r="CY5" s="1692"/>
      <c r="CZ5" s="1692"/>
      <c r="DA5" s="1692"/>
      <c r="DB5" s="489"/>
      <c r="DC5" s="489"/>
      <c r="DD5" s="489"/>
      <c r="DE5" s="41"/>
      <c r="DF5" s="41"/>
      <c r="DG5" s="489"/>
      <c r="DH5" s="41"/>
      <c r="DI5" s="41"/>
      <c r="DJ5" s="41"/>
      <c r="DK5" s="41"/>
      <c r="DL5" s="41"/>
      <c r="DM5" s="41"/>
      <c r="DN5" s="41"/>
      <c r="DO5" s="41"/>
    </row>
    <row r="6" spans="1:135" ht="30" customHeight="1" thickBot="1">
      <c r="A6" s="1641" t="s">
        <v>276</v>
      </c>
      <c r="B6" s="1642"/>
      <c r="C6" s="1587" t="s">
        <v>313</v>
      </c>
      <c r="D6" s="1588"/>
      <c r="E6" s="1588"/>
      <c r="F6" s="1589"/>
      <c r="M6" s="1708" t="s">
        <v>326</v>
      </c>
      <c r="N6" s="1709"/>
      <c r="O6" s="1709"/>
      <c r="P6" s="1709"/>
      <c r="Q6" s="1709"/>
      <c r="R6" s="1709"/>
      <c r="S6" s="1709"/>
      <c r="T6" s="1709"/>
      <c r="U6" s="1710"/>
      <c r="V6" s="1645" t="s">
        <v>524</v>
      </c>
      <c r="W6" s="1645"/>
      <c r="X6" s="1645"/>
      <c r="Y6" s="1645"/>
      <c r="Z6" s="1645"/>
      <c r="AA6" s="1645"/>
      <c r="AB6" s="1645"/>
      <c r="AC6" s="1645"/>
      <c r="AD6" s="1645"/>
      <c r="AE6" s="1645"/>
      <c r="AF6" s="1645"/>
      <c r="AG6" s="1645"/>
      <c r="AH6" s="1645"/>
      <c r="AI6" s="1645"/>
      <c r="AJ6" s="1645"/>
      <c r="AK6" s="1645"/>
      <c r="AL6" s="1645"/>
      <c r="AM6" s="1645"/>
      <c r="AN6" s="1645"/>
      <c r="AO6" s="1647" t="s">
        <v>458</v>
      </c>
      <c r="AP6" s="1647"/>
      <c r="AQ6" s="1647"/>
      <c r="AR6" s="1647"/>
      <c r="AS6" s="1647"/>
      <c r="AT6" s="1647"/>
      <c r="AU6" s="1647"/>
      <c r="AV6" s="1647"/>
      <c r="AW6" s="1648"/>
      <c r="AX6" s="1702" t="s">
        <v>605</v>
      </c>
      <c r="AY6" s="1703"/>
      <c r="AZ6" s="1703"/>
      <c r="BA6" s="1703"/>
      <c r="BB6" s="1703"/>
      <c r="BC6" s="1703"/>
      <c r="BD6" s="1703"/>
      <c r="BE6" s="1703"/>
      <c r="BF6" s="1704"/>
      <c r="BG6" s="1716" t="s">
        <v>327</v>
      </c>
      <c r="BH6" s="1717"/>
      <c r="BI6" s="1717"/>
      <c r="BJ6" s="1717"/>
      <c r="BK6" s="1717"/>
      <c r="BL6" s="1717"/>
      <c r="BM6" s="1717"/>
      <c r="BN6" s="1717"/>
      <c r="BO6" s="1718"/>
      <c r="BP6" s="1475" t="s">
        <v>529</v>
      </c>
      <c r="BQ6" s="1476"/>
      <c r="BR6" s="1476"/>
      <c r="BS6" s="1476"/>
      <c r="BT6" s="1476"/>
      <c r="BU6" s="1476"/>
      <c r="BV6" s="1476"/>
      <c r="BW6" s="1476"/>
      <c r="BX6" s="1476"/>
      <c r="BY6" s="1501" t="s">
        <v>460</v>
      </c>
      <c r="BZ6" s="1502"/>
      <c r="CA6" s="1502"/>
      <c r="CB6" s="1502"/>
      <c r="CC6" s="1502"/>
      <c r="CD6" s="1502"/>
      <c r="CE6" s="1503"/>
      <c r="CF6" s="1696" t="s">
        <v>375</v>
      </c>
      <c r="CG6" s="1698"/>
      <c r="CH6" s="1664"/>
      <c r="CI6" s="1664"/>
      <c r="CJ6" s="1664"/>
      <c r="CK6" s="1664"/>
      <c r="CL6" s="1664"/>
      <c r="CM6" s="1664"/>
      <c r="CN6" s="1664"/>
      <c r="CO6" s="1664"/>
      <c r="CP6" s="1664"/>
      <c r="CQ6" s="1664"/>
      <c r="CR6" s="1664"/>
      <c r="CS6" s="1664"/>
      <c r="CT6" s="1664"/>
      <c r="CU6" s="1664"/>
      <c r="CV6" s="1664"/>
      <c r="CW6" s="1664"/>
      <c r="CX6" s="1664"/>
      <c r="CY6" s="1664"/>
      <c r="CZ6" s="1664"/>
      <c r="DA6" s="1664"/>
      <c r="DB6" s="1664"/>
      <c r="DC6" s="1664"/>
      <c r="DD6" s="1664"/>
      <c r="DE6" s="1664"/>
      <c r="DF6" s="1664"/>
      <c r="DG6" s="1664"/>
      <c r="DH6" s="1664"/>
      <c r="DI6" s="1664"/>
      <c r="DJ6" s="1664"/>
      <c r="DK6" s="1664"/>
      <c r="DL6" s="1664"/>
      <c r="DM6" s="1699"/>
      <c r="DN6" s="1700" t="s">
        <v>286</v>
      </c>
      <c r="DO6" s="1680" t="s">
        <v>310</v>
      </c>
      <c r="DP6" s="495" t="s">
        <v>381</v>
      </c>
      <c r="DQ6" s="503"/>
      <c r="DR6" s="503"/>
      <c r="DS6" s="503" t="s">
        <v>385</v>
      </c>
      <c r="DT6" s="503"/>
      <c r="DU6" s="873"/>
      <c r="DV6" s="873"/>
      <c r="DW6" s="873" t="s">
        <v>396</v>
      </c>
      <c r="DX6" s="873"/>
      <c r="DY6" s="873"/>
      <c r="DZ6" s="1241"/>
      <c r="EA6" s="1241"/>
      <c r="EB6" s="1241" t="s">
        <v>611</v>
      </c>
      <c r="EC6" s="1241"/>
      <c r="ED6" s="1244"/>
      <c r="EE6" s="1244" t="s">
        <v>624</v>
      </c>
    </row>
    <row r="7" spans="1:135" ht="30" customHeight="1" thickBot="1">
      <c r="A7" s="1643"/>
      <c r="B7" s="1644"/>
      <c r="C7" s="1590"/>
      <c r="D7" s="1591"/>
      <c r="E7" s="1591"/>
      <c r="F7" s="1592"/>
      <c r="M7" s="1711"/>
      <c r="N7" s="1712"/>
      <c r="O7" s="1712"/>
      <c r="P7" s="1712"/>
      <c r="Q7" s="1712"/>
      <c r="R7" s="1712"/>
      <c r="S7" s="1712"/>
      <c r="T7" s="1712"/>
      <c r="U7" s="1713"/>
      <c r="V7" s="1682" t="s">
        <v>530</v>
      </c>
      <c r="W7" s="1683"/>
      <c r="X7" s="1683"/>
      <c r="Y7" s="1683"/>
      <c r="Z7" s="1683"/>
      <c r="AA7" s="1683"/>
      <c r="AB7" s="1683"/>
      <c r="AC7" s="1683"/>
      <c r="AD7" s="1683"/>
      <c r="AE7" s="1684" t="s">
        <v>483</v>
      </c>
      <c r="AF7" s="1645"/>
      <c r="AG7" s="1645"/>
      <c r="AH7" s="1645"/>
      <c r="AI7" s="1645"/>
      <c r="AJ7" s="1645"/>
      <c r="AK7" s="1645"/>
      <c r="AL7" s="1645"/>
      <c r="AM7" s="1645"/>
      <c r="AN7" s="1636" t="s">
        <v>461</v>
      </c>
      <c r="AO7" s="1714"/>
      <c r="AP7" s="1714"/>
      <c r="AQ7" s="1714"/>
      <c r="AR7" s="1714"/>
      <c r="AS7" s="1714"/>
      <c r="AT7" s="1714"/>
      <c r="AU7" s="1714"/>
      <c r="AV7" s="1714"/>
      <c r="AW7" s="1715"/>
      <c r="AX7" s="1705" t="s">
        <v>604</v>
      </c>
      <c r="AY7" s="1706"/>
      <c r="AZ7" s="1706"/>
      <c r="BA7" s="1706"/>
      <c r="BB7" s="1706"/>
      <c r="BC7" s="1706"/>
      <c r="BD7" s="1706"/>
      <c r="BE7" s="1706"/>
      <c r="BF7" s="1707"/>
      <c r="BG7" s="1719"/>
      <c r="BH7" s="1720"/>
      <c r="BI7" s="1720"/>
      <c r="BJ7" s="1720"/>
      <c r="BK7" s="1720"/>
      <c r="BL7" s="1720"/>
      <c r="BM7" s="1720"/>
      <c r="BN7" s="1720"/>
      <c r="BO7" s="1721"/>
      <c r="BP7" s="1722"/>
      <c r="BQ7" s="1723"/>
      <c r="BR7" s="1723"/>
      <c r="BS7" s="1723"/>
      <c r="BT7" s="1723"/>
      <c r="BU7" s="1723"/>
      <c r="BV7" s="1723"/>
      <c r="BW7" s="1723"/>
      <c r="BX7" s="1723"/>
      <c r="BY7" s="1724"/>
      <c r="BZ7" s="1725"/>
      <c r="CA7" s="1725"/>
      <c r="CB7" s="1725"/>
      <c r="CC7" s="1725"/>
      <c r="CD7" s="1725"/>
      <c r="CE7" s="1726"/>
      <c r="CF7" s="1697"/>
      <c r="CG7" s="1685">
        <v>45340</v>
      </c>
      <c r="CH7" s="1686"/>
      <c r="CI7" s="1687"/>
      <c r="CJ7" s="1688">
        <v>45341</v>
      </c>
      <c r="CK7" s="1689"/>
      <c r="CL7" s="1689"/>
      <c r="CM7" s="1690"/>
      <c r="CN7" s="1742">
        <v>45342</v>
      </c>
      <c r="CO7" s="1743"/>
      <c r="CP7" s="1743"/>
      <c r="CQ7" s="1744"/>
      <c r="CR7" s="1742">
        <v>45343</v>
      </c>
      <c r="CS7" s="1743"/>
      <c r="CT7" s="1743"/>
      <c r="CU7" s="1744"/>
      <c r="CV7" s="1742">
        <v>45344</v>
      </c>
      <c r="CW7" s="1743"/>
      <c r="CX7" s="1743"/>
      <c r="CY7" s="1744"/>
      <c r="CZ7" s="1742">
        <v>45345</v>
      </c>
      <c r="DA7" s="1743"/>
      <c r="DB7" s="1743"/>
      <c r="DC7" s="1744"/>
      <c r="DD7" s="1742">
        <v>45346</v>
      </c>
      <c r="DE7" s="1743"/>
      <c r="DF7" s="1743"/>
      <c r="DG7" s="1744"/>
      <c r="DH7" s="1693" t="s">
        <v>278</v>
      </c>
      <c r="DI7" s="1694"/>
      <c r="DJ7" s="1695"/>
      <c r="DK7" s="1693" t="s">
        <v>318</v>
      </c>
      <c r="DL7" s="1694"/>
      <c r="DM7" s="1695"/>
      <c r="DN7" s="1701"/>
      <c r="DO7" s="1681"/>
      <c r="DP7" s="875">
        <v>45348</v>
      </c>
      <c r="DQ7" s="875">
        <v>45355</v>
      </c>
      <c r="DR7" s="875">
        <v>45362</v>
      </c>
      <c r="DS7" s="875">
        <v>45369</v>
      </c>
      <c r="DT7" s="875">
        <v>45376</v>
      </c>
      <c r="DU7" s="875">
        <v>45383</v>
      </c>
      <c r="DV7" s="875">
        <v>45390</v>
      </c>
      <c r="DW7" s="875">
        <v>45397</v>
      </c>
      <c r="DX7" s="875">
        <v>45404</v>
      </c>
      <c r="DY7" s="875">
        <v>45411</v>
      </c>
      <c r="DZ7" s="875">
        <v>45418</v>
      </c>
      <c r="EA7" s="875">
        <v>45425</v>
      </c>
      <c r="EB7" s="875">
        <v>45432</v>
      </c>
      <c r="EC7" s="875">
        <v>45439</v>
      </c>
      <c r="ED7" s="875">
        <v>45446</v>
      </c>
      <c r="EE7" s="875">
        <v>45453</v>
      </c>
    </row>
    <row r="8" spans="1:135" s="43" customFormat="1" ht="30.6" thickBot="1">
      <c r="A8" s="394" t="s">
        <v>0</v>
      </c>
      <c r="B8" s="395" t="s">
        <v>312</v>
      </c>
      <c r="C8" s="396" t="s">
        <v>96</v>
      </c>
      <c r="D8" s="396" t="s">
        <v>283</v>
      </c>
      <c r="E8" s="396" t="s">
        <v>315</v>
      </c>
      <c r="F8" s="1114" t="s">
        <v>308</v>
      </c>
      <c r="G8" s="398" t="s">
        <v>507</v>
      </c>
      <c r="H8" s="1080" t="s">
        <v>329</v>
      </c>
      <c r="I8" s="398" t="s">
        <v>288</v>
      </c>
      <c r="J8" s="398" t="s">
        <v>78</v>
      </c>
      <c r="K8" s="398" t="s">
        <v>265</v>
      </c>
      <c r="L8" s="398" t="s">
        <v>1</v>
      </c>
      <c r="M8" s="399" t="s">
        <v>259</v>
      </c>
      <c r="N8" s="400">
        <v>45340</v>
      </c>
      <c r="O8" s="401">
        <v>45341</v>
      </c>
      <c r="P8" s="401">
        <v>45342</v>
      </c>
      <c r="Q8" s="401">
        <v>45343</v>
      </c>
      <c r="R8" s="401">
        <v>45344</v>
      </c>
      <c r="S8" s="401">
        <v>45345</v>
      </c>
      <c r="T8" s="401">
        <v>45346</v>
      </c>
      <c r="U8" s="402" t="s">
        <v>3</v>
      </c>
      <c r="V8" s="403" t="s">
        <v>259</v>
      </c>
      <c r="W8" s="400">
        <v>45340</v>
      </c>
      <c r="X8" s="404">
        <v>45341</v>
      </c>
      <c r="Y8" s="404">
        <v>45342</v>
      </c>
      <c r="Z8" s="404">
        <v>45343</v>
      </c>
      <c r="AA8" s="404">
        <v>45344</v>
      </c>
      <c r="AB8" s="404">
        <v>45345</v>
      </c>
      <c r="AC8" s="404">
        <v>45346</v>
      </c>
      <c r="AD8" s="405" t="s">
        <v>462</v>
      </c>
      <c r="AE8" s="720" t="s">
        <v>259</v>
      </c>
      <c r="AF8" s="400">
        <v>45340</v>
      </c>
      <c r="AG8" s="672">
        <v>45341</v>
      </c>
      <c r="AH8" s="672">
        <v>45342</v>
      </c>
      <c r="AI8" s="672">
        <v>45343</v>
      </c>
      <c r="AJ8" s="672">
        <v>45344</v>
      </c>
      <c r="AK8" s="672">
        <v>45345</v>
      </c>
      <c r="AL8" s="672">
        <v>45346</v>
      </c>
      <c r="AM8" s="729" t="s">
        <v>463</v>
      </c>
      <c r="AN8" s="1637"/>
      <c r="AO8" s="599" t="s">
        <v>259</v>
      </c>
      <c r="AP8" s="400">
        <v>45340</v>
      </c>
      <c r="AQ8" s="591">
        <v>45341</v>
      </c>
      <c r="AR8" s="591">
        <v>45342</v>
      </c>
      <c r="AS8" s="591">
        <v>45343</v>
      </c>
      <c r="AT8" s="591">
        <v>45344</v>
      </c>
      <c r="AU8" s="591">
        <v>45345</v>
      </c>
      <c r="AV8" s="591">
        <v>45346</v>
      </c>
      <c r="AW8" s="592" t="s">
        <v>3</v>
      </c>
      <c r="AX8" s="924" t="s">
        <v>259</v>
      </c>
      <c r="AY8" s="400">
        <v>45340</v>
      </c>
      <c r="AZ8" s="925">
        <v>45341</v>
      </c>
      <c r="BA8" s="925">
        <v>45342</v>
      </c>
      <c r="BB8" s="925">
        <v>45343</v>
      </c>
      <c r="BC8" s="925">
        <v>45344</v>
      </c>
      <c r="BD8" s="925">
        <v>45345</v>
      </c>
      <c r="BE8" s="925">
        <v>45346</v>
      </c>
      <c r="BF8" s="926" t="s">
        <v>3</v>
      </c>
      <c r="BG8" s="406" t="s">
        <v>259</v>
      </c>
      <c r="BH8" s="400">
        <v>45340</v>
      </c>
      <c r="BI8" s="407">
        <v>45341</v>
      </c>
      <c r="BJ8" s="407">
        <v>45342</v>
      </c>
      <c r="BK8" s="407">
        <v>45343</v>
      </c>
      <c r="BL8" s="407">
        <v>45344</v>
      </c>
      <c r="BM8" s="407">
        <v>45345</v>
      </c>
      <c r="BN8" s="407">
        <v>45346</v>
      </c>
      <c r="BO8" s="408" t="s">
        <v>3</v>
      </c>
      <c r="BP8" s="409" t="s">
        <v>259</v>
      </c>
      <c r="BQ8" s="400">
        <v>45340</v>
      </c>
      <c r="BR8" s="410">
        <v>45341</v>
      </c>
      <c r="BS8" s="410">
        <v>45342</v>
      </c>
      <c r="BT8" s="410">
        <v>45343</v>
      </c>
      <c r="BU8" s="410">
        <v>45344</v>
      </c>
      <c r="BV8" s="410">
        <v>45345</v>
      </c>
      <c r="BW8" s="410">
        <v>45346</v>
      </c>
      <c r="BX8" s="411" t="s">
        <v>3</v>
      </c>
      <c r="BY8" s="412" t="s">
        <v>96</v>
      </c>
      <c r="BZ8" s="713" t="s">
        <v>464</v>
      </c>
      <c r="CA8" s="598" t="s">
        <v>457</v>
      </c>
      <c r="CB8" s="1219" t="s">
        <v>606</v>
      </c>
      <c r="CC8" s="950" t="s">
        <v>465</v>
      </c>
      <c r="CD8" s="1209" t="s">
        <v>277</v>
      </c>
      <c r="CE8" s="1208" t="s">
        <v>278</v>
      </c>
      <c r="CF8" s="413" t="s">
        <v>622</v>
      </c>
      <c r="CG8" s="459" t="s">
        <v>284</v>
      </c>
      <c r="CH8" s="415" t="s">
        <v>355</v>
      </c>
      <c r="CI8" s="416" t="s">
        <v>285</v>
      </c>
      <c r="CJ8" s="417" t="s">
        <v>284</v>
      </c>
      <c r="CK8" s="415" t="s">
        <v>355</v>
      </c>
      <c r="CL8" s="418" t="s">
        <v>285</v>
      </c>
      <c r="CM8" s="440" t="s">
        <v>354</v>
      </c>
      <c r="CN8" s="417" t="s">
        <v>284</v>
      </c>
      <c r="CO8" s="419" t="s">
        <v>355</v>
      </c>
      <c r="CP8" s="420" t="s">
        <v>285</v>
      </c>
      <c r="CQ8" s="440" t="s">
        <v>354</v>
      </c>
      <c r="CR8" s="414" t="s">
        <v>284</v>
      </c>
      <c r="CS8" s="415" t="s">
        <v>355</v>
      </c>
      <c r="CT8" s="418" t="s">
        <v>285</v>
      </c>
      <c r="CU8" s="440" t="s">
        <v>354</v>
      </c>
      <c r="CV8" s="417" t="s">
        <v>284</v>
      </c>
      <c r="CW8" s="415" t="s">
        <v>355</v>
      </c>
      <c r="CX8" s="420" t="s">
        <v>285</v>
      </c>
      <c r="CY8" s="440" t="s">
        <v>354</v>
      </c>
      <c r="CZ8" s="417" t="s">
        <v>284</v>
      </c>
      <c r="DA8" s="415" t="s">
        <v>355</v>
      </c>
      <c r="DB8" s="418" t="s">
        <v>285</v>
      </c>
      <c r="DC8" s="440" t="s">
        <v>354</v>
      </c>
      <c r="DD8" s="417" t="s">
        <v>284</v>
      </c>
      <c r="DE8" s="415" t="s">
        <v>353</v>
      </c>
      <c r="DF8" s="416" t="s">
        <v>285</v>
      </c>
      <c r="DG8" s="440" t="s">
        <v>354</v>
      </c>
      <c r="DH8" s="421" t="s">
        <v>284</v>
      </c>
      <c r="DI8" s="422" t="s">
        <v>355</v>
      </c>
      <c r="DJ8" s="423" t="s">
        <v>285</v>
      </c>
      <c r="DK8" s="424" t="s">
        <v>373</v>
      </c>
      <c r="DL8" s="425" t="s">
        <v>374</v>
      </c>
      <c r="DM8" s="460" t="s">
        <v>356</v>
      </c>
      <c r="DN8" s="426" t="s">
        <v>287</v>
      </c>
      <c r="DO8" s="427" t="s">
        <v>309</v>
      </c>
      <c r="DP8" s="515" t="s">
        <v>531</v>
      </c>
      <c r="DQ8" s="516" t="s">
        <v>382</v>
      </c>
      <c r="DR8" s="515" t="s">
        <v>383</v>
      </c>
      <c r="DS8" s="516" t="s">
        <v>384</v>
      </c>
      <c r="DT8" s="515" t="s">
        <v>386</v>
      </c>
      <c r="DU8" s="516" t="s">
        <v>387</v>
      </c>
      <c r="DV8" s="515" t="s">
        <v>391</v>
      </c>
      <c r="DW8" s="516" t="s">
        <v>398</v>
      </c>
      <c r="DX8" s="515" t="s">
        <v>399</v>
      </c>
      <c r="DY8" s="516" t="s">
        <v>400</v>
      </c>
      <c r="DZ8" s="515" t="s">
        <v>610</v>
      </c>
      <c r="EA8" s="516" t="s">
        <v>618</v>
      </c>
      <c r="EB8" s="515" t="s">
        <v>619</v>
      </c>
      <c r="EC8" s="516" t="s">
        <v>620</v>
      </c>
      <c r="ED8" s="515" t="s">
        <v>623</v>
      </c>
      <c r="EE8" s="515" t="s">
        <v>646</v>
      </c>
    </row>
    <row r="9" spans="1:135" ht="21.9" customHeight="1">
      <c r="A9" s="390" t="s">
        <v>63</v>
      </c>
      <c r="B9" s="391"/>
      <c r="C9" s="1095" t="s">
        <v>94</v>
      </c>
      <c r="D9" s="1085" t="s">
        <v>94</v>
      </c>
      <c r="E9" s="340" t="s">
        <v>316</v>
      </c>
      <c r="F9" s="1140">
        <v>400</v>
      </c>
      <c r="G9" s="1065" t="s">
        <v>273</v>
      </c>
      <c r="H9" s="511">
        <v>850</v>
      </c>
      <c r="I9" s="1116" t="s">
        <v>451</v>
      </c>
      <c r="J9" s="1065" t="s">
        <v>89</v>
      </c>
      <c r="K9" s="392" t="s">
        <v>264</v>
      </c>
      <c r="L9" s="1085">
        <v>16</v>
      </c>
      <c r="M9" s="320">
        <v>0</v>
      </c>
      <c r="N9" s="153">
        <v>0</v>
      </c>
      <c r="O9" s="124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69">
        <f>SUM(M9:T9)</f>
        <v>0</v>
      </c>
      <c r="V9" s="14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7">
        <v>0</v>
      </c>
      <c r="AD9" s="128">
        <f>SUM(V9:AC9)</f>
        <v>0</v>
      </c>
      <c r="AE9" s="725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7">
        <v>0</v>
      </c>
      <c r="AM9" s="730">
        <f>SUM(AE9:AL9)</f>
        <v>0</v>
      </c>
      <c r="AN9" s="714">
        <f>AD9+AM9</f>
        <v>0</v>
      </c>
      <c r="AO9" s="601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7">
        <v>0</v>
      </c>
      <c r="AW9" s="593">
        <f>SUM(AO9:AV9)</f>
        <v>0</v>
      </c>
      <c r="AX9" s="987">
        <v>0</v>
      </c>
      <c r="AY9" s="988">
        <v>0</v>
      </c>
      <c r="AZ9" s="988">
        <v>0</v>
      </c>
      <c r="BA9" s="988">
        <v>0</v>
      </c>
      <c r="BB9" s="988">
        <v>0</v>
      </c>
      <c r="BC9" s="988">
        <v>0</v>
      </c>
      <c r="BD9" s="988">
        <v>0</v>
      </c>
      <c r="BE9" s="988">
        <v>0</v>
      </c>
      <c r="BF9" s="989">
        <f>SUM(AX9:BE9)</f>
        <v>0</v>
      </c>
      <c r="BG9" s="149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1">
        <v>0</v>
      </c>
      <c r="BO9" s="152">
        <f>SUM(BG9:BN9)</f>
        <v>0</v>
      </c>
      <c r="BP9" s="343">
        <v>0</v>
      </c>
      <c r="BQ9" s="153">
        <v>0</v>
      </c>
      <c r="BR9" s="153">
        <v>0</v>
      </c>
      <c r="BS9" s="153">
        <v>0</v>
      </c>
      <c r="BT9" s="153">
        <v>0</v>
      </c>
      <c r="BU9" s="153">
        <v>0</v>
      </c>
      <c r="BV9" s="153">
        <v>0</v>
      </c>
      <c r="BW9" s="990">
        <v>0</v>
      </c>
      <c r="BX9" s="991">
        <f>SUM(BP9:BW9)</f>
        <v>0</v>
      </c>
      <c r="BY9" s="341">
        <f>U9-(W9+X9+Y9+Z9+AA9+AB9+AC9+AF9+AG9+AH9+AI9+AJ9+AK9+AL9)</f>
        <v>0</v>
      </c>
      <c r="BZ9" s="1173">
        <f>AN9-(AP9+AQ9+AR9+AS9+AT9+AU9+AV9)</f>
        <v>0</v>
      </c>
      <c r="CA9" s="1174">
        <f>AW9-(BQ9+BR9+BS9+BT9+BU9+BV9+BW9)</f>
        <v>0</v>
      </c>
      <c r="CB9" s="988">
        <v>0</v>
      </c>
      <c r="CC9" s="988">
        <v>0</v>
      </c>
      <c r="CD9" s="1175">
        <f>BX9</f>
        <v>0</v>
      </c>
      <c r="CE9" s="1167">
        <f>SUM(BY9:CD9)</f>
        <v>0</v>
      </c>
      <c r="CF9" s="378">
        <v>0</v>
      </c>
      <c r="CG9" s="461">
        <v>0</v>
      </c>
      <c r="CH9" s="231">
        <v>0</v>
      </c>
      <c r="CI9" s="237">
        <v>0</v>
      </c>
      <c r="CJ9" s="388">
        <v>0</v>
      </c>
      <c r="CK9" s="231">
        <v>0</v>
      </c>
      <c r="CL9" s="232">
        <v>0</v>
      </c>
      <c r="CM9" s="441"/>
      <c r="CN9" s="388">
        <v>0</v>
      </c>
      <c r="CO9" s="233">
        <v>0</v>
      </c>
      <c r="CP9" s="234">
        <v>0</v>
      </c>
      <c r="CQ9" s="441"/>
      <c r="CR9" s="235">
        <v>0</v>
      </c>
      <c r="CS9" s="231">
        <v>0</v>
      </c>
      <c r="CT9" s="232">
        <v>0</v>
      </c>
      <c r="CU9" s="441"/>
      <c r="CV9" s="388">
        <v>0</v>
      </c>
      <c r="CW9" s="231">
        <v>0</v>
      </c>
      <c r="CX9" s="236">
        <v>0</v>
      </c>
      <c r="CY9" s="441"/>
      <c r="CZ9" s="388">
        <v>0</v>
      </c>
      <c r="DA9" s="231">
        <v>0</v>
      </c>
      <c r="DB9" s="232">
        <v>0</v>
      </c>
      <c r="DC9" s="441"/>
      <c r="DD9" s="388">
        <v>0</v>
      </c>
      <c r="DE9" s="231">
        <v>0</v>
      </c>
      <c r="DF9" s="237"/>
      <c r="DG9" s="441"/>
      <c r="DH9" s="388">
        <f>CG9+CJ9+CN9+CR9+CV9+CZ9+DD9</f>
        <v>0</v>
      </c>
      <c r="DI9" s="344">
        <f>CH9+CK9+CO9+CS9+CW9+DA9+DE9</f>
        <v>0</v>
      </c>
      <c r="DJ9" s="234">
        <f>CI9+CL9+CP9+CT9+CX9+DB9+DF9</f>
        <v>0</v>
      </c>
      <c r="DK9" s="471">
        <f>DH9-CF9</f>
        <v>0</v>
      </c>
      <c r="DL9" s="215">
        <f>DI9-CF9</f>
        <v>0</v>
      </c>
      <c r="DM9" s="208">
        <f>DJ9-DI9</f>
        <v>0</v>
      </c>
      <c r="DN9" s="245">
        <f>CD9-(CI9+CL9+CP9+CT9+CX9+DB9+DF9)</f>
        <v>0</v>
      </c>
      <c r="DO9" s="206">
        <f>CE9-DJ9</f>
        <v>0</v>
      </c>
      <c r="DP9" s="860">
        <v>0</v>
      </c>
      <c r="DQ9" s="860">
        <v>0</v>
      </c>
      <c r="DR9" s="860">
        <v>0</v>
      </c>
      <c r="DS9" s="860">
        <v>0</v>
      </c>
      <c r="DT9" s="860">
        <v>0</v>
      </c>
      <c r="DU9" s="860">
        <v>0</v>
      </c>
      <c r="DV9" s="860">
        <v>0</v>
      </c>
      <c r="DW9" s="860">
        <v>0</v>
      </c>
      <c r="DX9" s="860">
        <v>0</v>
      </c>
      <c r="DY9" s="860">
        <v>0</v>
      </c>
      <c r="DZ9" s="860">
        <v>0</v>
      </c>
      <c r="EA9" s="860">
        <v>0</v>
      </c>
      <c r="EB9" s="860">
        <v>0</v>
      </c>
      <c r="EC9" s="860">
        <v>0</v>
      </c>
      <c r="ED9" s="860">
        <v>0</v>
      </c>
      <c r="EE9" s="860">
        <v>0</v>
      </c>
    </row>
    <row r="10" spans="1:135" ht="21.9" customHeight="1" thickBot="1">
      <c r="A10" s="1044" t="s">
        <v>18</v>
      </c>
      <c r="B10" s="1045"/>
      <c r="C10" s="1096" t="s">
        <v>94</v>
      </c>
      <c r="D10" s="1086" t="s">
        <v>94</v>
      </c>
      <c r="E10" s="1112" t="s">
        <v>95</v>
      </c>
      <c r="F10" s="1141">
        <v>200</v>
      </c>
      <c r="G10" s="1066" t="s">
        <v>266</v>
      </c>
      <c r="H10" s="1046">
        <v>450</v>
      </c>
      <c r="I10" s="1117" t="s">
        <v>451</v>
      </c>
      <c r="J10" s="1066" t="s">
        <v>89</v>
      </c>
      <c r="K10" s="996" t="s">
        <v>317</v>
      </c>
      <c r="L10" s="1086">
        <v>28</v>
      </c>
      <c r="M10" s="997">
        <v>0</v>
      </c>
      <c r="N10" s="998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9">
        <f t="shared" ref="U10:U74" si="0">SUM(M10:T10)</f>
        <v>0</v>
      </c>
      <c r="V10" s="1000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1001">
        <v>0</v>
      </c>
      <c r="AD10" s="1002">
        <f t="shared" ref="AD10:AD73" si="1">SUM(V10:AC10)</f>
        <v>0</v>
      </c>
      <c r="AE10" s="1003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1001">
        <v>0</v>
      </c>
      <c r="AM10" s="1004">
        <f t="shared" ref="AM10:AM73" si="2">SUM(AE10:AL10)</f>
        <v>0</v>
      </c>
      <c r="AN10" s="1005">
        <f t="shared" ref="AN10:AN78" si="3">AD10+AM10</f>
        <v>0</v>
      </c>
      <c r="AO10" s="1006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1001">
        <v>0</v>
      </c>
      <c r="AW10" s="1007">
        <f t="shared" ref="AW10:AW77" si="4">SUM(AO10:AV10)</f>
        <v>0</v>
      </c>
      <c r="AX10" s="1162">
        <v>0</v>
      </c>
      <c r="AY10" s="1163">
        <v>0</v>
      </c>
      <c r="AZ10" s="1163">
        <v>0</v>
      </c>
      <c r="BA10" s="1163">
        <v>0</v>
      </c>
      <c r="BB10" s="1163">
        <v>0</v>
      </c>
      <c r="BC10" s="1163">
        <v>0</v>
      </c>
      <c r="BD10" s="1163">
        <v>0</v>
      </c>
      <c r="BE10" s="1163">
        <v>0</v>
      </c>
      <c r="BF10" s="1164">
        <f t="shared" ref="BF10:BF73" si="5">SUM(AX10:BE10)</f>
        <v>0</v>
      </c>
      <c r="BG10" s="100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1001">
        <v>0</v>
      </c>
      <c r="BO10" s="1009">
        <f t="shared" ref="BO10:BO82" si="6">SUM(BG10:BN10)</f>
        <v>0</v>
      </c>
      <c r="BP10" s="145">
        <v>0</v>
      </c>
      <c r="BQ10" s="1042">
        <v>0</v>
      </c>
      <c r="BR10" s="1042">
        <v>0</v>
      </c>
      <c r="BS10" s="1042">
        <v>0</v>
      </c>
      <c r="BT10" s="1042">
        <v>0</v>
      </c>
      <c r="BU10" s="1042">
        <v>0</v>
      </c>
      <c r="BV10" s="1042">
        <v>0</v>
      </c>
      <c r="BW10" s="1042">
        <v>0</v>
      </c>
      <c r="BX10" s="1043">
        <f>SUM(BP10:BW10)</f>
        <v>0</v>
      </c>
      <c r="BY10" s="1010">
        <f t="shared" ref="BY10" si="7">U10-(W10+X10+Y10+Z10+AA10+AB10+AC10+AF10+AG10+AH10+AI10+AJ10+AK10+AL10)</f>
        <v>0</v>
      </c>
      <c r="BZ10" s="1176">
        <f t="shared" ref="BZ10" si="8">AN10-(AP10+AQ10+AR10+AS10+AT10+AU10+AV10)</f>
        <v>0</v>
      </c>
      <c r="CA10" s="1177">
        <f t="shared" ref="CA10" si="9">AW10-(BH10+BI10+BJ10+BK10+BL10+BM10+BN10)</f>
        <v>0</v>
      </c>
      <c r="CB10" s="1178">
        <v>0</v>
      </c>
      <c r="CC10" s="646">
        <f t="shared" ref="CC10:CC17" si="10">BO10-(BQ10+BR10+BS10+BT10+BU10+BV10+BW10)</f>
        <v>0</v>
      </c>
      <c r="CD10" s="1179">
        <f>BX10</f>
        <v>0</v>
      </c>
      <c r="CE10" s="1168">
        <f>SUM(BY10:CD10)</f>
        <v>0</v>
      </c>
      <c r="CF10" s="1011">
        <v>0</v>
      </c>
      <c r="CG10" s="1012">
        <v>0</v>
      </c>
      <c r="CH10" s="1013"/>
      <c r="CI10" s="1014"/>
      <c r="CJ10" s="1015">
        <v>0</v>
      </c>
      <c r="CK10" s="1013">
        <v>0</v>
      </c>
      <c r="CL10" s="1016">
        <v>0</v>
      </c>
      <c r="CM10" s="1017"/>
      <c r="CN10" s="1015">
        <v>0</v>
      </c>
      <c r="CO10" s="1018">
        <v>0</v>
      </c>
      <c r="CP10" s="1019">
        <v>0</v>
      </c>
      <c r="CQ10" s="1017"/>
      <c r="CR10" s="1020">
        <v>0</v>
      </c>
      <c r="CS10" s="1013">
        <v>0</v>
      </c>
      <c r="CT10" s="1016">
        <v>0</v>
      </c>
      <c r="CU10" s="1017"/>
      <c r="CV10" s="1015">
        <v>0</v>
      </c>
      <c r="CW10" s="1013">
        <v>0</v>
      </c>
      <c r="CX10" s="1021">
        <v>0</v>
      </c>
      <c r="CY10" s="1017"/>
      <c r="CZ10" s="1015">
        <v>0</v>
      </c>
      <c r="DA10" s="1013">
        <v>0</v>
      </c>
      <c r="DB10" s="1016">
        <v>0</v>
      </c>
      <c r="DC10" s="1017"/>
      <c r="DD10" s="1015">
        <v>0</v>
      </c>
      <c r="DE10" s="1013">
        <v>0</v>
      </c>
      <c r="DF10" s="1014"/>
      <c r="DG10" s="1017"/>
      <c r="DH10" s="1022">
        <f t="shared" ref="DH10:DJ78" si="11">CG10+CJ10+CN10+CR10+CV10+CZ10+DD10</f>
        <v>0</v>
      </c>
      <c r="DI10" s="1023">
        <f t="shared" si="11"/>
        <v>0</v>
      </c>
      <c r="DJ10" s="1014">
        <f t="shared" si="11"/>
        <v>0</v>
      </c>
      <c r="DK10" s="1024">
        <f t="shared" ref="DK10:DK78" si="12">DH10-CF10</f>
        <v>0</v>
      </c>
      <c r="DL10" s="1025">
        <f t="shared" ref="DL10:DL78" si="13">DI10-CF10</f>
        <v>0</v>
      </c>
      <c r="DM10" s="1014">
        <f t="shared" ref="DM10:DM78" si="14">DJ10-DI10</f>
        <v>0</v>
      </c>
      <c r="DN10" s="1026">
        <f>CD10-(CI10+CL10+CP10+CT10+CX10+DB10+DF10)</f>
        <v>0</v>
      </c>
      <c r="DO10" s="1027">
        <f>CE10-DJ10</f>
        <v>0</v>
      </c>
      <c r="DP10" s="1029">
        <v>0</v>
      </c>
      <c r="DQ10" s="1029">
        <v>0</v>
      </c>
      <c r="DR10" s="1029">
        <v>0</v>
      </c>
      <c r="DS10" s="1029">
        <v>0</v>
      </c>
      <c r="DT10" s="1029">
        <v>0</v>
      </c>
      <c r="DU10" s="1029">
        <v>0</v>
      </c>
      <c r="DV10" s="1029">
        <v>0</v>
      </c>
      <c r="DW10" s="1029">
        <v>0</v>
      </c>
      <c r="DX10" s="1029">
        <v>0</v>
      </c>
      <c r="DY10" s="1029">
        <v>0</v>
      </c>
      <c r="DZ10" s="1029">
        <v>0</v>
      </c>
      <c r="EA10" s="1029">
        <v>0</v>
      </c>
      <c r="EB10" s="1029">
        <v>0</v>
      </c>
      <c r="EC10" s="1029">
        <v>0</v>
      </c>
      <c r="ED10" s="1029">
        <v>0</v>
      </c>
      <c r="EE10" s="1029">
        <v>0</v>
      </c>
    </row>
    <row r="11" spans="1:135" s="44" customFormat="1" ht="21.9" customHeight="1" thickBot="1">
      <c r="A11" s="329" t="s">
        <v>23</v>
      </c>
      <c r="B11" s="170">
        <v>3132</v>
      </c>
      <c r="C11" s="1063" t="s">
        <v>94</v>
      </c>
      <c r="D11" s="1064" t="s">
        <v>94</v>
      </c>
      <c r="E11" s="1113" t="s">
        <v>95</v>
      </c>
      <c r="F11" s="1142">
        <v>140</v>
      </c>
      <c r="G11" s="1067" t="s">
        <v>17</v>
      </c>
      <c r="H11" s="165">
        <v>520</v>
      </c>
      <c r="I11" s="1116" t="s">
        <v>451</v>
      </c>
      <c r="J11" s="1067" t="s">
        <v>89</v>
      </c>
      <c r="K11" s="986" t="s">
        <v>317</v>
      </c>
      <c r="L11" s="330">
        <v>28</v>
      </c>
      <c r="M11" s="320">
        <v>0</v>
      </c>
      <c r="N11" s="153">
        <v>0</v>
      </c>
      <c r="O11" s="174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69">
        <f t="shared" si="0"/>
        <v>0</v>
      </c>
      <c r="V11" s="992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4">
        <v>0</v>
      </c>
      <c r="AD11" s="178">
        <f t="shared" si="1"/>
        <v>0</v>
      </c>
      <c r="AE11" s="993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90">
        <v>0</v>
      </c>
      <c r="AM11" s="735">
        <f t="shared" si="2"/>
        <v>0</v>
      </c>
      <c r="AN11" s="717">
        <f t="shared" si="3"/>
        <v>0</v>
      </c>
      <c r="AO11" s="60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90">
        <v>0</v>
      </c>
      <c r="AW11" s="596">
        <f t="shared" si="4"/>
        <v>0</v>
      </c>
      <c r="AX11" s="987">
        <v>0</v>
      </c>
      <c r="AY11" s="988">
        <v>0</v>
      </c>
      <c r="AZ11" s="988">
        <v>0</v>
      </c>
      <c r="BA11" s="988">
        <v>0</v>
      </c>
      <c r="BB11" s="988">
        <v>0</v>
      </c>
      <c r="BC11" s="988">
        <v>0</v>
      </c>
      <c r="BD11" s="988">
        <v>0</v>
      </c>
      <c r="BE11" s="988">
        <v>0</v>
      </c>
      <c r="BF11" s="989">
        <f t="shared" si="5"/>
        <v>0</v>
      </c>
      <c r="BG11" s="977">
        <v>0</v>
      </c>
      <c r="BH11" s="174">
        <v>0</v>
      </c>
      <c r="BI11" s="174">
        <v>0</v>
      </c>
      <c r="BJ11" s="174">
        <v>0</v>
      </c>
      <c r="BK11" s="174">
        <v>0</v>
      </c>
      <c r="BL11" s="375">
        <v>0</v>
      </c>
      <c r="BM11" s="375">
        <v>0</v>
      </c>
      <c r="BN11" s="627">
        <v>0</v>
      </c>
      <c r="BO11" s="978">
        <f t="shared" si="6"/>
        <v>0</v>
      </c>
      <c r="BP11" s="129">
        <v>0</v>
      </c>
      <c r="BQ11" s="159">
        <v>0</v>
      </c>
      <c r="BR11" s="159">
        <v>0</v>
      </c>
      <c r="BS11" s="159">
        <v>0</v>
      </c>
      <c r="BT11" s="159">
        <v>0</v>
      </c>
      <c r="BU11" s="159">
        <v>0</v>
      </c>
      <c r="BV11" s="159">
        <v>0</v>
      </c>
      <c r="BW11" s="159">
        <v>0</v>
      </c>
      <c r="BX11" s="633">
        <f t="shared" ref="BX11:BX74" si="15">SUM(BP11:BW11)</f>
        <v>0</v>
      </c>
      <c r="BY11" s="393">
        <f>U11-(W11+X11+Y11+Z11+AA11+AB11+AC11+AF11+AG11+AH11+AI11+AJ11+AK11+AL11)</f>
        <v>0</v>
      </c>
      <c r="BZ11" s="1180">
        <f>AN11-(AP11+AQ11+AR11+AS11+AT11+AU11+AV11)</f>
        <v>0</v>
      </c>
      <c r="CA11" s="1181">
        <f>AW11-(BH11+BI11+BJ11+BK11+BL11+BM11+BN11)</f>
        <v>0</v>
      </c>
      <c r="CB11" s="130">
        <v>0</v>
      </c>
      <c r="CC11" s="646">
        <f t="shared" si="10"/>
        <v>0</v>
      </c>
      <c r="CD11" s="1182">
        <f t="shared" ref="CD11:CD79" si="16">BX11</f>
        <v>0</v>
      </c>
      <c r="CE11" s="1169">
        <f>SUM(BY11:CD11)</f>
        <v>0</v>
      </c>
      <c r="CF11" s="264">
        <v>0</v>
      </c>
      <c r="CG11" s="466">
        <v>0</v>
      </c>
      <c r="CH11" s="229"/>
      <c r="CI11" s="230"/>
      <c r="CJ11" s="387">
        <v>0</v>
      </c>
      <c r="CK11" s="229">
        <v>0</v>
      </c>
      <c r="CL11" s="368">
        <v>0</v>
      </c>
      <c r="CM11" s="446"/>
      <c r="CN11" s="387">
        <v>0</v>
      </c>
      <c r="CO11" s="369">
        <v>0</v>
      </c>
      <c r="CP11" s="370">
        <v>0</v>
      </c>
      <c r="CQ11" s="446"/>
      <c r="CR11" s="371">
        <v>0</v>
      </c>
      <c r="CS11" s="229">
        <v>0</v>
      </c>
      <c r="CT11" s="368">
        <v>0</v>
      </c>
      <c r="CU11" s="446"/>
      <c r="CV11" s="387">
        <v>0</v>
      </c>
      <c r="CW11" s="229">
        <v>0</v>
      </c>
      <c r="CX11" s="372">
        <v>0</v>
      </c>
      <c r="CY11" s="446"/>
      <c r="CZ11" s="387">
        <v>0</v>
      </c>
      <c r="DA11" s="229">
        <v>0</v>
      </c>
      <c r="DB11" s="368">
        <v>0</v>
      </c>
      <c r="DC11" s="446"/>
      <c r="DD11" s="387">
        <v>0</v>
      </c>
      <c r="DE11" s="229">
        <v>0</v>
      </c>
      <c r="DF11" s="230"/>
      <c r="DG11" s="446"/>
      <c r="DH11" s="478">
        <f t="shared" si="11"/>
        <v>0</v>
      </c>
      <c r="DI11" s="479">
        <f t="shared" si="11"/>
        <v>0</v>
      </c>
      <c r="DJ11" s="230">
        <f t="shared" si="11"/>
        <v>0</v>
      </c>
      <c r="DK11" s="994">
        <f t="shared" si="12"/>
        <v>0</v>
      </c>
      <c r="DL11" s="995">
        <f t="shared" si="13"/>
        <v>0</v>
      </c>
      <c r="DM11" s="237">
        <f t="shared" si="14"/>
        <v>0</v>
      </c>
      <c r="DN11" s="338">
        <f>CD11-(CI11+CL11+CP11+CT11+CX11+DB11+DF11)</f>
        <v>0</v>
      </c>
      <c r="DO11" s="246">
        <f t="shared" ref="DO11:DO79" si="17">CE11-DJ11</f>
        <v>0</v>
      </c>
      <c r="DP11" s="1030">
        <v>0</v>
      </c>
      <c r="DQ11" s="1030">
        <v>0</v>
      </c>
      <c r="DR11" s="1030">
        <v>0</v>
      </c>
      <c r="DS11" s="1030">
        <v>0</v>
      </c>
      <c r="DT11" s="1030">
        <v>0</v>
      </c>
      <c r="DU11" s="1030">
        <v>0</v>
      </c>
      <c r="DV11" s="1030">
        <v>0</v>
      </c>
      <c r="DW11" s="1030">
        <v>0</v>
      </c>
      <c r="DX11" s="1030">
        <v>0</v>
      </c>
      <c r="DY11" s="1030">
        <v>0</v>
      </c>
      <c r="DZ11" s="1030">
        <v>0</v>
      </c>
      <c r="EA11" s="1030">
        <v>0</v>
      </c>
      <c r="EB11" s="1030">
        <v>0</v>
      </c>
      <c r="EC11" s="1030">
        <v>0</v>
      </c>
      <c r="ED11" s="1030">
        <v>0</v>
      </c>
      <c r="EE11" s="1030">
        <v>0</v>
      </c>
    </row>
    <row r="12" spans="1:135" s="44" customFormat="1" ht="21.9" customHeight="1" thickBot="1">
      <c r="A12" s="120" t="s">
        <v>22</v>
      </c>
      <c r="B12" s="114">
        <v>3132</v>
      </c>
      <c r="C12" s="1063" t="s">
        <v>94</v>
      </c>
      <c r="D12" s="611" t="s">
        <v>94</v>
      </c>
      <c r="E12" s="183" t="s">
        <v>95</v>
      </c>
      <c r="F12" s="1143">
        <v>140</v>
      </c>
      <c r="G12" s="1068" t="s">
        <v>17</v>
      </c>
      <c r="H12" s="116">
        <v>520</v>
      </c>
      <c r="I12" s="1116" t="s">
        <v>451</v>
      </c>
      <c r="J12" s="1068" t="s">
        <v>89</v>
      </c>
      <c r="K12" s="980" t="s">
        <v>317</v>
      </c>
      <c r="L12" s="1087">
        <v>28</v>
      </c>
      <c r="M12" s="123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5">
        <f t="shared" si="0"/>
        <v>0</v>
      </c>
      <c r="V12" s="176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7">
        <v>0</v>
      </c>
      <c r="AD12" s="128">
        <f t="shared" si="1"/>
        <v>0</v>
      </c>
      <c r="AE12" s="722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9">
        <v>0</v>
      </c>
      <c r="AM12" s="730">
        <f t="shared" si="2"/>
        <v>0</v>
      </c>
      <c r="AN12" s="714">
        <f t="shared" si="3"/>
        <v>0</v>
      </c>
      <c r="AO12" s="600">
        <v>0</v>
      </c>
      <c r="AP12" s="134">
        <v>0</v>
      </c>
      <c r="AQ12" s="134">
        <v>0</v>
      </c>
      <c r="AR12" s="134">
        <v>0</v>
      </c>
      <c r="AS12" s="134">
        <v>0</v>
      </c>
      <c r="AT12" s="134">
        <v>0</v>
      </c>
      <c r="AU12" s="134">
        <v>0</v>
      </c>
      <c r="AV12" s="139">
        <v>0</v>
      </c>
      <c r="AW12" s="593">
        <f t="shared" si="4"/>
        <v>0</v>
      </c>
      <c r="AX12" s="987">
        <v>0</v>
      </c>
      <c r="AY12" s="988">
        <v>0</v>
      </c>
      <c r="AZ12" s="988">
        <v>0</v>
      </c>
      <c r="BA12" s="988">
        <v>0</v>
      </c>
      <c r="BB12" s="988">
        <v>0</v>
      </c>
      <c r="BC12" s="988">
        <v>0</v>
      </c>
      <c r="BD12" s="988">
        <v>0</v>
      </c>
      <c r="BE12" s="988">
        <v>0</v>
      </c>
      <c r="BF12" s="989">
        <f t="shared" si="5"/>
        <v>0</v>
      </c>
      <c r="BG12" s="142">
        <v>0</v>
      </c>
      <c r="BH12" s="134">
        <v>0</v>
      </c>
      <c r="BI12" s="134">
        <v>0</v>
      </c>
      <c r="BJ12" s="134">
        <v>0</v>
      </c>
      <c r="BK12" s="134">
        <v>0</v>
      </c>
      <c r="BL12" s="162">
        <v>0</v>
      </c>
      <c r="BM12" s="162">
        <v>0</v>
      </c>
      <c r="BN12" s="163">
        <v>0</v>
      </c>
      <c r="BO12" s="143">
        <f t="shared" si="6"/>
        <v>0</v>
      </c>
      <c r="BP12" s="129">
        <v>0</v>
      </c>
      <c r="BQ12" s="159">
        <v>0</v>
      </c>
      <c r="BR12" s="159">
        <v>0</v>
      </c>
      <c r="BS12" s="159">
        <v>0</v>
      </c>
      <c r="BT12" s="159">
        <v>0</v>
      </c>
      <c r="BU12" s="159">
        <v>0</v>
      </c>
      <c r="BV12" s="159">
        <v>0</v>
      </c>
      <c r="BW12" s="159">
        <v>0</v>
      </c>
      <c r="BX12" s="311">
        <f t="shared" si="15"/>
        <v>0</v>
      </c>
      <c r="BY12" s="393">
        <f>U12-(W12+X12+Y12+Z12+AA12+AB12+AC12+AF12+AG12+AH12+AI12+AJ12+AK12+AL12)</f>
        <v>0</v>
      </c>
      <c r="BZ12" s="1180">
        <f>AN12-(AP12+AQ12+AR12+AS12+AT12+AU12+AV12)</f>
        <v>0</v>
      </c>
      <c r="CA12" s="1181">
        <f>AW12-(BH12+BI12+BJ12+BK12+BL12+BM12+BN12)</f>
        <v>0</v>
      </c>
      <c r="CB12" s="130">
        <v>0</v>
      </c>
      <c r="CC12" s="646">
        <f t="shared" si="10"/>
        <v>0</v>
      </c>
      <c r="CD12" s="1182">
        <f t="shared" si="16"/>
        <v>0</v>
      </c>
      <c r="CE12" s="1169">
        <f t="shared" ref="CE12:CE75" si="18">SUM(BY12:CD12)</f>
        <v>0</v>
      </c>
      <c r="CF12" s="263">
        <v>0</v>
      </c>
      <c r="CG12" s="462">
        <v>0</v>
      </c>
      <c r="CH12" s="240"/>
      <c r="CI12" s="219"/>
      <c r="CJ12" s="383">
        <v>0</v>
      </c>
      <c r="CK12" s="240">
        <v>0</v>
      </c>
      <c r="CL12" s="247">
        <v>0</v>
      </c>
      <c r="CM12" s="442"/>
      <c r="CN12" s="383">
        <v>0</v>
      </c>
      <c r="CO12" s="248">
        <v>0</v>
      </c>
      <c r="CP12" s="249">
        <v>0</v>
      </c>
      <c r="CQ12" s="442"/>
      <c r="CR12" s="265">
        <v>0</v>
      </c>
      <c r="CS12" s="240">
        <v>0</v>
      </c>
      <c r="CT12" s="247">
        <v>0</v>
      </c>
      <c r="CU12" s="442"/>
      <c r="CV12" s="383">
        <v>0</v>
      </c>
      <c r="CW12" s="240">
        <v>0</v>
      </c>
      <c r="CX12" s="250">
        <v>0</v>
      </c>
      <c r="CY12" s="442"/>
      <c r="CZ12" s="383">
        <v>0</v>
      </c>
      <c r="DA12" s="240">
        <v>0</v>
      </c>
      <c r="DB12" s="247">
        <v>0</v>
      </c>
      <c r="DC12" s="442"/>
      <c r="DD12" s="383">
        <v>0</v>
      </c>
      <c r="DE12" s="240">
        <v>0</v>
      </c>
      <c r="DF12" s="219"/>
      <c r="DG12" s="442"/>
      <c r="DH12" s="469">
        <f t="shared" si="11"/>
        <v>0</v>
      </c>
      <c r="DI12" s="218">
        <f t="shared" si="11"/>
        <v>0</v>
      </c>
      <c r="DJ12" s="219">
        <f t="shared" si="11"/>
        <v>0</v>
      </c>
      <c r="DK12" s="471">
        <f t="shared" si="12"/>
        <v>0</v>
      </c>
      <c r="DL12" s="215">
        <f t="shared" si="13"/>
        <v>0</v>
      </c>
      <c r="DM12" s="208">
        <f t="shared" si="14"/>
        <v>0</v>
      </c>
      <c r="DN12" s="251">
        <f t="shared" ref="DN12:DN80" si="19">CD12-(CI12+CL12+CP12+CT12+CX12+DB12+DF12)</f>
        <v>0</v>
      </c>
      <c r="DO12" s="220">
        <f t="shared" si="17"/>
        <v>0</v>
      </c>
      <c r="DP12" s="1030">
        <v>0</v>
      </c>
      <c r="DQ12" s="1030">
        <v>0</v>
      </c>
      <c r="DR12" s="1030">
        <v>0</v>
      </c>
      <c r="DS12" s="1030">
        <v>0</v>
      </c>
      <c r="DT12" s="1030">
        <v>0</v>
      </c>
      <c r="DU12" s="1030">
        <v>0</v>
      </c>
      <c r="DV12" s="1030">
        <v>0</v>
      </c>
      <c r="DW12" s="1030">
        <v>0</v>
      </c>
      <c r="DX12" s="1030">
        <v>0</v>
      </c>
      <c r="DY12" s="1030">
        <v>0</v>
      </c>
      <c r="DZ12" s="1030">
        <v>0</v>
      </c>
      <c r="EA12" s="1030">
        <v>0</v>
      </c>
      <c r="EB12" s="1030">
        <v>0</v>
      </c>
      <c r="EC12" s="1030">
        <v>0</v>
      </c>
      <c r="ED12" s="1030">
        <v>0</v>
      </c>
      <c r="EE12" s="1030">
        <v>0</v>
      </c>
    </row>
    <row r="13" spans="1:135" s="44" customFormat="1" ht="21.6" customHeight="1" thickBot="1">
      <c r="A13" s="120" t="s">
        <v>24</v>
      </c>
      <c r="B13" s="114">
        <v>6833</v>
      </c>
      <c r="C13" s="1063" t="s">
        <v>94</v>
      </c>
      <c r="D13" s="611" t="s">
        <v>94</v>
      </c>
      <c r="E13" s="183" t="s">
        <v>95</v>
      </c>
      <c r="F13" s="1143">
        <v>140</v>
      </c>
      <c r="G13" s="1068" t="s">
        <v>17</v>
      </c>
      <c r="H13" s="116">
        <v>495</v>
      </c>
      <c r="I13" s="1116" t="s">
        <v>451</v>
      </c>
      <c r="J13" s="1068" t="s">
        <v>87</v>
      </c>
      <c r="K13" s="980" t="s">
        <v>317</v>
      </c>
      <c r="L13" s="1087">
        <v>28</v>
      </c>
      <c r="M13" s="123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5">
        <f t="shared" si="0"/>
        <v>0</v>
      </c>
      <c r="V13" s="176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7">
        <v>0</v>
      </c>
      <c r="AD13" s="128">
        <f t="shared" si="1"/>
        <v>0</v>
      </c>
      <c r="AE13" s="722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9">
        <v>0</v>
      </c>
      <c r="AM13" s="730">
        <f t="shared" si="2"/>
        <v>0</v>
      </c>
      <c r="AN13" s="714">
        <f t="shared" si="3"/>
        <v>0</v>
      </c>
      <c r="AO13" s="600">
        <v>0</v>
      </c>
      <c r="AP13" s="134">
        <v>0</v>
      </c>
      <c r="AQ13" s="134">
        <v>0</v>
      </c>
      <c r="AR13" s="134">
        <v>0</v>
      </c>
      <c r="AS13" s="134">
        <v>0</v>
      </c>
      <c r="AT13" s="134">
        <v>0</v>
      </c>
      <c r="AU13" s="134">
        <v>0</v>
      </c>
      <c r="AV13" s="139">
        <v>0</v>
      </c>
      <c r="AW13" s="593">
        <f t="shared" si="4"/>
        <v>0</v>
      </c>
      <c r="AX13" s="987">
        <v>0</v>
      </c>
      <c r="AY13" s="988">
        <v>0</v>
      </c>
      <c r="AZ13" s="988">
        <v>0</v>
      </c>
      <c r="BA13" s="988">
        <v>0</v>
      </c>
      <c r="BB13" s="988">
        <v>0</v>
      </c>
      <c r="BC13" s="988">
        <v>0</v>
      </c>
      <c r="BD13" s="988">
        <v>0</v>
      </c>
      <c r="BE13" s="988">
        <v>0</v>
      </c>
      <c r="BF13" s="989">
        <f t="shared" si="5"/>
        <v>0</v>
      </c>
      <c r="BG13" s="142">
        <v>0</v>
      </c>
      <c r="BH13" s="134">
        <v>0</v>
      </c>
      <c r="BI13" s="134">
        <v>0</v>
      </c>
      <c r="BJ13" s="134">
        <v>0</v>
      </c>
      <c r="BK13" s="134">
        <v>0</v>
      </c>
      <c r="BL13" s="162">
        <v>0</v>
      </c>
      <c r="BM13" s="162">
        <v>0</v>
      </c>
      <c r="BN13" s="163">
        <v>0</v>
      </c>
      <c r="BO13" s="143">
        <f t="shared" si="6"/>
        <v>0</v>
      </c>
      <c r="BP13" s="129">
        <v>0</v>
      </c>
      <c r="BQ13" s="159">
        <v>0</v>
      </c>
      <c r="BR13" s="159">
        <v>0</v>
      </c>
      <c r="BS13" s="507">
        <v>0</v>
      </c>
      <c r="BT13" s="159">
        <v>0</v>
      </c>
      <c r="BU13" s="159">
        <v>0</v>
      </c>
      <c r="BV13" s="159">
        <v>0</v>
      </c>
      <c r="BW13" s="159">
        <v>0</v>
      </c>
      <c r="BX13" s="311">
        <f t="shared" si="15"/>
        <v>0</v>
      </c>
      <c r="BY13" s="393">
        <f t="shared" ref="BY13:BY25" si="20">U13-(W13+X13+Y13+Z13+AA13+AB13+AC13+AF13+AG13+AH13+AI13+AJ13+AK13+AL13)</f>
        <v>0</v>
      </c>
      <c r="BZ13" s="1180">
        <f t="shared" ref="BZ13:BZ25" si="21">AN13-(AP13+AQ13+AR13+AS13+AT13+AU13+AV13)</f>
        <v>0</v>
      </c>
      <c r="CA13" s="1181">
        <f t="shared" ref="CA13:CA22" si="22">AW13-(BH13+BI13+BJ13+BK13+BL13+BM13+BN13)</f>
        <v>0</v>
      </c>
      <c r="CB13" s="130">
        <v>0</v>
      </c>
      <c r="CC13" s="646">
        <f t="shared" si="10"/>
        <v>0</v>
      </c>
      <c r="CD13" s="1182">
        <f t="shared" si="16"/>
        <v>0</v>
      </c>
      <c r="CE13" s="1169">
        <f t="shared" si="18"/>
        <v>0</v>
      </c>
      <c r="CF13" s="263">
        <v>0</v>
      </c>
      <c r="CG13" s="462">
        <v>0</v>
      </c>
      <c r="CH13" s="240"/>
      <c r="CI13" s="219"/>
      <c r="CJ13" s="383">
        <v>0</v>
      </c>
      <c r="CK13" s="240">
        <v>0</v>
      </c>
      <c r="CL13" s="247">
        <v>0</v>
      </c>
      <c r="CM13" s="442"/>
      <c r="CN13" s="383">
        <v>0</v>
      </c>
      <c r="CO13" s="248">
        <v>0</v>
      </c>
      <c r="CP13" s="249">
        <v>0</v>
      </c>
      <c r="CQ13" s="442"/>
      <c r="CR13" s="265">
        <v>0</v>
      </c>
      <c r="CS13" s="240">
        <v>0</v>
      </c>
      <c r="CT13" s="247">
        <v>0</v>
      </c>
      <c r="CU13" s="442"/>
      <c r="CV13" s="383">
        <v>0</v>
      </c>
      <c r="CW13" s="240">
        <v>0</v>
      </c>
      <c r="CX13" s="250">
        <v>0</v>
      </c>
      <c r="CY13" s="442"/>
      <c r="CZ13" s="383">
        <v>0</v>
      </c>
      <c r="DA13" s="240">
        <v>0</v>
      </c>
      <c r="DB13" s="247">
        <v>0</v>
      </c>
      <c r="DC13" s="442"/>
      <c r="DD13" s="383">
        <v>0</v>
      </c>
      <c r="DE13" s="240">
        <v>0</v>
      </c>
      <c r="DF13" s="219"/>
      <c r="DG13" s="442"/>
      <c r="DH13" s="469">
        <f t="shared" si="11"/>
        <v>0</v>
      </c>
      <c r="DI13" s="218">
        <f t="shared" si="11"/>
        <v>0</v>
      </c>
      <c r="DJ13" s="219">
        <f t="shared" si="11"/>
        <v>0</v>
      </c>
      <c r="DK13" s="471">
        <f t="shared" si="12"/>
        <v>0</v>
      </c>
      <c r="DL13" s="215">
        <f t="shared" si="13"/>
        <v>0</v>
      </c>
      <c r="DM13" s="208">
        <f t="shared" si="14"/>
        <v>0</v>
      </c>
      <c r="DN13" s="251">
        <f t="shared" si="19"/>
        <v>0</v>
      </c>
      <c r="DO13" s="220">
        <f t="shared" si="17"/>
        <v>0</v>
      </c>
      <c r="DP13" s="1030">
        <v>0</v>
      </c>
      <c r="DQ13" s="1030">
        <v>0</v>
      </c>
      <c r="DR13" s="1030">
        <v>0</v>
      </c>
      <c r="DS13" s="1030">
        <v>0</v>
      </c>
      <c r="DT13" s="1030">
        <v>0</v>
      </c>
      <c r="DU13" s="1030">
        <v>0</v>
      </c>
      <c r="DV13" s="1030">
        <v>0</v>
      </c>
      <c r="DW13" s="1030">
        <v>0</v>
      </c>
      <c r="DX13" s="1030">
        <v>0</v>
      </c>
      <c r="DY13" s="1030">
        <v>0</v>
      </c>
      <c r="DZ13" s="1030">
        <v>0</v>
      </c>
      <c r="EA13" s="1030">
        <v>0</v>
      </c>
      <c r="EB13" s="1030">
        <v>0</v>
      </c>
      <c r="EC13" s="1030">
        <v>0</v>
      </c>
      <c r="ED13" s="1030">
        <v>0</v>
      </c>
      <c r="EE13" s="1030">
        <v>0</v>
      </c>
    </row>
    <row r="14" spans="1:135" s="44" customFormat="1" ht="21.9" customHeight="1" thickBot="1">
      <c r="A14" s="120" t="s">
        <v>16</v>
      </c>
      <c r="B14" s="114">
        <v>2031</v>
      </c>
      <c r="C14" s="1063" t="s">
        <v>94</v>
      </c>
      <c r="D14" s="611" t="s">
        <v>94</v>
      </c>
      <c r="E14" s="183" t="s">
        <v>95</v>
      </c>
      <c r="F14" s="1143">
        <v>200</v>
      </c>
      <c r="G14" s="1068" t="s">
        <v>17</v>
      </c>
      <c r="H14" s="116">
        <v>500</v>
      </c>
      <c r="I14" s="1116" t="s">
        <v>451</v>
      </c>
      <c r="J14" s="1068" t="s">
        <v>89</v>
      </c>
      <c r="K14" s="980" t="s">
        <v>317</v>
      </c>
      <c r="L14" s="1087">
        <v>28</v>
      </c>
      <c r="M14" s="123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5">
        <f t="shared" si="0"/>
        <v>0</v>
      </c>
      <c r="V14" s="176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7">
        <v>0</v>
      </c>
      <c r="AD14" s="128">
        <f t="shared" si="1"/>
        <v>0</v>
      </c>
      <c r="AE14" s="722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9">
        <v>0</v>
      </c>
      <c r="AM14" s="730">
        <f t="shared" si="2"/>
        <v>0</v>
      </c>
      <c r="AN14" s="714">
        <f t="shared" si="3"/>
        <v>0</v>
      </c>
      <c r="AO14" s="600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0</v>
      </c>
      <c r="AU14" s="134">
        <v>0</v>
      </c>
      <c r="AV14" s="139">
        <v>0</v>
      </c>
      <c r="AW14" s="593">
        <f t="shared" si="4"/>
        <v>0</v>
      </c>
      <c r="AX14" s="987">
        <v>0</v>
      </c>
      <c r="AY14" s="988">
        <v>0</v>
      </c>
      <c r="AZ14" s="988">
        <v>0</v>
      </c>
      <c r="BA14" s="988">
        <v>0</v>
      </c>
      <c r="BB14" s="988">
        <v>0</v>
      </c>
      <c r="BC14" s="988">
        <v>0</v>
      </c>
      <c r="BD14" s="988">
        <v>0</v>
      </c>
      <c r="BE14" s="988">
        <v>0</v>
      </c>
      <c r="BF14" s="989">
        <f t="shared" si="5"/>
        <v>0</v>
      </c>
      <c r="BG14" s="142">
        <v>0</v>
      </c>
      <c r="BH14" s="134">
        <v>0</v>
      </c>
      <c r="BI14" s="134">
        <v>0</v>
      </c>
      <c r="BJ14" s="134">
        <v>0</v>
      </c>
      <c r="BK14" s="134">
        <v>0</v>
      </c>
      <c r="BL14" s="162">
        <v>0</v>
      </c>
      <c r="BM14" s="162">
        <v>0</v>
      </c>
      <c r="BN14" s="163">
        <v>0</v>
      </c>
      <c r="BO14" s="143">
        <f t="shared" si="6"/>
        <v>0</v>
      </c>
      <c r="BP14" s="129">
        <v>0</v>
      </c>
      <c r="BQ14" s="159">
        <v>0</v>
      </c>
      <c r="BR14" s="159">
        <v>0</v>
      </c>
      <c r="BS14" s="159">
        <v>0</v>
      </c>
      <c r="BT14" s="159">
        <v>0</v>
      </c>
      <c r="BU14" s="159">
        <v>0</v>
      </c>
      <c r="BV14" s="159">
        <v>0</v>
      </c>
      <c r="BW14" s="159">
        <v>0</v>
      </c>
      <c r="BX14" s="311">
        <f t="shared" si="15"/>
        <v>0</v>
      </c>
      <c r="BY14" s="393">
        <f t="shared" si="20"/>
        <v>0</v>
      </c>
      <c r="BZ14" s="1180">
        <f t="shared" si="21"/>
        <v>0</v>
      </c>
      <c r="CA14" s="1181">
        <f t="shared" si="22"/>
        <v>0</v>
      </c>
      <c r="CB14" s="130">
        <v>0</v>
      </c>
      <c r="CC14" s="646">
        <f t="shared" si="10"/>
        <v>0</v>
      </c>
      <c r="CD14" s="1182">
        <f t="shared" si="16"/>
        <v>0</v>
      </c>
      <c r="CE14" s="1169">
        <f t="shared" si="18"/>
        <v>0</v>
      </c>
      <c r="CF14" s="263">
        <v>0</v>
      </c>
      <c r="CG14" s="462">
        <v>0</v>
      </c>
      <c r="CH14" s="240"/>
      <c r="CI14" s="219"/>
      <c r="CJ14" s="383">
        <v>0</v>
      </c>
      <c r="CK14" s="240">
        <v>0</v>
      </c>
      <c r="CL14" s="247">
        <v>0</v>
      </c>
      <c r="CM14" s="442"/>
      <c r="CN14" s="383">
        <v>0</v>
      </c>
      <c r="CO14" s="248">
        <v>0</v>
      </c>
      <c r="CP14" s="249">
        <v>0</v>
      </c>
      <c r="CQ14" s="442"/>
      <c r="CR14" s="265">
        <v>0</v>
      </c>
      <c r="CS14" s="240">
        <v>0</v>
      </c>
      <c r="CT14" s="247">
        <v>0</v>
      </c>
      <c r="CU14" s="442"/>
      <c r="CV14" s="383">
        <v>0</v>
      </c>
      <c r="CW14" s="240">
        <v>0</v>
      </c>
      <c r="CX14" s="250">
        <v>0</v>
      </c>
      <c r="CY14" s="442"/>
      <c r="CZ14" s="383">
        <v>0</v>
      </c>
      <c r="DA14" s="240">
        <v>0</v>
      </c>
      <c r="DB14" s="247">
        <v>0</v>
      </c>
      <c r="DC14" s="442"/>
      <c r="DD14" s="383">
        <v>0</v>
      </c>
      <c r="DE14" s="240">
        <v>0</v>
      </c>
      <c r="DF14" s="219"/>
      <c r="DG14" s="442"/>
      <c r="DH14" s="469">
        <f t="shared" si="11"/>
        <v>0</v>
      </c>
      <c r="DI14" s="218">
        <f t="shared" si="11"/>
        <v>0</v>
      </c>
      <c r="DJ14" s="219">
        <f t="shared" si="11"/>
        <v>0</v>
      </c>
      <c r="DK14" s="471">
        <f t="shared" si="12"/>
        <v>0</v>
      </c>
      <c r="DL14" s="215">
        <f t="shared" si="13"/>
        <v>0</v>
      </c>
      <c r="DM14" s="208">
        <f t="shared" si="14"/>
        <v>0</v>
      </c>
      <c r="DN14" s="251">
        <f t="shared" si="19"/>
        <v>0</v>
      </c>
      <c r="DO14" s="220">
        <f t="shared" si="17"/>
        <v>0</v>
      </c>
      <c r="DP14" s="1030">
        <v>0</v>
      </c>
      <c r="DQ14" s="1030">
        <v>0</v>
      </c>
      <c r="DR14" s="1030">
        <v>0</v>
      </c>
      <c r="DS14" s="1030">
        <v>0</v>
      </c>
      <c r="DT14" s="1030">
        <v>0</v>
      </c>
      <c r="DU14" s="1030">
        <v>0</v>
      </c>
      <c r="DV14" s="1030">
        <v>0</v>
      </c>
      <c r="DW14" s="1030">
        <v>0</v>
      </c>
      <c r="DX14" s="1030">
        <v>0</v>
      </c>
      <c r="DY14" s="1030">
        <v>0</v>
      </c>
      <c r="DZ14" s="1030">
        <v>0</v>
      </c>
      <c r="EA14" s="1030">
        <v>0</v>
      </c>
      <c r="EB14" s="1030">
        <v>0</v>
      </c>
      <c r="EC14" s="1030">
        <v>0</v>
      </c>
      <c r="ED14" s="1030">
        <v>0</v>
      </c>
      <c r="EE14" s="1030">
        <v>0</v>
      </c>
    </row>
    <row r="15" spans="1:135" ht="21.9" customHeight="1" thickBot="1">
      <c r="A15" s="120" t="s">
        <v>25</v>
      </c>
      <c r="B15" s="114">
        <v>7732</v>
      </c>
      <c r="C15" s="1063" t="s">
        <v>94</v>
      </c>
      <c r="D15" s="611" t="s">
        <v>94</v>
      </c>
      <c r="E15" s="183" t="s">
        <v>95</v>
      </c>
      <c r="F15" s="1143">
        <v>140</v>
      </c>
      <c r="G15" s="1068" t="s">
        <v>17</v>
      </c>
      <c r="H15" s="116">
        <v>450</v>
      </c>
      <c r="I15" s="1118" t="s">
        <v>290</v>
      </c>
      <c r="J15" s="1068" t="s">
        <v>93</v>
      </c>
      <c r="K15" s="980" t="s">
        <v>317</v>
      </c>
      <c r="L15" s="1087">
        <v>28</v>
      </c>
      <c r="M15" s="123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5">
        <f t="shared" si="0"/>
        <v>0</v>
      </c>
      <c r="V15" s="176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7">
        <v>0</v>
      </c>
      <c r="AD15" s="128">
        <f t="shared" si="1"/>
        <v>0</v>
      </c>
      <c r="AE15" s="722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9">
        <v>0</v>
      </c>
      <c r="AM15" s="730">
        <f t="shared" si="2"/>
        <v>0</v>
      </c>
      <c r="AN15" s="714">
        <f t="shared" si="3"/>
        <v>0</v>
      </c>
      <c r="AO15" s="600">
        <v>0</v>
      </c>
      <c r="AP15" s="134">
        <v>0</v>
      </c>
      <c r="AQ15" s="134">
        <v>0</v>
      </c>
      <c r="AR15" s="134">
        <v>0</v>
      </c>
      <c r="AS15" s="134">
        <v>0</v>
      </c>
      <c r="AT15" s="134">
        <v>0</v>
      </c>
      <c r="AU15" s="134">
        <v>0</v>
      </c>
      <c r="AV15" s="139">
        <v>0</v>
      </c>
      <c r="AW15" s="593">
        <f t="shared" si="4"/>
        <v>0</v>
      </c>
      <c r="AX15" s="987">
        <v>0</v>
      </c>
      <c r="AY15" s="988">
        <v>0</v>
      </c>
      <c r="AZ15" s="988">
        <v>0</v>
      </c>
      <c r="BA15" s="988">
        <v>0</v>
      </c>
      <c r="BB15" s="988">
        <v>0</v>
      </c>
      <c r="BC15" s="988">
        <v>0</v>
      </c>
      <c r="BD15" s="988">
        <v>0</v>
      </c>
      <c r="BE15" s="988">
        <v>0</v>
      </c>
      <c r="BF15" s="989">
        <f t="shared" si="5"/>
        <v>0</v>
      </c>
      <c r="BG15" s="142">
        <v>0</v>
      </c>
      <c r="BH15" s="134">
        <v>0</v>
      </c>
      <c r="BI15" s="134">
        <v>0</v>
      </c>
      <c r="BJ15" s="134">
        <v>0</v>
      </c>
      <c r="BK15" s="134">
        <v>0</v>
      </c>
      <c r="BL15" s="162">
        <v>0</v>
      </c>
      <c r="BM15" s="162">
        <v>0</v>
      </c>
      <c r="BN15" s="163">
        <v>0</v>
      </c>
      <c r="BO15" s="143">
        <f t="shared" si="6"/>
        <v>0</v>
      </c>
      <c r="BP15" s="129">
        <v>0</v>
      </c>
      <c r="BQ15" s="159">
        <v>0</v>
      </c>
      <c r="BR15" s="159">
        <v>0</v>
      </c>
      <c r="BS15" s="159">
        <v>0</v>
      </c>
      <c r="BT15" s="159">
        <v>0</v>
      </c>
      <c r="BU15" s="159">
        <v>0</v>
      </c>
      <c r="BV15" s="159">
        <v>0</v>
      </c>
      <c r="BW15" s="159">
        <v>0</v>
      </c>
      <c r="BX15" s="311">
        <f t="shared" si="15"/>
        <v>0</v>
      </c>
      <c r="BY15" s="393">
        <f t="shared" si="20"/>
        <v>0</v>
      </c>
      <c r="BZ15" s="1180">
        <f t="shared" si="21"/>
        <v>0</v>
      </c>
      <c r="CA15" s="1181">
        <f t="shared" si="22"/>
        <v>0</v>
      </c>
      <c r="CB15" s="130">
        <v>0</v>
      </c>
      <c r="CC15" s="646">
        <f t="shared" si="10"/>
        <v>0</v>
      </c>
      <c r="CD15" s="1182">
        <f t="shared" si="16"/>
        <v>0</v>
      </c>
      <c r="CE15" s="1169">
        <f t="shared" si="18"/>
        <v>0</v>
      </c>
      <c r="CF15" s="263">
        <v>0</v>
      </c>
      <c r="CG15" s="462">
        <v>0</v>
      </c>
      <c r="CH15" s="240"/>
      <c r="CI15" s="219"/>
      <c r="CJ15" s="383">
        <v>0</v>
      </c>
      <c r="CK15" s="240">
        <v>0</v>
      </c>
      <c r="CL15" s="247">
        <v>0</v>
      </c>
      <c r="CM15" s="442"/>
      <c r="CN15" s="383">
        <v>0</v>
      </c>
      <c r="CO15" s="248">
        <v>0</v>
      </c>
      <c r="CP15" s="249">
        <v>0</v>
      </c>
      <c r="CQ15" s="442"/>
      <c r="CR15" s="265">
        <v>0</v>
      </c>
      <c r="CS15" s="240">
        <v>0</v>
      </c>
      <c r="CT15" s="247">
        <v>0</v>
      </c>
      <c r="CU15" s="442"/>
      <c r="CV15" s="383">
        <v>0</v>
      </c>
      <c r="CW15" s="240">
        <v>0</v>
      </c>
      <c r="CX15" s="250">
        <v>0</v>
      </c>
      <c r="CY15" s="442"/>
      <c r="CZ15" s="383">
        <v>0</v>
      </c>
      <c r="DA15" s="240">
        <v>0</v>
      </c>
      <c r="DB15" s="247">
        <v>0</v>
      </c>
      <c r="DC15" s="442"/>
      <c r="DD15" s="383">
        <v>0</v>
      </c>
      <c r="DE15" s="240">
        <v>0</v>
      </c>
      <c r="DF15" s="219"/>
      <c r="DG15" s="442"/>
      <c r="DH15" s="469">
        <f t="shared" si="11"/>
        <v>0</v>
      </c>
      <c r="DI15" s="218">
        <f t="shared" si="11"/>
        <v>0</v>
      </c>
      <c r="DJ15" s="219">
        <f t="shared" si="11"/>
        <v>0</v>
      </c>
      <c r="DK15" s="471">
        <f t="shared" si="12"/>
        <v>0</v>
      </c>
      <c r="DL15" s="215">
        <f t="shared" si="13"/>
        <v>0</v>
      </c>
      <c r="DM15" s="208">
        <f t="shared" si="14"/>
        <v>0</v>
      </c>
      <c r="DN15" s="251">
        <f t="shared" si="19"/>
        <v>0</v>
      </c>
      <c r="DO15" s="220">
        <f t="shared" si="17"/>
        <v>0</v>
      </c>
      <c r="DP15" s="1030">
        <v>0</v>
      </c>
      <c r="DQ15" s="1030">
        <v>0</v>
      </c>
      <c r="DR15" s="1030">
        <v>0</v>
      </c>
      <c r="DS15" s="1030">
        <v>0</v>
      </c>
      <c r="DT15" s="1030">
        <v>0</v>
      </c>
      <c r="DU15" s="1030">
        <v>0</v>
      </c>
      <c r="DV15" s="1030">
        <v>0</v>
      </c>
      <c r="DW15" s="1030">
        <v>0</v>
      </c>
      <c r="DX15" s="1030">
        <v>0</v>
      </c>
      <c r="DY15" s="1030">
        <v>0</v>
      </c>
      <c r="DZ15" s="1030">
        <v>0</v>
      </c>
      <c r="EA15" s="1030">
        <v>0</v>
      </c>
      <c r="EB15" s="1030">
        <v>0</v>
      </c>
      <c r="EC15" s="1030">
        <v>0</v>
      </c>
      <c r="ED15" s="1030">
        <v>0</v>
      </c>
      <c r="EE15" s="1030">
        <v>0</v>
      </c>
    </row>
    <row r="16" spans="1:135" s="44" customFormat="1" ht="20.399999999999999" customHeight="1" thickBot="1">
      <c r="A16" s="120" t="s">
        <v>28</v>
      </c>
      <c r="B16" s="114" t="s">
        <v>291</v>
      </c>
      <c r="C16" s="1063" t="s">
        <v>94</v>
      </c>
      <c r="D16" s="611" t="s">
        <v>94</v>
      </c>
      <c r="E16" s="183" t="s">
        <v>95</v>
      </c>
      <c r="F16" s="1143">
        <v>200</v>
      </c>
      <c r="G16" s="1068" t="s">
        <v>17</v>
      </c>
      <c r="H16" s="116">
        <v>550</v>
      </c>
      <c r="I16" s="1118" t="s">
        <v>290</v>
      </c>
      <c r="J16" s="1068" t="s">
        <v>87</v>
      </c>
      <c r="K16" s="980" t="s">
        <v>317</v>
      </c>
      <c r="L16" s="1087">
        <v>24</v>
      </c>
      <c r="M16" s="123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5">
        <f t="shared" si="0"/>
        <v>0</v>
      </c>
      <c r="V16" s="176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7">
        <v>0</v>
      </c>
      <c r="AD16" s="128">
        <f t="shared" si="1"/>
        <v>0</v>
      </c>
      <c r="AE16" s="722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9">
        <v>0</v>
      </c>
      <c r="AM16" s="730">
        <f t="shared" si="2"/>
        <v>0</v>
      </c>
      <c r="AN16" s="714">
        <f t="shared" si="3"/>
        <v>0</v>
      </c>
      <c r="AO16" s="600">
        <v>0</v>
      </c>
      <c r="AP16" s="134">
        <v>0</v>
      </c>
      <c r="AQ16" s="134">
        <v>0</v>
      </c>
      <c r="AR16" s="134">
        <v>0</v>
      </c>
      <c r="AS16" s="134">
        <v>0</v>
      </c>
      <c r="AT16" s="134">
        <v>0</v>
      </c>
      <c r="AU16" s="134">
        <v>0</v>
      </c>
      <c r="AV16" s="139">
        <v>0</v>
      </c>
      <c r="AW16" s="593">
        <f t="shared" si="4"/>
        <v>0</v>
      </c>
      <c r="AX16" s="987">
        <v>0</v>
      </c>
      <c r="AY16" s="988">
        <v>0</v>
      </c>
      <c r="AZ16" s="988">
        <v>0</v>
      </c>
      <c r="BA16" s="988">
        <v>0</v>
      </c>
      <c r="BB16" s="988">
        <v>0</v>
      </c>
      <c r="BC16" s="988">
        <v>0</v>
      </c>
      <c r="BD16" s="988">
        <v>0</v>
      </c>
      <c r="BE16" s="988">
        <v>0</v>
      </c>
      <c r="BF16" s="989">
        <f t="shared" si="5"/>
        <v>0</v>
      </c>
      <c r="BG16" s="142">
        <v>0</v>
      </c>
      <c r="BH16" s="134">
        <v>0</v>
      </c>
      <c r="BI16" s="134">
        <v>0</v>
      </c>
      <c r="BJ16" s="134">
        <v>0</v>
      </c>
      <c r="BK16" s="134">
        <v>0</v>
      </c>
      <c r="BL16" s="162">
        <v>0</v>
      </c>
      <c r="BM16" s="162">
        <v>0</v>
      </c>
      <c r="BN16" s="163">
        <v>0</v>
      </c>
      <c r="BO16" s="143">
        <f t="shared" si="6"/>
        <v>0</v>
      </c>
      <c r="BP16" s="129">
        <v>0</v>
      </c>
      <c r="BQ16" s="159">
        <v>0</v>
      </c>
      <c r="BR16" s="159">
        <v>0</v>
      </c>
      <c r="BS16" s="159">
        <v>0</v>
      </c>
      <c r="BT16" s="159">
        <v>0</v>
      </c>
      <c r="BU16" s="159">
        <v>0</v>
      </c>
      <c r="BV16" s="159">
        <v>0</v>
      </c>
      <c r="BW16" s="159">
        <v>0</v>
      </c>
      <c r="BX16" s="311">
        <f t="shared" si="15"/>
        <v>0</v>
      </c>
      <c r="BY16" s="393">
        <f t="shared" si="20"/>
        <v>0</v>
      </c>
      <c r="BZ16" s="1180">
        <f t="shared" si="21"/>
        <v>0</v>
      </c>
      <c r="CA16" s="1181">
        <f t="shared" si="22"/>
        <v>0</v>
      </c>
      <c r="CB16" s="130">
        <v>0</v>
      </c>
      <c r="CC16" s="646">
        <f t="shared" si="10"/>
        <v>0</v>
      </c>
      <c r="CD16" s="1182">
        <f t="shared" si="16"/>
        <v>0</v>
      </c>
      <c r="CE16" s="1169">
        <f t="shared" si="18"/>
        <v>0</v>
      </c>
      <c r="CF16" s="263">
        <v>0</v>
      </c>
      <c r="CG16" s="462">
        <v>0</v>
      </c>
      <c r="CH16" s="240"/>
      <c r="CI16" s="219"/>
      <c r="CJ16" s="383">
        <v>0</v>
      </c>
      <c r="CK16" s="240">
        <v>0</v>
      </c>
      <c r="CL16" s="247">
        <v>0</v>
      </c>
      <c r="CM16" s="442"/>
      <c r="CN16" s="383">
        <v>0</v>
      </c>
      <c r="CO16" s="248">
        <v>0</v>
      </c>
      <c r="CP16" s="249">
        <v>0</v>
      </c>
      <c r="CQ16" s="442"/>
      <c r="CR16" s="265">
        <v>0</v>
      </c>
      <c r="CS16" s="240">
        <v>0</v>
      </c>
      <c r="CT16" s="247">
        <v>0</v>
      </c>
      <c r="CU16" s="442"/>
      <c r="CV16" s="383">
        <v>0</v>
      </c>
      <c r="CW16" s="240">
        <v>0</v>
      </c>
      <c r="CX16" s="250">
        <v>0</v>
      </c>
      <c r="CY16" s="442"/>
      <c r="CZ16" s="383">
        <v>0</v>
      </c>
      <c r="DA16" s="240">
        <v>0</v>
      </c>
      <c r="DB16" s="247">
        <v>0</v>
      </c>
      <c r="DC16" s="442"/>
      <c r="DD16" s="383">
        <v>0</v>
      </c>
      <c r="DE16" s="240">
        <v>0</v>
      </c>
      <c r="DF16" s="219"/>
      <c r="DG16" s="442"/>
      <c r="DH16" s="469">
        <f t="shared" si="11"/>
        <v>0</v>
      </c>
      <c r="DI16" s="218">
        <f t="shared" si="11"/>
        <v>0</v>
      </c>
      <c r="DJ16" s="219">
        <f t="shared" si="11"/>
        <v>0</v>
      </c>
      <c r="DK16" s="471">
        <f t="shared" si="12"/>
        <v>0</v>
      </c>
      <c r="DL16" s="215">
        <f t="shared" si="13"/>
        <v>0</v>
      </c>
      <c r="DM16" s="208">
        <f t="shared" si="14"/>
        <v>0</v>
      </c>
      <c r="DN16" s="251">
        <f t="shared" si="19"/>
        <v>0</v>
      </c>
      <c r="DO16" s="220">
        <f t="shared" si="17"/>
        <v>0</v>
      </c>
      <c r="DP16" s="1030">
        <v>0</v>
      </c>
      <c r="DQ16" s="1030">
        <v>0</v>
      </c>
      <c r="DR16" s="1030">
        <v>0</v>
      </c>
      <c r="DS16" s="1030">
        <v>0</v>
      </c>
      <c r="DT16" s="1030">
        <v>0</v>
      </c>
      <c r="DU16" s="1030">
        <v>0</v>
      </c>
      <c r="DV16" s="1030">
        <v>0</v>
      </c>
      <c r="DW16" s="1030">
        <v>0</v>
      </c>
      <c r="DX16" s="1030">
        <v>0</v>
      </c>
      <c r="DY16" s="1030">
        <v>0</v>
      </c>
      <c r="DZ16" s="1030">
        <v>0</v>
      </c>
      <c r="EA16" s="1030">
        <v>0</v>
      </c>
      <c r="EB16" s="1030">
        <v>0</v>
      </c>
      <c r="EC16" s="1030">
        <v>0</v>
      </c>
      <c r="ED16" s="1030">
        <v>0</v>
      </c>
      <c r="EE16" s="1030">
        <v>0</v>
      </c>
    </row>
    <row r="17" spans="1:135" s="44" customFormat="1" ht="21.9" customHeight="1" thickBot="1">
      <c r="A17" s="120" t="s">
        <v>19</v>
      </c>
      <c r="B17" s="114">
        <v>2031</v>
      </c>
      <c r="C17" s="1063" t="s">
        <v>94</v>
      </c>
      <c r="D17" s="611" t="s">
        <v>94</v>
      </c>
      <c r="E17" s="183" t="s">
        <v>95</v>
      </c>
      <c r="F17" s="1143">
        <v>200</v>
      </c>
      <c r="G17" s="1068" t="s">
        <v>17</v>
      </c>
      <c r="H17" s="116">
        <v>500</v>
      </c>
      <c r="I17" s="1116" t="s">
        <v>451</v>
      </c>
      <c r="J17" s="1068" t="s">
        <v>89</v>
      </c>
      <c r="K17" s="980" t="s">
        <v>317</v>
      </c>
      <c r="L17" s="1087">
        <v>28</v>
      </c>
      <c r="M17" s="123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5">
        <f t="shared" si="0"/>
        <v>0</v>
      </c>
      <c r="V17" s="176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7">
        <v>0</v>
      </c>
      <c r="AD17" s="128">
        <f t="shared" si="1"/>
        <v>0</v>
      </c>
      <c r="AE17" s="722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9">
        <v>0</v>
      </c>
      <c r="AM17" s="730">
        <f t="shared" si="2"/>
        <v>0</v>
      </c>
      <c r="AN17" s="714">
        <f t="shared" si="3"/>
        <v>0</v>
      </c>
      <c r="AO17" s="600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9">
        <v>0</v>
      </c>
      <c r="AW17" s="593">
        <f t="shared" si="4"/>
        <v>0</v>
      </c>
      <c r="AX17" s="987">
        <v>0</v>
      </c>
      <c r="AY17" s="988">
        <v>0</v>
      </c>
      <c r="AZ17" s="988">
        <v>0</v>
      </c>
      <c r="BA17" s="988">
        <v>0</v>
      </c>
      <c r="BB17" s="988">
        <v>0</v>
      </c>
      <c r="BC17" s="988">
        <v>0</v>
      </c>
      <c r="BD17" s="988">
        <v>0</v>
      </c>
      <c r="BE17" s="988">
        <v>0</v>
      </c>
      <c r="BF17" s="989">
        <f t="shared" si="5"/>
        <v>0</v>
      </c>
      <c r="BG17" s="142">
        <v>0</v>
      </c>
      <c r="BH17" s="134">
        <v>0</v>
      </c>
      <c r="BI17" s="134">
        <v>0</v>
      </c>
      <c r="BJ17" s="134">
        <v>0</v>
      </c>
      <c r="BK17" s="134">
        <v>0</v>
      </c>
      <c r="BL17" s="162">
        <v>0</v>
      </c>
      <c r="BM17" s="162">
        <v>0</v>
      </c>
      <c r="BN17" s="163">
        <v>0</v>
      </c>
      <c r="BO17" s="143">
        <f t="shared" si="6"/>
        <v>0</v>
      </c>
      <c r="BP17" s="129">
        <v>0</v>
      </c>
      <c r="BQ17" s="159">
        <v>0</v>
      </c>
      <c r="BR17" s="159">
        <v>0</v>
      </c>
      <c r="BS17" s="159">
        <v>0</v>
      </c>
      <c r="BT17" s="159">
        <v>0</v>
      </c>
      <c r="BU17" s="159">
        <v>0</v>
      </c>
      <c r="BV17" s="159">
        <v>0</v>
      </c>
      <c r="BW17" s="159">
        <v>0</v>
      </c>
      <c r="BX17" s="311">
        <f t="shared" si="15"/>
        <v>0</v>
      </c>
      <c r="BY17" s="393">
        <f t="shared" si="20"/>
        <v>0</v>
      </c>
      <c r="BZ17" s="1180">
        <f t="shared" si="21"/>
        <v>0</v>
      </c>
      <c r="CA17" s="1181">
        <f t="shared" si="22"/>
        <v>0</v>
      </c>
      <c r="CB17" s="130">
        <v>0</v>
      </c>
      <c r="CC17" s="646">
        <f t="shared" si="10"/>
        <v>0</v>
      </c>
      <c r="CD17" s="1182">
        <f t="shared" si="16"/>
        <v>0</v>
      </c>
      <c r="CE17" s="1169">
        <f t="shared" si="18"/>
        <v>0</v>
      </c>
      <c r="CF17" s="263">
        <v>0</v>
      </c>
      <c r="CG17" s="462">
        <v>0</v>
      </c>
      <c r="CH17" s="240"/>
      <c r="CI17" s="219"/>
      <c r="CJ17" s="383">
        <v>0</v>
      </c>
      <c r="CK17" s="240">
        <v>0</v>
      </c>
      <c r="CL17" s="247">
        <v>0</v>
      </c>
      <c r="CM17" s="442"/>
      <c r="CN17" s="383">
        <v>0</v>
      </c>
      <c r="CO17" s="248">
        <v>0</v>
      </c>
      <c r="CP17" s="249">
        <v>0</v>
      </c>
      <c r="CQ17" s="442"/>
      <c r="CR17" s="265">
        <v>0</v>
      </c>
      <c r="CS17" s="240">
        <v>0</v>
      </c>
      <c r="CT17" s="247">
        <v>0</v>
      </c>
      <c r="CU17" s="442"/>
      <c r="CV17" s="383">
        <v>0</v>
      </c>
      <c r="CW17" s="240">
        <v>0</v>
      </c>
      <c r="CX17" s="250">
        <v>0</v>
      </c>
      <c r="CY17" s="442"/>
      <c r="CZ17" s="383">
        <v>0</v>
      </c>
      <c r="DA17" s="240">
        <v>0</v>
      </c>
      <c r="DB17" s="247">
        <v>0</v>
      </c>
      <c r="DC17" s="442"/>
      <c r="DD17" s="383">
        <v>0</v>
      </c>
      <c r="DE17" s="240">
        <v>0</v>
      </c>
      <c r="DF17" s="219"/>
      <c r="DG17" s="442"/>
      <c r="DH17" s="469">
        <f t="shared" si="11"/>
        <v>0</v>
      </c>
      <c r="DI17" s="218">
        <f t="shared" si="11"/>
        <v>0</v>
      </c>
      <c r="DJ17" s="219">
        <f t="shared" si="11"/>
        <v>0</v>
      </c>
      <c r="DK17" s="471">
        <f t="shared" si="12"/>
        <v>0</v>
      </c>
      <c r="DL17" s="215">
        <f t="shared" si="13"/>
        <v>0</v>
      </c>
      <c r="DM17" s="208">
        <f t="shared" si="14"/>
        <v>0</v>
      </c>
      <c r="DN17" s="251">
        <f t="shared" si="19"/>
        <v>0</v>
      </c>
      <c r="DO17" s="220">
        <f t="shared" si="17"/>
        <v>0</v>
      </c>
      <c r="DP17" s="1030">
        <v>0</v>
      </c>
      <c r="DQ17" s="1030">
        <v>0</v>
      </c>
      <c r="DR17" s="1030">
        <v>0</v>
      </c>
      <c r="DS17" s="1030">
        <v>0</v>
      </c>
      <c r="DT17" s="1030">
        <v>0</v>
      </c>
      <c r="DU17" s="1030">
        <v>0</v>
      </c>
      <c r="DV17" s="1030">
        <v>0</v>
      </c>
      <c r="DW17" s="1030">
        <v>0</v>
      </c>
      <c r="DX17" s="1030">
        <v>0</v>
      </c>
      <c r="DY17" s="1030">
        <v>0</v>
      </c>
      <c r="DZ17" s="1030">
        <v>0</v>
      </c>
      <c r="EA17" s="1030">
        <v>0</v>
      </c>
      <c r="EB17" s="1030">
        <v>0</v>
      </c>
      <c r="EC17" s="1030">
        <v>0</v>
      </c>
      <c r="ED17" s="1030">
        <v>0</v>
      </c>
      <c r="EE17" s="1030">
        <v>0</v>
      </c>
    </row>
    <row r="18" spans="1:135" ht="21.9" customHeight="1" thickBot="1">
      <c r="A18" s="120" t="s">
        <v>20</v>
      </c>
      <c r="B18" s="114">
        <v>2031</v>
      </c>
      <c r="C18" s="1063" t="s">
        <v>94</v>
      </c>
      <c r="D18" s="611" t="s">
        <v>94</v>
      </c>
      <c r="E18" s="183" t="s">
        <v>95</v>
      </c>
      <c r="F18" s="1143">
        <v>200</v>
      </c>
      <c r="G18" s="1068" t="s">
        <v>17</v>
      </c>
      <c r="H18" s="116">
        <v>500</v>
      </c>
      <c r="I18" s="1116" t="s">
        <v>451</v>
      </c>
      <c r="J18" s="1068" t="s">
        <v>89</v>
      </c>
      <c r="K18" s="980" t="s">
        <v>317</v>
      </c>
      <c r="L18" s="1087">
        <v>28</v>
      </c>
      <c r="M18" s="123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5">
        <f t="shared" si="0"/>
        <v>0</v>
      </c>
      <c r="V18" s="176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7">
        <v>0</v>
      </c>
      <c r="AD18" s="128">
        <f t="shared" si="1"/>
        <v>0</v>
      </c>
      <c r="AE18" s="722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9">
        <v>0</v>
      </c>
      <c r="AM18" s="730">
        <f t="shared" si="2"/>
        <v>0</v>
      </c>
      <c r="AN18" s="714">
        <f t="shared" si="3"/>
        <v>0</v>
      </c>
      <c r="AO18" s="600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9">
        <v>0</v>
      </c>
      <c r="AW18" s="593">
        <f t="shared" si="4"/>
        <v>0</v>
      </c>
      <c r="AX18" s="987">
        <v>0</v>
      </c>
      <c r="AY18" s="988">
        <v>0</v>
      </c>
      <c r="AZ18" s="988">
        <v>0</v>
      </c>
      <c r="BA18" s="988">
        <v>0</v>
      </c>
      <c r="BB18" s="988">
        <v>0</v>
      </c>
      <c r="BC18" s="988">
        <v>0</v>
      </c>
      <c r="BD18" s="988">
        <v>0</v>
      </c>
      <c r="BE18" s="988">
        <v>0</v>
      </c>
      <c r="BF18" s="989">
        <f t="shared" si="5"/>
        <v>0</v>
      </c>
      <c r="BG18" s="142">
        <v>0</v>
      </c>
      <c r="BH18" s="134">
        <v>0</v>
      </c>
      <c r="BI18" s="134">
        <v>0</v>
      </c>
      <c r="BJ18" s="134">
        <v>0</v>
      </c>
      <c r="BK18" s="134">
        <v>0</v>
      </c>
      <c r="BL18" s="162">
        <v>0</v>
      </c>
      <c r="BM18" s="162">
        <v>0</v>
      </c>
      <c r="BN18" s="163">
        <v>0</v>
      </c>
      <c r="BO18" s="143">
        <f t="shared" si="6"/>
        <v>0</v>
      </c>
      <c r="BP18" s="129">
        <v>0</v>
      </c>
      <c r="BQ18" s="159">
        <v>0</v>
      </c>
      <c r="BR18" s="159">
        <v>0</v>
      </c>
      <c r="BS18" s="159">
        <v>0</v>
      </c>
      <c r="BT18" s="159">
        <v>0</v>
      </c>
      <c r="BU18" s="159">
        <v>0</v>
      </c>
      <c r="BV18" s="159">
        <v>0</v>
      </c>
      <c r="BW18" s="159">
        <v>0</v>
      </c>
      <c r="BX18" s="311">
        <f t="shared" si="15"/>
        <v>0</v>
      </c>
      <c r="BY18" s="393">
        <f t="shared" si="20"/>
        <v>0</v>
      </c>
      <c r="BZ18" s="1180">
        <f t="shared" si="21"/>
        <v>0</v>
      </c>
      <c r="CA18" s="1181">
        <f t="shared" si="22"/>
        <v>0</v>
      </c>
      <c r="CB18" s="130">
        <v>0</v>
      </c>
      <c r="CC18" s="646">
        <f>BO18-(BQ18+BR18+BS18+BT18+BU18+BV18+BW18)</f>
        <v>0</v>
      </c>
      <c r="CD18" s="1182">
        <f t="shared" si="16"/>
        <v>0</v>
      </c>
      <c r="CE18" s="1169">
        <f t="shared" si="18"/>
        <v>0</v>
      </c>
      <c r="CF18" s="263">
        <v>0</v>
      </c>
      <c r="CG18" s="462">
        <v>0</v>
      </c>
      <c r="CH18" s="240"/>
      <c r="CI18" s="219"/>
      <c r="CJ18" s="383">
        <v>0</v>
      </c>
      <c r="CK18" s="240">
        <v>0</v>
      </c>
      <c r="CL18" s="247">
        <v>0</v>
      </c>
      <c r="CM18" s="442"/>
      <c r="CN18" s="383">
        <v>0</v>
      </c>
      <c r="CO18" s="248">
        <v>0</v>
      </c>
      <c r="CP18" s="249">
        <v>0</v>
      </c>
      <c r="CQ18" s="442"/>
      <c r="CR18" s="265">
        <v>0</v>
      </c>
      <c r="CS18" s="240">
        <v>0</v>
      </c>
      <c r="CT18" s="247">
        <v>0</v>
      </c>
      <c r="CU18" s="442"/>
      <c r="CV18" s="383">
        <v>0</v>
      </c>
      <c r="CW18" s="240">
        <v>0</v>
      </c>
      <c r="CX18" s="250">
        <v>0</v>
      </c>
      <c r="CY18" s="442"/>
      <c r="CZ18" s="383">
        <v>0</v>
      </c>
      <c r="DA18" s="240">
        <v>0</v>
      </c>
      <c r="DB18" s="247">
        <v>0</v>
      </c>
      <c r="DC18" s="442"/>
      <c r="DD18" s="383">
        <v>0</v>
      </c>
      <c r="DE18" s="240">
        <v>0</v>
      </c>
      <c r="DF18" s="219"/>
      <c r="DG18" s="442"/>
      <c r="DH18" s="469">
        <f t="shared" si="11"/>
        <v>0</v>
      </c>
      <c r="DI18" s="218">
        <f t="shared" si="11"/>
        <v>0</v>
      </c>
      <c r="DJ18" s="219">
        <f t="shared" si="11"/>
        <v>0</v>
      </c>
      <c r="DK18" s="471">
        <f t="shared" si="12"/>
        <v>0</v>
      </c>
      <c r="DL18" s="215">
        <f t="shared" si="13"/>
        <v>0</v>
      </c>
      <c r="DM18" s="208">
        <f t="shared" si="14"/>
        <v>0</v>
      </c>
      <c r="DN18" s="251">
        <f t="shared" si="19"/>
        <v>0</v>
      </c>
      <c r="DO18" s="220">
        <f t="shared" si="17"/>
        <v>0</v>
      </c>
      <c r="DP18" s="1030">
        <v>0</v>
      </c>
      <c r="DQ18" s="1030">
        <v>0</v>
      </c>
      <c r="DR18" s="1030">
        <v>0</v>
      </c>
      <c r="DS18" s="1030">
        <v>0</v>
      </c>
      <c r="DT18" s="1030">
        <v>0</v>
      </c>
      <c r="DU18" s="1030">
        <v>0</v>
      </c>
      <c r="DV18" s="1030">
        <v>0</v>
      </c>
      <c r="DW18" s="1030">
        <v>0</v>
      </c>
      <c r="DX18" s="1030">
        <v>0</v>
      </c>
      <c r="DY18" s="1030">
        <v>0</v>
      </c>
      <c r="DZ18" s="1030">
        <v>0</v>
      </c>
      <c r="EA18" s="1030">
        <v>0</v>
      </c>
      <c r="EB18" s="1030">
        <v>0</v>
      </c>
      <c r="EC18" s="1030">
        <v>0</v>
      </c>
      <c r="ED18" s="1030">
        <v>0</v>
      </c>
      <c r="EE18" s="1030">
        <v>0</v>
      </c>
    </row>
    <row r="19" spans="1:135" ht="21.9" customHeight="1" thickBot="1">
      <c r="A19" s="120" t="s">
        <v>30</v>
      </c>
      <c r="B19" s="114"/>
      <c r="C19" s="1063" t="s">
        <v>94</v>
      </c>
      <c r="D19" s="611" t="s">
        <v>94</v>
      </c>
      <c r="E19" s="183" t="s">
        <v>95</v>
      </c>
      <c r="F19" s="1143">
        <v>120</v>
      </c>
      <c r="G19" s="1068" t="s">
        <v>31</v>
      </c>
      <c r="H19" s="116">
        <v>520</v>
      </c>
      <c r="I19" s="1116" t="s">
        <v>451</v>
      </c>
      <c r="J19" s="1068" t="s">
        <v>91</v>
      </c>
      <c r="K19" s="980" t="s">
        <v>317</v>
      </c>
      <c r="L19" s="1087">
        <v>20</v>
      </c>
      <c r="M19" s="123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5">
        <f t="shared" si="0"/>
        <v>0</v>
      </c>
      <c r="V19" s="176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7">
        <v>0</v>
      </c>
      <c r="AD19" s="128">
        <f t="shared" si="1"/>
        <v>0</v>
      </c>
      <c r="AE19" s="722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9">
        <v>0</v>
      </c>
      <c r="AM19" s="730">
        <f t="shared" si="2"/>
        <v>0</v>
      </c>
      <c r="AN19" s="714">
        <f t="shared" si="3"/>
        <v>0</v>
      </c>
      <c r="AO19" s="600">
        <v>0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9">
        <v>0</v>
      </c>
      <c r="AW19" s="593">
        <f t="shared" si="4"/>
        <v>0</v>
      </c>
      <c r="AX19" s="987">
        <v>0</v>
      </c>
      <c r="AY19" s="988">
        <v>0</v>
      </c>
      <c r="AZ19" s="988">
        <v>0</v>
      </c>
      <c r="BA19" s="988">
        <v>0</v>
      </c>
      <c r="BB19" s="988">
        <v>0</v>
      </c>
      <c r="BC19" s="988">
        <v>0</v>
      </c>
      <c r="BD19" s="988">
        <v>0</v>
      </c>
      <c r="BE19" s="988">
        <v>0</v>
      </c>
      <c r="BF19" s="989">
        <f t="shared" si="5"/>
        <v>0</v>
      </c>
      <c r="BG19" s="142">
        <v>0</v>
      </c>
      <c r="BH19" s="134">
        <v>0</v>
      </c>
      <c r="BI19" s="134">
        <v>0</v>
      </c>
      <c r="BJ19" s="134">
        <v>0</v>
      </c>
      <c r="BK19" s="134">
        <v>0</v>
      </c>
      <c r="BL19" s="162">
        <v>0</v>
      </c>
      <c r="BM19" s="162">
        <v>0</v>
      </c>
      <c r="BN19" s="163">
        <v>0</v>
      </c>
      <c r="BO19" s="143">
        <f t="shared" si="6"/>
        <v>0</v>
      </c>
      <c r="BP19" s="129">
        <v>0</v>
      </c>
      <c r="BQ19" s="159">
        <v>0</v>
      </c>
      <c r="BR19" s="159">
        <v>0</v>
      </c>
      <c r="BS19" s="159">
        <v>0</v>
      </c>
      <c r="BT19" s="159">
        <v>0</v>
      </c>
      <c r="BU19" s="159">
        <v>0</v>
      </c>
      <c r="BV19" s="159">
        <v>0</v>
      </c>
      <c r="BW19" s="159">
        <v>0</v>
      </c>
      <c r="BX19" s="311">
        <f t="shared" si="15"/>
        <v>0</v>
      </c>
      <c r="BY19" s="393">
        <f t="shared" si="20"/>
        <v>0</v>
      </c>
      <c r="BZ19" s="1180">
        <f t="shared" si="21"/>
        <v>0</v>
      </c>
      <c r="CA19" s="1181">
        <f t="shared" si="22"/>
        <v>0</v>
      </c>
      <c r="CB19" s="130">
        <v>0</v>
      </c>
      <c r="CC19" s="646">
        <f t="shared" ref="CC19:CC25" si="23">BO19-(BQ19+BR19+BS19+BT19+BU19+BV19+BW19)</f>
        <v>0</v>
      </c>
      <c r="CD19" s="1182">
        <f t="shared" si="16"/>
        <v>0</v>
      </c>
      <c r="CE19" s="1169">
        <f t="shared" si="18"/>
        <v>0</v>
      </c>
      <c r="CF19" s="263">
        <v>0</v>
      </c>
      <c r="CG19" s="462">
        <v>0</v>
      </c>
      <c r="CH19" s="240"/>
      <c r="CI19" s="219"/>
      <c r="CJ19" s="383">
        <v>0</v>
      </c>
      <c r="CK19" s="240">
        <v>0</v>
      </c>
      <c r="CL19" s="247">
        <v>0</v>
      </c>
      <c r="CM19" s="442"/>
      <c r="CN19" s="383">
        <v>0</v>
      </c>
      <c r="CO19" s="248">
        <v>0</v>
      </c>
      <c r="CP19" s="249">
        <v>0</v>
      </c>
      <c r="CQ19" s="442"/>
      <c r="CR19" s="265">
        <v>0</v>
      </c>
      <c r="CS19" s="240">
        <v>0</v>
      </c>
      <c r="CT19" s="247">
        <v>0</v>
      </c>
      <c r="CU19" s="442"/>
      <c r="CV19" s="383">
        <v>0</v>
      </c>
      <c r="CW19" s="240">
        <v>0</v>
      </c>
      <c r="CX19" s="250">
        <v>0</v>
      </c>
      <c r="CY19" s="442"/>
      <c r="CZ19" s="383">
        <v>0</v>
      </c>
      <c r="DA19" s="240">
        <v>0</v>
      </c>
      <c r="DB19" s="247">
        <v>0</v>
      </c>
      <c r="DC19" s="442"/>
      <c r="DD19" s="383">
        <v>0</v>
      </c>
      <c r="DE19" s="240">
        <v>0</v>
      </c>
      <c r="DF19" s="219"/>
      <c r="DG19" s="442"/>
      <c r="DH19" s="469">
        <f t="shared" si="11"/>
        <v>0</v>
      </c>
      <c r="DI19" s="218">
        <f t="shared" si="11"/>
        <v>0</v>
      </c>
      <c r="DJ19" s="219">
        <f t="shared" si="11"/>
        <v>0</v>
      </c>
      <c r="DK19" s="471">
        <f t="shared" si="12"/>
        <v>0</v>
      </c>
      <c r="DL19" s="215">
        <f t="shared" si="13"/>
        <v>0</v>
      </c>
      <c r="DM19" s="208">
        <f t="shared" si="14"/>
        <v>0</v>
      </c>
      <c r="DN19" s="251">
        <f t="shared" si="19"/>
        <v>0</v>
      </c>
      <c r="DO19" s="220">
        <f t="shared" si="17"/>
        <v>0</v>
      </c>
      <c r="DP19" s="1030">
        <v>0</v>
      </c>
      <c r="DQ19" s="1030">
        <v>0</v>
      </c>
      <c r="DR19" s="1030">
        <v>0</v>
      </c>
      <c r="DS19" s="1030">
        <v>0</v>
      </c>
      <c r="DT19" s="1030">
        <v>0</v>
      </c>
      <c r="DU19" s="1030">
        <v>0</v>
      </c>
      <c r="DV19" s="1030">
        <v>0</v>
      </c>
      <c r="DW19" s="1030">
        <v>0</v>
      </c>
      <c r="DX19" s="1030">
        <v>0</v>
      </c>
      <c r="DY19" s="1030">
        <v>0</v>
      </c>
      <c r="DZ19" s="1030">
        <v>0</v>
      </c>
      <c r="EA19" s="1030">
        <v>0</v>
      </c>
      <c r="EB19" s="1030">
        <v>0</v>
      </c>
      <c r="EC19" s="1030">
        <v>0</v>
      </c>
      <c r="ED19" s="1030">
        <v>0</v>
      </c>
      <c r="EE19" s="1030">
        <v>0</v>
      </c>
    </row>
    <row r="20" spans="1:135" ht="21.9" customHeight="1" thickBot="1">
      <c r="A20" s="120" t="s">
        <v>32</v>
      </c>
      <c r="B20" s="114">
        <v>4630</v>
      </c>
      <c r="C20" s="1095" t="s">
        <v>94</v>
      </c>
      <c r="D20" s="611" t="s">
        <v>94</v>
      </c>
      <c r="E20" s="183" t="s">
        <v>95</v>
      </c>
      <c r="F20" s="1143">
        <v>140</v>
      </c>
      <c r="G20" s="1068" t="s">
        <v>33</v>
      </c>
      <c r="H20" s="116">
        <v>500</v>
      </c>
      <c r="I20" s="1116" t="s">
        <v>451</v>
      </c>
      <c r="J20" s="1068" t="s">
        <v>91</v>
      </c>
      <c r="K20" s="980" t="s">
        <v>317</v>
      </c>
      <c r="L20" s="1087">
        <v>28</v>
      </c>
      <c r="M20" s="123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5">
        <f t="shared" si="0"/>
        <v>0</v>
      </c>
      <c r="V20" s="176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7">
        <v>0</v>
      </c>
      <c r="AD20" s="128">
        <f t="shared" si="1"/>
        <v>0</v>
      </c>
      <c r="AE20" s="722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9">
        <v>0</v>
      </c>
      <c r="AM20" s="730">
        <f t="shared" si="2"/>
        <v>0</v>
      </c>
      <c r="AN20" s="714">
        <f t="shared" si="3"/>
        <v>0</v>
      </c>
      <c r="AO20" s="600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0</v>
      </c>
      <c r="AU20" s="134">
        <v>0</v>
      </c>
      <c r="AV20" s="139">
        <v>0</v>
      </c>
      <c r="AW20" s="593">
        <f t="shared" si="4"/>
        <v>0</v>
      </c>
      <c r="AX20" s="987">
        <v>0</v>
      </c>
      <c r="AY20" s="988">
        <v>0</v>
      </c>
      <c r="AZ20" s="988">
        <v>0</v>
      </c>
      <c r="BA20" s="988">
        <v>0</v>
      </c>
      <c r="BB20" s="988">
        <v>0</v>
      </c>
      <c r="BC20" s="988">
        <v>0</v>
      </c>
      <c r="BD20" s="988">
        <v>0</v>
      </c>
      <c r="BE20" s="988">
        <v>0</v>
      </c>
      <c r="BF20" s="989">
        <f t="shared" si="5"/>
        <v>0</v>
      </c>
      <c r="BG20" s="142">
        <v>0</v>
      </c>
      <c r="BH20" s="134">
        <v>0</v>
      </c>
      <c r="BI20" s="134">
        <v>0</v>
      </c>
      <c r="BJ20" s="134">
        <v>0</v>
      </c>
      <c r="BK20" s="134">
        <v>0</v>
      </c>
      <c r="BL20" s="162">
        <v>0</v>
      </c>
      <c r="BM20" s="162">
        <v>0</v>
      </c>
      <c r="BN20" s="163">
        <v>0</v>
      </c>
      <c r="BO20" s="143">
        <f t="shared" si="6"/>
        <v>0</v>
      </c>
      <c r="BP20" s="129">
        <v>0</v>
      </c>
      <c r="BQ20" s="159">
        <v>0</v>
      </c>
      <c r="BR20" s="159">
        <v>0</v>
      </c>
      <c r="BS20" s="159">
        <v>0</v>
      </c>
      <c r="BT20" s="159">
        <v>0</v>
      </c>
      <c r="BU20" s="159">
        <v>0</v>
      </c>
      <c r="BV20" s="159">
        <v>0</v>
      </c>
      <c r="BW20" s="159">
        <v>0</v>
      </c>
      <c r="BX20" s="311">
        <f t="shared" si="15"/>
        <v>0</v>
      </c>
      <c r="BY20" s="393">
        <f t="shared" si="20"/>
        <v>0</v>
      </c>
      <c r="BZ20" s="1180">
        <f t="shared" si="21"/>
        <v>0</v>
      </c>
      <c r="CA20" s="1181">
        <f t="shared" si="22"/>
        <v>0</v>
      </c>
      <c r="CB20" s="130">
        <v>0</v>
      </c>
      <c r="CC20" s="646">
        <f t="shared" si="23"/>
        <v>0</v>
      </c>
      <c r="CD20" s="1182">
        <f t="shared" si="16"/>
        <v>0</v>
      </c>
      <c r="CE20" s="1169">
        <f t="shared" si="18"/>
        <v>0</v>
      </c>
      <c r="CF20" s="263">
        <v>0</v>
      </c>
      <c r="CG20" s="462">
        <v>0</v>
      </c>
      <c r="CH20" s="240"/>
      <c r="CI20" s="219"/>
      <c r="CJ20" s="383">
        <v>0</v>
      </c>
      <c r="CK20" s="240">
        <v>0</v>
      </c>
      <c r="CL20" s="247">
        <v>0</v>
      </c>
      <c r="CM20" s="442"/>
      <c r="CN20" s="383">
        <v>0</v>
      </c>
      <c r="CO20" s="248">
        <v>0</v>
      </c>
      <c r="CP20" s="249">
        <v>0</v>
      </c>
      <c r="CQ20" s="442"/>
      <c r="CR20" s="265">
        <v>0</v>
      </c>
      <c r="CS20" s="240">
        <v>0</v>
      </c>
      <c r="CT20" s="247">
        <v>0</v>
      </c>
      <c r="CU20" s="442"/>
      <c r="CV20" s="383">
        <v>0</v>
      </c>
      <c r="CW20" s="240">
        <v>0</v>
      </c>
      <c r="CX20" s="250">
        <v>0</v>
      </c>
      <c r="CY20" s="442"/>
      <c r="CZ20" s="383">
        <v>0</v>
      </c>
      <c r="DA20" s="240">
        <v>0</v>
      </c>
      <c r="DB20" s="247">
        <v>0</v>
      </c>
      <c r="DC20" s="442"/>
      <c r="DD20" s="383">
        <v>0</v>
      </c>
      <c r="DE20" s="240">
        <v>0</v>
      </c>
      <c r="DF20" s="219"/>
      <c r="DG20" s="442"/>
      <c r="DH20" s="469">
        <f t="shared" si="11"/>
        <v>0</v>
      </c>
      <c r="DI20" s="218">
        <f t="shared" si="11"/>
        <v>0</v>
      </c>
      <c r="DJ20" s="219">
        <f t="shared" si="11"/>
        <v>0</v>
      </c>
      <c r="DK20" s="471">
        <f t="shared" si="12"/>
        <v>0</v>
      </c>
      <c r="DL20" s="215">
        <f t="shared" si="13"/>
        <v>0</v>
      </c>
      <c r="DM20" s="208">
        <f t="shared" si="14"/>
        <v>0</v>
      </c>
      <c r="DN20" s="251">
        <f t="shared" si="19"/>
        <v>0</v>
      </c>
      <c r="DO20" s="220">
        <f t="shared" si="17"/>
        <v>0</v>
      </c>
      <c r="DP20" s="1030">
        <v>0</v>
      </c>
      <c r="DQ20" s="1030">
        <v>0</v>
      </c>
      <c r="DR20" s="1030">
        <v>0</v>
      </c>
      <c r="DS20" s="1030">
        <v>0</v>
      </c>
      <c r="DT20" s="1030">
        <v>0</v>
      </c>
      <c r="DU20" s="1030">
        <v>0</v>
      </c>
      <c r="DV20" s="1030">
        <v>0</v>
      </c>
      <c r="DW20" s="1030">
        <v>0</v>
      </c>
      <c r="DX20" s="1030">
        <v>0</v>
      </c>
      <c r="DY20" s="1030">
        <v>0</v>
      </c>
      <c r="DZ20" s="1030">
        <v>0</v>
      </c>
      <c r="EA20" s="1030">
        <v>0</v>
      </c>
      <c r="EB20" s="1030">
        <v>0</v>
      </c>
      <c r="EC20" s="1030">
        <v>0</v>
      </c>
      <c r="ED20" s="1030">
        <v>0</v>
      </c>
      <c r="EE20" s="1030">
        <v>0</v>
      </c>
    </row>
    <row r="21" spans="1:135" ht="21.9" customHeight="1" thickBot="1">
      <c r="A21" s="366" t="s">
        <v>39</v>
      </c>
      <c r="B21" s="119">
        <v>2132</v>
      </c>
      <c r="C21" s="612" t="s">
        <v>94</v>
      </c>
      <c r="D21" s="611" t="s">
        <v>94</v>
      </c>
      <c r="E21" s="183" t="s">
        <v>95</v>
      </c>
      <c r="F21" s="1144">
        <v>80</v>
      </c>
      <c r="G21" s="1069" t="s">
        <v>40</v>
      </c>
      <c r="H21" s="1081">
        <v>720</v>
      </c>
      <c r="I21" s="1118" t="s">
        <v>290</v>
      </c>
      <c r="J21" s="1069" t="s">
        <v>92</v>
      </c>
      <c r="K21" s="980" t="s">
        <v>317</v>
      </c>
      <c r="L21" s="1088">
        <v>12</v>
      </c>
      <c r="M21" s="123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5">
        <f t="shared" si="0"/>
        <v>0</v>
      </c>
      <c r="V21" s="176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7">
        <v>0</v>
      </c>
      <c r="AD21" s="128">
        <f t="shared" si="1"/>
        <v>0</v>
      </c>
      <c r="AE21" s="722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9">
        <v>0</v>
      </c>
      <c r="AM21" s="730">
        <f t="shared" si="2"/>
        <v>0</v>
      </c>
      <c r="AN21" s="714">
        <f t="shared" si="3"/>
        <v>0</v>
      </c>
      <c r="AO21" s="600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9">
        <v>0</v>
      </c>
      <c r="AW21" s="593">
        <f t="shared" si="4"/>
        <v>0</v>
      </c>
      <c r="AX21" s="987">
        <v>0</v>
      </c>
      <c r="AY21" s="988">
        <v>0</v>
      </c>
      <c r="AZ21" s="988">
        <v>0</v>
      </c>
      <c r="BA21" s="988">
        <v>0</v>
      </c>
      <c r="BB21" s="988">
        <v>0</v>
      </c>
      <c r="BC21" s="988">
        <v>0</v>
      </c>
      <c r="BD21" s="988">
        <v>0</v>
      </c>
      <c r="BE21" s="988">
        <v>0</v>
      </c>
      <c r="BF21" s="989">
        <f t="shared" si="5"/>
        <v>0</v>
      </c>
      <c r="BG21" s="142">
        <v>0</v>
      </c>
      <c r="BH21" s="134">
        <v>0</v>
      </c>
      <c r="BI21" s="134">
        <v>0</v>
      </c>
      <c r="BJ21" s="134">
        <v>0</v>
      </c>
      <c r="BK21" s="134">
        <v>0</v>
      </c>
      <c r="BL21" s="162">
        <v>0</v>
      </c>
      <c r="BM21" s="162">
        <v>0</v>
      </c>
      <c r="BN21" s="163">
        <v>0</v>
      </c>
      <c r="BO21" s="143">
        <f t="shared" si="6"/>
        <v>0</v>
      </c>
      <c r="BP21" s="129">
        <v>0</v>
      </c>
      <c r="BQ21" s="159">
        <v>0</v>
      </c>
      <c r="BR21" s="159">
        <v>0</v>
      </c>
      <c r="BS21" s="159">
        <v>0</v>
      </c>
      <c r="BT21" s="159">
        <v>0</v>
      </c>
      <c r="BU21" s="159">
        <v>0</v>
      </c>
      <c r="BV21" s="159">
        <v>0</v>
      </c>
      <c r="BW21" s="159">
        <v>0</v>
      </c>
      <c r="BX21" s="311">
        <f t="shared" si="15"/>
        <v>0</v>
      </c>
      <c r="BY21" s="393">
        <f t="shared" si="20"/>
        <v>0</v>
      </c>
      <c r="BZ21" s="1180">
        <f t="shared" si="21"/>
        <v>0</v>
      </c>
      <c r="CA21" s="1181">
        <f t="shared" si="22"/>
        <v>0</v>
      </c>
      <c r="CB21" s="130">
        <v>0</v>
      </c>
      <c r="CC21" s="646">
        <f t="shared" si="23"/>
        <v>0</v>
      </c>
      <c r="CD21" s="1182">
        <f t="shared" si="16"/>
        <v>0</v>
      </c>
      <c r="CE21" s="1169">
        <f t="shared" si="18"/>
        <v>0</v>
      </c>
      <c r="CF21" s="263">
        <v>0</v>
      </c>
      <c r="CG21" s="462">
        <v>0</v>
      </c>
      <c r="CH21" s="240"/>
      <c r="CI21" s="219"/>
      <c r="CJ21" s="383">
        <v>0</v>
      </c>
      <c r="CK21" s="240">
        <v>0</v>
      </c>
      <c r="CL21" s="247">
        <v>0</v>
      </c>
      <c r="CM21" s="442"/>
      <c r="CN21" s="383">
        <v>0</v>
      </c>
      <c r="CO21" s="248">
        <v>0</v>
      </c>
      <c r="CP21" s="249">
        <v>0</v>
      </c>
      <c r="CQ21" s="442"/>
      <c r="CR21" s="265">
        <v>0</v>
      </c>
      <c r="CS21" s="240">
        <v>0</v>
      </c>
      <c r="CT21" s="247">
        <v>0</v>
      </c>
      <c r="CU21" s="442"/>
      <c r="CV21" s="383">
        <v>0</v>
      </c>
      <c r="CW21" s="240">
        <v>0</v>
      </c>
      <c r="CX21" s="250">
        <v>0</v>
      </c>
      <c r="CY21" s="442"/>
      <c r="CZ21" s="383">
        <v>0</v>
      </c>
      <c r="DA21" s="240">
        <v>0</v>
      </c>
      <c r="DB21" s="247">
        <v>0</v>
      </c>
      <c r="DC21" s="442"/>
      <c r="DD21" s="383">
        <v>0</v>
      </c>
      <c r="DE21" s="240">
        <v>0</v>
      </c>
      <c r="DF21" s="219"/>
      <c r="DG21" s="442"/>
      <c r="DH21" s="469">
        <f t="shared" si="11"/>
        <v>0</v>
      </c>
      <c r="DI21" s="218">
        <f t="shared" si="11"/>
        <v>0</v>
      </c>
      <c r="DJ21" s="219">
        <f t="shared" si="11"/>
        <v>0</v>
      </c>
      <c r="DK21" s="471">
        <f t="shared" si="12"/>
        <v>0</v>
      </c>
      <c r="DL21" s="215">
        <f t="shared" si="13"/>
        <v>0</v>
      </c>
      <c r="DM21" s="208">
        <f t="shared" si="14"/>
        <v>0</v>
      </c>
      <c r="DN21" s="251">
        <f t="shared" si="19"/>
        <v>0</v>
      </c>
      <c r="DO21" s="220">
        <f t="shared" si="17"/>
        <v>0</v>
      </c>
      <c r="DP21" s="1030">
        <v>0</v>
      </c>
      <c r="DQ21" s="1030">
        <v>0</v>
      </c>
      <c r="DR21" s="1030">
        <v>0</v>
      </c>
      <c r="DS21" s="1030">
        <v>0</v>
      </c>
      <c r="DT21" s="1030">
        <v>0</v>
      </c>
      <c r="DU21" s="1030">
        <v>0</v>
      </c>
      <c r="DV21" s="1030">
        <v>0</v>
      </c>
      <c r="DW21" s="1030">
        <v>0</v>
      </c>
      <c r="DX21" s="1030">
        <v>0</v>
      </c>
      <c r="DY21" s="1030">
        <v>0</v>
      </c>
      <c r="DZ21" s="1030">
        <v>0</v>
      </c>
      <c r="EA21" s="1030">
        <v>0</v>
      </c>
      <c r="EB21" s="1030">
        <v>0</v>
      </c>
      <c r="EC21" s="1030">
        <v>0</v>
      </c>
      <c r="ED21" s="1030">
        <v>0</v>
      </c>
      <c r="EE21" s="1030">
        <v>0</v>
      </c>
    </row>
    <row r="22" spans="1:135" ht="21.75" customHeight="1">
      <c r="A22" s="120" t="s">
        <v>34</v>
      </c>
      <c r="B22" s="114"/>
      <c r="C22" s="612" t="s">
        <v>94</v>
      </c>
      <c r="D22" s="611" t="s">
        <v>94</v>
      </c>
      <c r="E22" s="183" t="s">
        <v>95</v>
      </c>
      <c r="F22" s="1143">
        <v>140</v>
      </c>
      <c r="G22" s="1068" t="s">
        <v>35</v>
      </c>
      <c r="H22" s="116">
        <v>620</v>
      </c>
      <c r="I22" s="1116" t="s">
        <v>451</v>
      </c>
      <c r="J22" s="1068" t="s">
        <v>79</v>
      </c>
      <c r="K22" s="980" t="s">
        <v>317</v>
      </c>
      <c r="L22" s="1087">
        <v>20</v>
      </c>
      <c r="M22" s="123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5">
        <f t="shared" si="0"/>
        <v>0</v>
      </c>
      <c r="V22" s="176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7">
        <v>0</v>
      </c>
      <c r="AD22" s="128">
        <f t="shared" si="1"/>
        <v>0</v>
      </c>
      <c r="AE22" s="722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9">
        <v>0</v>
      </c>
      <c r="AM22" s="730">
        <f t="shared" si="2"/>
        <v>0</v>
      </c>
      <c r="AN22" s="714">
        <f t="shared" si="3"/>
        <v>0</v>
      </c>
      <c r="AO22" s="600">
        <v>0</v>
      </c>
      <c r="AP22" s="134">
        <v>0</v>
      </c>
      <c r="AQ22" s="134">
        <v>0</v>
      </c>
      <c r="AR22" s="134">
        <v>0</v>
      </c>
      <c r="AS22" s="134">
        <v>0</v>
      </c>
      <c r="AT22" s="134">
        <v>0</v>
      </c>
      <c r="AU22" s="134">
        <v>0</v>
      </c>
      <c r="AV22" s="139">
        <v>0</v>
      </c>
      <c r="AW22" s="593">
        <f t="shared" si="4"/>
        <v>0</v>
      </c>
      <c r="AX22" s="987">
        <v>0</v>
      </c>
      <c r="AY22" s="988">
        <v>0</v>
      </c>
      <c r="AZ22" s="988">
        <v>0</v>
      </c>
      <c r="BA22" s="988">
        <v>0</v>
      </c>
      <c r="BB22" s="988">
        <v>0</v>
      </c>
      <c r="BC22" s="988">
        <v>0</v>
      </c>
      <c r="BD22" s="988">
        <v>0</v>
      </c>
      <c r="BE22" s="988">
        <v>0</v>
      </c>
      <c r="BF22" s="989">
        <f t="shared" si="5"/>
        <v>0</v>
      </c>
      <c r="BG22" s="142">
        <v>0</v>
      </c>
      <c r="BH22" s="134">
        <v>0</v>
      </c>
      <c r="BI22" s="134">
        <v>0</v>
      </c>
      <c r="BJ22" s="134">
        <v>0</v>
      </c>
      <c r="BK22" s="134">
        <v>0</v>
      </c>
      <c r="BL22" s="162">
        <v>0</v>
      </c>
      <c r="BM22" s="162">
        <v>0</v>
      </c>
      <c r="BN22" s="163">
        <v>0</v>
      </c>
      <c r="BO22" s="143">
        <f t="shared" si="6"/>
        <v>0</v>
      </c>
      <c r="BP22" s="129">
        <v>0</v>
      </c>
      <c r="BQ22" s="159">
        <v>0</v>
      </c>
      <c r="BR22" s="159">
        <v>0</v>
      </c>
      <c r="BS22" s="159">
        <v>0</v>
      </c>
      <c r="BT22" s="159">
        <v>0</v>
      </c>
      <c r="BU22" s="159">
        <v>0</v>
      </c>
      <c r="BV22" s="159">
        <v>0</v>
      </c>
      <c r="BW22" s="159">
        <v>0</v>
      </c>
      <c r="BX22" s="311">
        <f t="shared" si="15"/>
        <v>0</v>
      </c>
      <c r="BY22" s="393">
        <f t="shared" si="20"/>
        <v>0</v>
      </c>
      <c r="BZ22" s="1180">
        <f t="shared" si="21"/>
        <v>0</v>
      </c>
      <c r="CA22" s="1181">
        <f t="shared" si="22"/>
        <v>0</v>
      </c>
      <c r="CB22" s="130">
        <v>0</v>
      </c>
      <c r="CC22" s="646">
        <f t="shared" si="23"/>
        <v>0</v>
      </c>
      <c r="CD22" s="1182">
        <f t="shared" si="16"/>
        <v>0</v>
      </c>
      <c r="CE22" s="1169">
        <f t="shared" si="18"/>
        <v>0</v>
      </c>
      <c r="CF22" s="263">
        <v>0</v>
      </c>
      <c r="CG22" s="462">
        <v>0</v>
      </c>
      <c r="CH22" s="240"/>
      <c r="CI22" s="219"/>
      <c r="CJ22" s="383">
        <v>0</v>
      </c>
      <c r="CK22" s="240">
        <v>0</v>
      </c>
      <c r="CL22" s="247">
        <v>0</v>
      </c>
      <c r="CM22" s="442"/>
      <c r="CN22" s="383">
        <v>0</v>
      </c>
      <c r="CO22" s="248">
        <v>0</v>
      </c>
      <c r="CP22" s="249">
        <v>0</v>
      </c>
      <c r="CQ22" s="442"/>
      <c r="CR22" s="265">
        <v>0</v>
      </c>
      <c r="CS22" s="240">
        <v>0</v>
      </c>
      <c r="CT22" s="247">
        <v>0</v>
      </c>
      <c r="CU22" s="442"/>
      <c r="CV22" s="383">
        <v>0</v>
      </c>
      <c r="CW22" s="240">
        <v>0</v>
      </c>
      <c r="CX22" s="250">
        <v>0</v>
      </c>
      <c r="CY22" s="442"/>
      <c r="CZ22" s="383">
        <v>0</v>
      </c>
      <c r="DA22" s="240">
        <v>0</v>
      </c>
      <c r="DB22" s="247">
        <v>0</v>
      </c>
      <c r="DC22" s="442"/>
      <c r="DD22" s="383">
        <v>0</v>
      </c>
      <c r="DE22" s="240">
        <v>0</v>
      </c>
      <c r="DF22" s="219"/>
      <c r="DG22" s="442"/>
      <c r="DH22" s="469">
        <f t="shared" si="11"/>
        <v>0</v>
      </c>
      <c r="DI22" s="218">
        <f t="shared" si="11"/>
        <v>0</v>
      </c>
      <c r="DJ22" s="219">
        <f t="shared" si="11"/>
        <v>0</v>
      </c>
      <c r="DK22" s="471">
        <f t="shared" si="12"/>
        <v>0</v>
      </c>
      <c r="DL22" s="215">
        <f t="shared" si="13"/>
        <v>0</v>
      </c>
      <c r="DM22" s="208">
        <f t="shared" si="14"/>
        <v>0</v>
      </c>
      <c r="DN22" s="251">
        <f t="shared" si="19"/>
        <v>0</v>
      </c>
      <c r="DO22" s="220">
        <f t="shared" si="17"/>
        <v>0</v>
      </c>
      <c r="DP22" s="1030">
        <v>0</v>
      </c>
      <c r="DQ22" s="1030">
        <v>0</v>
      </c>
      <c r="DR22" s="1030">
        <v>0</v>
      </c>
      <c r="DS22" s="1030">
        <v>0</v>
      </c>
      <c r="DT22" s="1030">
        <v>0</v>
      </c>
      <c r="DU22" s="1030">
        <v>0</v>
      </c>
      <c r="DV22" s="1030">
        <v>0</v>
      </c>
      <c r="DW22" s="1030">
        <v>0</v>
      </c>
      <c r="DX22" s="1030">
        <v>0</v>
      </c>
      <c r="DY22" s="1030">
        <v>0</v>
      </c>
      <c r="DZ22" s="1030">
        <v>0</v>
      </c>
      <c r="EA22" s="1030">
        <v>0</v>
      </c>
      <c r="EB22" s="1030">
        <v>0</v>
      </c>
      <c r="EC22" s="1030">
        <v>0</v>
      </c>
      <c r="ED22" s="1030">
        <v>0</v>
      </c>
      <c r="EE22" s="1030">
        <v>0</v>
      </c>
    </row>
    <row r="23" spans="1:135" s="44" customFormat="1" ht="21.9" customHeight="1">
      <c r="A23" s="120" t="s">
        <v>41</v>
      </c>
      <c r="B23" s="114"/>
      <c r="C23" s="612" t="s">
        <v>94</v>
      </c>
      <c r="D23" s="611" t="s">
        <v>94</v>
      </c>
      <c r="E23" s="183" t="s">
        <v>95</v>
      </c>
      <c r="F23" s="1143">
        <v>180</v>
      </c>
      <c r="G23" s="1068" t="s">
        <v>40</v>
      </c>
      <c r="H23" s="116">
        <v>720</v>
      </c>
      <c r="I23" s="1118" t="s">
        <v>290</v>
      </c>
      <c r="J23" s="1068" t="s">
        <v>81</v>
      </c>
      <c r="K23" s="980" t="s">
        <v>317</v>
      </c>
      <c r="L23" s="1087">
        <v>12</v>
      </c>
      <c r="M23" s="123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5">
        <f t="shared" si="0"/>
        <v>0</v>
      </c>
      <c r="V23" s="176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7">
        <v>0</v>
      </c>
      <c r="AD23" s="128">
        <f t="shared" si="1"/>
        <v>0</v>
      </c>
      <c r="AE23" s="722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9">
        <v>0</v>
      </c>
      <c r="AM23" s="730">
        <f t="shared" si="2"/>
        <v>0</v>
      </c>
      <c r="AN23" s="714">
        <f t="shared" si="3"/>
        <v>0</v>
      </c>
      <c r="AO23" s="600">
        <v>0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9">
        <v>0</v>
      </c>
      <c r="AW23" s="593">
        <f t="shared" si="4"/>
        <v>0</v>
      </c>
      <c r="AX23" s="1158">
        <v>0</v>
      </c>
      <c r="AY23" s="134">
        <v>0</v>
      </c>
      <c r="AZ23" s="134">
        <v>0</v>
      </c>
      <c r="BA23" s="134">
        <v>0</v>
      </c>
      <c r="BB23" s="134">
        <v>0</v>
      </c>
      <c r="BC23" s="134">
        <v>0</v>
      </c>
      <c r="BD23" s="134">
        <v>0</v>
      </c>
      <c r="BE23" s="139">
        <v>0</v>
      </c>
      <c r="BF23" s="648">
        <f t="shared" si="5"/>
        <v>0</v>
      </c>
      <c r="BG23" s="142">
        <v>0</v>
      </c>
      <c r="BH23" s="134">
        <v>0</v>
      </c>
      <c r="BI23" s="134">
        <v>0</v>
      </c>
      <c r="BJ23" s="134">
        <v>0</v>
      </c>
      <c r="BK23" s="134">
        <v>0</v>
      </c>
      <c r="BL23" s="162">
        <v>0</v>
      </c>
      <c r="BM23" s="162">
        <v>0</v>
      </c>
      <c r="BN23" s="163">
        <v>0</v>
      </c>
      <c r="BO23" s="143">
        <f t="shared" si="6"/>
        <v>0</v>
      </c>
      <c r="BP23" s="129">
        <v>0</v>
      </c>
      <c r="BQ23" s="159">
        <v>0</v>
      </c>
      <c r="BR23" s="159">
        <v>0</v>
      </c>
      <c r="BS23" s="159">
        <v>0</v>
      </c>
      <c r="BT23" s="159">
        <v>0</v>
      </c>
      <c r="BU23" s="159">
        <v>0</v>
      </c>
      <c r="BV23" s="159">
        <v>0</v>
      </c>
      <c r="BW23" s="159">
        <v>0</v>
      </c>
      <c r="BX23" s="311">
        <f t="shared" si="15"/>
        <v>0</v>
      </c>
      <c r="BY23" s="393">
        <f t="shared" si="20"/>
        <v>0</v>
      </c>
      <c r="BZ23" s="1180">
        <f t="shared" si="21"/>
        <v>0</v>
      </c>
      <c r="CA23" s="1181">
        <f>AW23-(AY23+AZ23+BA23+BB23+BC23+BD23+BE23)</f>
        <v>0</v>
      </c>
      <c r="CB23" s="646">
        <f>BF23-(BH23+BI23+BJ23+BK23+BL23+BM23+BN23)</f>
        <v>0</v>
      </c>
      <c r="CC23" s="646">
        <f>BO23-(BQ23+BR23+BS23+BT23+BU23+BV23+BW23)</f>
        <v>0</v>
      </c>
      <c r="CD23" s="1182">
        <f t="shared" si="16"/>
        <v>0</v>
      </c>
      <c r="CE23" s="1169">
        <f t="shared" si="18"/>
        <v>0</v>
      </c>
      <c r="CF23" s="263">
        <v>0</v>
      </c>
      <c r="CG23" s="462">
        <v>0</v>
      </c>
      <c r="CH23" s="240"/>
      <c r="CI23" s="219"/>
      <c r="CJ23" s="383">
        <v>0</v>
      </c>
      <c r="CK23" s="240">
        <v>0</v>
      </c>
      <c r="CL23" s="247">
        <v>0</v>
      </c>
      <c r="CM23" s="442"/>
      <c r="CN23" s="383">
        <v>0</v>
      </c>
      <c r="CO23" s="248">
        <v>0</v>
      </c>
      <c r="CP23" s="249">
        <v>0</v>
      </c>
      <c r="CQ23" s="442"/>
      <c r="CR23" s="265">
        <v>0</v>
      </c>
      <c r="CS23" s="240">
        <v>0</v>
      </c>
      <c r="CT23" s="247">
        <v>0</v>
      </c>
      <c r="CU23" s="442"/>
      <c r="CV23" s="383">
        <v>0</v>
      </c>
      <c r="CW23" s="240">
        <v>0</v>
      </c>
      <c r="CX23" s="250">
        <v>0</v>
      </c>
      <c r="CY23" s="442"/>
      <c r="CZ23" s="383">
        <v>0</v>
      </c>
      <c r="DA23" s="240">
        <v>0</v>
      </c>
      <c r="DB23" s="247">
        <v>0</v>
      </c>
      <c r="DC23" s="442"/>
      <c r="DD23" s="383">
        <v>0</v>
      </c>
      <c r="DE23" s="240">
        <v>0</v>
      </c>
      <c r="DF23" s="219"/>
      <c r="DG23" s="442"/>
      <c r="DH23" s="469">
        <f t="shared" si="11"/>
        <v>0</v>
      </c>
      <c r="DI23" s="218">
        <f t="shared" si="11"/>
        <v>0</v>
      </c>
      <c r="DJ23" s="219">
        <f t="shared" si="11"/>
        <v>0</v>
      </c>
      <c r="DK23" s="471">
        <f t="shared" si="12"/>
        <v>0</v>
      </c>
      <c r="DL23" s="215">
        <f t="shared" si="13"/>
        <v>0</v>
      </c>
      <c r="DM23" s="208">
        <f t="shared" si="14"/>
        <v>0</v>
      </c>
      <c r="DN23" s="251">
        <f t="shared" si="19"/>
        <v>0</v>
      </c>
      <c r="DO23" s="220">
        <f t="shared" si="17"/>
        <v>0</v>
      </c>
      <c r="DP23" s="1030">
        <v>0</v>
      </c>
      <c r="DQ23" s="1030">
        <v>0</v>
      </c>
      <c r="DR23" s="1030">
        <v>0</v>
      </c>
      <c r="DS23" s="1030">
        <v>0</v>
      </c>
      <c r="DT23" s="1030">
        <v>0</v>
      </c>
      <c r="DU23" s="1030">
        <v>0</v>
      </c>
      <c r="DV23" s="1030">
        <v>0</v>
      </c>
      <c r="DW23" s="1030">
        <v>0</v>
      </c>
      <c r="DX23" s="1030">
        <v>0</v>
      </c>
      <c r="DY23" s="1030">
        <v>0</v>
      </c>
      <c r="DZ23" s="1030">
        <v>0</v>
      </c>
      <c r="EA23" s="1030">
        <v>0</v>
      </c>
      <c r="EB23" s="1030">
        <v>0</v>
      </c>
      <c r="EC23" s="1030">
        <v>0</v>
      </c>
      <c r="ED23" s="1030">
        <v>0</v>
      </c>
      <c r="EE23" s="1030">
        <v>0</v>
      </c>
    </row>
    <row r="24" spans="1:135" ht="21.9" customHeight="1" thickBot="1">
      <c r="A24" s="120" t="s">
        <v>42</v>
      </c>
      <c r="B24" s="114"/>
      <c r="C24" s="612" t="s">
        <v>94</v>
      </c>
      <c r="D24" s="1064" t="s">
        <v>94</v>
      </c>
      <c r="E24" s="183" t="s">
        <v>95</v>
      </c>
      <c r="F24" s="1143">
        <v>180</v>
      </c>
      <c r="G24" s="1068" t="s">
        <v>40</v>
      </c>
      <c r="H24" s="116">
        <v>740</v>
      </c>
      <c r="I24" s="1118" t="s">
        <v>290</v>
      </c>
      <c r="J24" s="1068" t="s">
        <v>82</v>
      </c>
      <c r="K24" s="980" t="s">
        <v>317</v>
      </c>
      <c r="L24" s="1087">
        <v>16</v>
      </c>
      <c r="M24" s="457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60">
        <f t="shared" si="0"/>
        <v>0</v>
      </c>
      <c r="V24" s="176">
        <v>0</v>
      </c>
      <c r="W24" s="134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9">
        <v>0</v>
      </c>
      <c r="AD24" s="161">
        <f t="shared" si="1"/>
        <v>0</v>
      </c>
      <c r="AE24" s="722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9">
        <v>0</v>
      </c>
      <c r="AM24" s="734">
        <f t="shared" si="2"/>
        <v>0</v>
      </c>
      <c r="AN24" s="711">
        <f t="shared" si="3"/>
        <v>0</v>
      </c>
      <c r="AO24" s="600">
        <v>0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9">
        <v>0</v>
      </c>
      <c r="AW24" s="625">
        <f t="shared" si="4"/>
        <v>0</v>
      </c>
      <c r="AX24" s="1158">
        <v>0</v>
      </c>
      <c r="AY24" s="134">
        <v>0</v>
      </c>
      <c r="AZ24" s="134">
        <v>0</v>
      </c>
      <c r="BA24" s="134">
        <v>0</v>
      </c>
      <c r="BB24" s="134">
        <v>0</v>
      </c>
      <c r="BC24" s="134">
        <v>0</v>
      </c>
      <c r="BD24" s="134">
        <v>0</v>
      </c>
      <c r="BE24" s="139">
        <v>0</v>
      </c>
      <c r="BF24" s="648">
        <f t="shared" si="5"/>
        <v>0</v>
      </c>
      <c r="BG24" s="142">
        <v>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9">
        <v>0</v>
      </c>
      <c r="BO24" s="143">
        <f t="shared" si="6"/>
        <v>0</v>
      </c>
      <c r="BP24" s="12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633">
        <f t="shared" si="15"/>
        <v>0</v>
      </c>
      <c r="BY24" s="393">
        <f t="shared" si="20"/>
        <v>0</v>
      </c>
      <c r="BZ24" s="1180">
        <f>AN24-(AP24+AQ24+AR24+AS24+AT24+AU24+AV24)</f>
        <v>0</v>
      </c>
      <c r="CA24" s="1181">
        <f>AW24-(AY24+AZ24+BA24+BB24+BC24+BD24+BE24)</f>
        <v>0</v>
      </c>
      <c r="CB24" s="646">
        <f>BF24-(BH24+BI24+BJ24+BK24+BL24+BM24+BN24)</f>
        <v>0</v>
      </c>
      <c r="CC24" s="646">
        <f>BO24-(BQ24+BR24+BS24+BT24+BU24+BV24+BW24)</f>
        <v>0</v>
      </c>
      <c r="CD24" s="1182">
        <f t="shared" si="16"/>
        <v>0</v>
      </c>
      <c r="CE24" s="1169">
        <f t="shared" si="18"/>
        <v>0</v>
      </c>
      <c r="CF24" s="263">
        <v>0</v>
      </c>
      <c r="CG24" s="462">
        <v>0</v>
      </c>
      <c r="CH24" s="240"/>
      <c r="CI24" s="219"/>
      <c r="CJ24" s="383">
        <v>0</v>
      </c>
      <c r="CK24" s="240">
        <v>0</v>
      </c>
      <c r="CL24" s="247">
        <v>0</v>
      </c>
      <c r="CM24" s="442"/>
      <c r="CN24" s="383">
        <v>0</v>
      </c>
      <c r="CO24" s="248">
        <v>0</v>
      </c>
      <c r="CP24" s="249">
        <v>0</v>
      </c>
      <c r="CQ24" s="442"/>
      <c r="CR24" s="265">
        <v>0</v>
      </c>
      <c r="CS24" s="240">
        <v>0</v>
      </c>
      <c r="CT24" s="247">
        <v>0</v>
      </c>
      <c r="CU24" s="442"/>
      <c r="CV24" s="383">
        <v>0</v>
      </c>
      <c r="CW24" s="240">
        <v>0</v>
      </c>
      <c r="CX24" s="250">
        <v>0</v>
      </c>
      <c r="CY24" s="442"/>
      <c r="CZ24" s="383">
        <v>0</v>
      </c>
      <c r="DA24" s="240">
        <v>0</v>
      </c>
      <c r="DB24" s="247">
        <v>0</v>
      </c>
      <c r="DC24" s="442"/>
      <c r="DD24" s="383">
        <v>0</v>
      </c>
      <c r="DE24" s="240">
        <v>0</v>
      </c>
      <c r="DF24" s="219"/>
      <c r="DG24" s="442"/>
      <c r="DH24" s="469">
        <f t="shared" si="11"/>
        <v>0</v>
      </c>
      <c r="DI24" s="218">
        <f t="shared" si="11"/>
        <v>0</v>
      </c>
      <c r="DJ24" s="219">
        <f t="shared" si="11"/>
        <v>0</v>
      </c>
      <c r="DK24" s="500">
        <f t="shared" si="12"/>
        <v>0</v>
      </c>
      <c r="DL24" s="501">
        <f t="shared" si="13"/>
        <v>0</v>
      </c>
      <c r="DM24" s="219">
        <f t="shared" si="14"/>
        <v>0</v>
      </c>
      <c r="DN24" s="251">
        <f t="shared" si="19"/>
        <v>0</v>
      </c>
      <c r="DO24" s="220">
        <f t="shared" si="17"/>
        <v>0</v>
      </c>
      <c r="DP24" s="1030">
        <v>0</v>
      </c>
      <c r="DQ24" s="1030">
        <v>0</v>
      </c>
      <c r="DR24" s="1030">
        <v>0</v>
      </c>
      <c r="DS24" s="1030">
        <v>0</v>
      </c>
      <c r="DT24" s="1030">
        <v>0</v>
      </c>
      <c r="DU24" s="1030">
        <v>0</v>
      </c>
      <c r="DV24" s="1030">
        <v>0</v>
      </c>
      <c r="DW24" s="1030">
        <v>0</v>
      </c>
      <c r="DX24" s="1030">
        <v>0</v>
      </c>
      <c r="DY24" s="1030">
        <v>0</v>
      </c>
      <c r="DZ24" s="1030">
        <v>0</v>
      </c>
      <c r="EA24" s="1030">
        <v>0</v>
      </c>
      <c r="EB24" s="1030">
        <v>0</v>
      </c>
      <c r="EC24" s="1030">
        <v>0</v>
      </c>
      <c r="ED24" s="1030">
        <v>0</v>
      </c>
      <c r="EE24" s="1030">
        <v>0</v>
      </c>
    </row>
    <row r="25" spans="1:135" ht="21.9" customHeight="1">
      <c r="A25" s="329" t="s">
        <v>29</v>
      </c>
      <c r="B25" s="1047"/>
      <c r="C25" s="1063" t="s">
        <v>94</v>
      </c>
      <c r="D25" s="1063" t="s">
        <v>94</v>
      </c>
      <c r="E25" s="170" t="s">
        <v>95</v>
      </c>
      <c r="F25" s="1142">
        <v>400</v>
      </c>
      <c r="G25" s="1067" t="s">
        <v>17</v>
      </c>
      <c r="H25" s="165">
        <v>500</v>
      </c>
      <c r="I25" s="1119" t="s">
        <v>290</v>
      </c>
      <c r="J25" s="1067" t="s">
        <v>87</v>
      </c>
      <c r="K25" s="986" t="s">
        <v>317</v>
      </c>
      <c r="L25" s="165">
        <v>28</v>
      </c>
      <c r="M25" s="606">
        <v>0</v>
      </c>
      <c r="N25" s="174">
        <v>0</v>
      </c>
      <c r="O25" s="174">
        <v>0</v>
      </c>
      <c r="P25" s="174">
        <v>0</v>
      </c>
      <c r="Q25" s="174">
        <v>0</v>
      </c>
      <c r="R25" s="174">
        <v>0</v>
      </c>
      <c r="S25" s="174">
        <v>0</v>
      </c>
      <c r="T25" s="174">
        <v>0</v>
      </c>
      <c r="U25" s="607">
        <f t="shared" si="0"/>
        <v>0</v>
      </c>
      <c r="V25" s="182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4">
        <v>0</v>
      </c>
      <c r="AD25" s="178">
        <f t="shared" si="1"/>
        <v>0</v>
      </c>
      <c r="AE25" s="723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90">
        <v>0</v>
      </c>
      <c r="AM25" s="735">
        <f t="shared" si="2"/>
        <v>0</v>
      </c>
      <c r="AN25" s="717">
        <f t="shared" si="3"/>
        <v>0</v>
      </c>
      <c r="AO25" s="60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90">
        <v>0</v>
      </c>
      <c r="AW25" s="596">
        <f t="shared" si="4"/>
        <v>0</v>
      </c>
      <c r="AX25" s="1159">
        <v>0</v>
      </c>
      <c r="AY25" s="1160">
        <v>0</v>
      </c>
      <c r="AZ25" s="1160">
        <v>0</v>
      </c>
      <c r="BA25" s="1160">
        <v>0</v>
      </c>
      <c r="BB25" s="1160">
        <v>0</v>
      </c>
      <c r="BC25" s="1160">
        <v>0</v>
      </c>
      <c r="BD25" s="1160">
        <v>0</v>
      </c>
      <c r="BE25" s="1160">
        <v>0</v>
      </c>
      <c r="BF25" s="1161">
        <f t="shared" si="5"/>
        <v>0</v>
      </c>
      <c r="BG25" s="977">
        <v>0</v>
      </c>
      <c r="BH25" s="174">
        <v>0</v>
      </c>
      <c r="BI25" s="174">
        <v>0</v>
      </c>
      <c r="BJ25" s="174">
        <v>0</v>
      </c>
      <c r="BK25" s="174">
        <v>0</v>
      </c>
      <c r="BL25" s="375">
        <v>0</v>
      </c>
      <c r="BM25" s="375">
        <v>0</v>
      </c>
      <c r="BN25" s="627">
        <v>0</v>
      </c>
      <c r="BO25" s="978">
        <f t="shared" si="6"/>
        <v>0</v>
      </c>
      <c r="BP25" s="179">
        <v>0</v>
      </c>
      <c r="BQ25" s="628">
        <v>0</v>
      </c>
      <c r="BR25" s="628">
        <v>0</v>
      </c>
      <c r="BS25" s="628">
        <v>0</v>
      </c>
      <c r="BT25" s="628">
        <v>0</v>
      </c>
      <c r="BU25" s="628">
        <v>0</v>
      </c>
      <c r="BV25" s="628">
        <v>0</v>
      </c>
      <c r="BW25" s="628">
        <v>0</v>
      </c>
      <c r="BX25" s="629">
        <f t="shared" si="15"/>
        <v>0</v>
      </c>
      <c r="BY25" s="393">
        <f t="shared" si="20"/>
        <v>0</v>
      </c>
      <c r="BZ25" s="1180">
        <f t="shared" si="21"/>
        <v>0</v>
      </c>
      <c r="CA25" s="1181">
        <f>AW25-(BH25+BI25+BJ25+BK25+BL25+BM25+BN25)</f>
        <v>0</v>
      </c>
      <c r="CB25" s="1183">
        <v>0</v>
      </c>
      <c r="CC25" s="646">
        <f t="shared" si="23"/>
        <v>0</v>
      </c>
      <c r="CD25" s="1182">
        <f t="shared" si="16"/>
        <v>0</v>
      </c>
      <c r="CE25" s="1167">
        <f t="shared" si="18"/>
        <v>0</v>
      </c>
      <c r="CF25" s="630">
        <v>0</v>
      </c>
      <c r="CG25" s="466">
        <v>0</v>
      </c>
      <c r="CH25" s="229"/>
      <c r="CI25" s="230"/>
      <c r="CJ25" s="387">
        <v>0</v>
      </c>
      <c r="CK25" s="229">
        <v>0</v>
      </c>
      <c r="CL25" s="368">
        <v>0</v>
      </c>
      <c r="CM25" s="446"/>
      <c r="CN25" s="387">
        <v>0</v>
      </c>
      <c r="CO25" s="369">
        <v>0</v>
      </c>
      <c r="CP25" s="370">
        <v>0</v>
      </c>
      <c r="CQ25" s="446"/>
      <c r="CR25" s="371">
        <v>0</v>
      </c>
      <c r="CS25" s="229">
        <v>0</v>
      </c>
      <c r="CT25" s="368">
        <v>0</v>
      </c>
      <c r="CU25" s="446"/>
      <c r="CV25" s="387">
        <v>0</v>
      </c>
      <c r="CW25" s="229">
        <v>0</v>
      </c>
      <c r="CX25" s="372">
        <v>0</v>
      </c>
      <c r="CY25" s="446"/>
      <c r="CZ25" s="387">
        <v>0</v>
      </c>
      <c r="DA25" s="229">
        <v>0</v>
      </c>
      <c r="DB25" s="368">
        <v>0</v>
      </c>
      <c r="DC25" s="446"/>
      <c r="DD25" s="387">
        <v>0</v>
      </c>
      <c r="DE25" s="229">
        <v>0</v>
      </c>
      <c r="DF25" s="230"/>
      <c r="DG25" s="446"/>
      <c r="DH25" s="478">
        <f t="shared" si="11"/>
        <v>0</v>
      </c>
      <c r="DI25" s="479">
        <f t="shared" si="11"/>
        <v>0</v>
      </c>
      <c r="DJ25" s="230">
        <f t="shared" si="11"/>
        <v>0</v>
      </c>
      <c r="DK25" s="608">
        <f t="shared" si="12"/>
        <v>0</v>
      </c>
      <c r="DL25" s="609">
        <f t="shared" si="13"/>
        <v>0</v>
      </c>
      <c r="DM25" s="230">
        <f t="shared" si="14"/>
        <v>0</v>
      </c>
      <c r="DN25" s="338">
        <f t="shared" si="19"/>
        <v>0</v>
      </c>
      <c r="DO25" s="246">
        <f t="shared" si="17"/>
        <v>0</v>
      </c>
      <c r="DP25" s="1030">
        <v>0</v>
      </c>
      <c r="DQ25" s="1030">
        <v>0</v>
      </c>
      <c r="DR25" s="1030">
        <v>0</v>
      </c>
      <c r="DS25" s="1030">
        <v>0</v>
      </c>
      <c r="DT25" s="1030">
        <v>0</v>
      </c>
      <c r="DU25" s="1030">
        <v>0</v>
      </c>
      <c r="DV25" s="1030">
        <v>0</v>
      </c>
      <c r="DW25" s="1030">
        <v>0</v>
      </c>
      <c r="DX25" s="1030">
        <v>0</v>
      </c>
      <c r="DY25" s="1030">
        <v>0</v>
      </c>
      <c r="DZ25" s="1030">
        <v>0</v>
      </c>
      <c r="EA25" s="1030">
        <v>0</v>
      </c>
      <c r="EB25" s="1030">
        <v>0</v>
      </c>
      <c r="EC25" s="1030">
        <v>0</v>
      </c>
      <c r="ED25" s="1030">
        <v>0</v>
      </c>
      <c r="EE25" s="1030">
        <v>0</v>
      </c>
    </row>
    <row r="26" spans="1:135" ht="21.9" customHeight="1">
      <c r="A26" s="1104" t="s">
        <v>251</v>
      </c>
      <c r="B26" s="1048"/>
      <c r="C26" s="1097" t="s">
        <v>94</v>
      </c>
      <c r="D26" s="1098" t="s">
        <v>94</v>
      </c>
      <c r="E26" s="1050" t="s">
        <v>94</v>
      </c>
      <c r="F26" s="1145">
        <v>400</v>
      </c>
      <c r="G26" s="1070" t="s">
        <v>44</v>
      </c>
      <c r="H26" s="1049">
        <v>880</v>
      </c>
      <c r="I26" s="1120" t="s">
        <v>290</v>
      </c>
      <c r="J26" s="1070" t="s">
        <v>238</v>
      </c>
      <c r="K26" s="982" t="s">
        <v>317</v>
      </c>
      <c r="L26" s="1089">
        <v>8</v>
      </c>
      <c r="M26" s="429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430">
        <f t="shared" si="0"/>
        <v>0</v>
      </c>
      <c r="V26" s="156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431">
        <v>0</v>
      </c>
      <c r="AD26" s="432">
        <f t="shared" si="1"/>
        <v>0</v>
      </c>
      <c r="AE26" s="724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590">
        <v>0</v>
      </c>
      <c r="AM26" s="731">
        <f t="shared" si="2"/>
        <v>0</v>
      </c>
      <c r="AN26" s="716">
        <f t="shared" si="3"/>
        <v>0</v>
      </c>
      <c r="AO26" s="602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590">
        <v>0</v>
      </c>
      <c r="AW26" s="594">
        <f t="shared" si="4"/>
        <v>0</v>
      </c>
      <c r="AX26" s="179">
        <v>0</v>
      </c>
      <c r="AY26" s="180">
        <v>0</v>
      </c>
      <c r="AZ26" s="180">
        <v>0</v>
      </c>
      <c r="BA26" s="180">
        <v>0</v>
      </c>
      <c r="BB26" s="180">
        <v>0</v>
      </c>
      <c r="BC26" s="180">
        <v>0</v>
      </c>
      <c r="BD26" s="180">
        <v>0</v>
      </c>
      <c r="BE26" s="180">
        <v>0</v>
      </c>
      <c r="BF26" s="181">
        <f t="shared" si="5"/>
        <v>0</v>
      </c>
      <c r="BG26" s="969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974">
        <f t="shared" si="6"/>
        <v>0</v>
      </c>
      <c r="BP26" s="433">
        <v>0</v>
      </c>
      <c r="BQ26" s="155">
        <v>0</v>
      </c>
      <c r="BR26" s="434">
        <v>0</v>
      </c>
      <c r="BS26" s="157">
        <v>0</v>
      </c>
      <c r="BT26" s="155">
        <v>0</v>
      </c>
      <c r="BU26" s="155">
        <v>0</v>
      </c>
      <c r="BV26" s="155">
        <v>0</v>
      </c>
      <c r="BW26" s="155">
        <v>0</v>
      </c>
      <c r="BX26" s="435">
        <f t="shared" si="15"/>
        <v>0</v>
      </c>
      <c r="BY26" s="312">
        <f>U26-(W26+X26+Y26+Z26+AA26+AB26+AC26+AF26+AG26+AH26+AI26+AJ26+AK26+AL26)</f>
        <v>0</v>
      </c>
      <c r="BZ26" s="1184">
        <f>AN26-(AP26+AQ26+AR26+AS26+AT26+AU26+AV26)</f>
        <v>0</v>
      </c>
      <c r="CA26" s="1177">
        <f>AW26-(BH26+BI26+BJ26+BK26+BL26+BM26+BN26)</f>
        <v>0</v>
      </c>
      <c r="CB26" s="180">
        <v>0</v>
      </c>
      <c r="CC26" s="1185">
        <f t="shared" ref="CC26:CC37" si="24">BO26-(BQ26+BR26+BS26+BT26+BU26+BV26+BW26)</f>
        <v>0</v>
      </c>
      <c r="CD26" s="1186">
        <f t="shared" si="16"/>
        <v>0</v>
      </c>
      <c r="CE26" s="1170">
        <f t="shared" si="18"/>
        <v>0</v>
      </c>
      <c r="CF26" s="377">
        <v>0</v>
      </c>
      <c r="CG26" s="464">
        <v>0</v>
      </c>
      <c r="CH26" s="243"/>
      <c r="CI26" s="238"/>
      <c r="CJ26" s="385">
        <v>0</v>
      </c>
      <c r="CK26" s="243">
        <v>0</v>
      </c>
      <c r="CL26" s="244">
        <v>0</v>
      </c>
      <c r="CM26" s="444"/>
      <c r="CN26" s="385">
        <v>0</v>
      </c>
      <c r="CO26" s="325">
        <v>0</v>
      </c>
      <c r="CP26" s="326">
        <v>0</v>
      </c>
      <c r="CQ26" s="444"/>
      <c r="CR26" s="327">
        <v>0</v>
      </c>
      <c r="CS26" s="243">
        <v>0</v>
      </c>
      <c r="CT26" s="244">
        <v>0</v>
      </c>
      <c r="CU26" s="444"/>
      <c r="CV26" s="385">
        <v>0</v>
      </c>
      <c r="CW26" s="243">
        <v>0</v>
      </c>
      <c r="CX26" s="337">
        <v>0</v>
      </c>
      <c r="CY26" s="444"/>
      <c r="CZ26" s="385">
        <v>0</v>
      </c>
      <c r="DA26" s="243">
        <v>0</v>
      </c>
      <c r="DB26" s="244">
        <v>0</v>
      </c>
      <c r="DC26" s="444"/>
      <c r="DD26" s="385">
        <v>0</v>
      </c>
      <c r="DE26" s="243">
        <v>0</v>
      </c>
      <c r="DF26" s="238"/>
      <c r="DG26" s="444"/>
      <c r="DH26" s="476">
        <f t="shared" si="11"/>
        <v>0</v>
      </c>
      <c r="DI26" s="477">
        <f t="shared" si="11"/>
        <v>0</v>
      </c>
      <c r="DJ26" s="238">
        <f t="shared" si="11"/>
        <v>0</v>
      </c>
      <c r="DK26" s="472">
        <f t="shared" si="12"/>
        <v>0</v>
      </c>
      <c r="DL26" s="205">
        <f t="shared" si="13"/>
        <v>0</v>
      </c>
      <c r="DM26" s="204">
        <f t="shared" si="14"/>
        <v>0</v>
      </c>
      <c r="DN26" s="456">
        <f t="shared" si="19"/>
        <v>0</v>
      </c>
      <c r="DO26" s="239">
        <f t="shared" si="17"/>
        <v>0</v>
      </c>
      <c r="DP26" s="1031">
        <v>0</v>
      </c>
      <c r="DQ26" s="1031">
        <v>0</v>
      </c>
      <c r="DR26" s="1031">
        <v>0</v>
      </c>
      <c r="DS26" s="1031">
        <v>0</v>
      </c>
      <c r="DT26" s="1031">
        <v>0</v>
      </c>
      <c r="DU26" s="1031">
        <v>0</v>
      </c>
      <c r="DV26" s="1031">
        <v>0</v>
      </c>
      <c r="DW26" s="1031">
        <v>0</v>
      </c>
      <c r="DX26" s="1031">
        <v>0</v>
      </c>
      <c r="DY26" s="1031">
        <v>0</v>
      </c>
      <c r="DZ26" s="1031">
        <v>0</v>
      </c>
      <c r="EA26" s="1031">
        <v>0</v>
      </c>
      <c r="EB26" s="1031">
        <v>0</v>
      </c>
      <c r="EC26" s="1031">
        <v>0</v>
      </c>
      <c r="ED26" s="1031">
        <v>0</v>
      </c>
      <c r="EE26" s="1031">
        <v>0</v>
      </c>
    </row>
    <row r="27" spans="1:135" ht="21.9" customHeight="1">
      <c r="A27" s="120" t="s">
        <v>252</v>
      </c>
      <c r="B27" s="114"/>
      <c r="C27" s="611" t="s">
        <v>94</v>
      </c>
      <c r="D27" s="612" t="s">
        <v>94</v>
      </c>
      <c r="E27" s="115" t="s">
        <v>94</v>
      </c>
      <c r="F27" s="1143">
        <v>400</v>
      </c>
      <c r="G27" s="1068" t="s">
        <v>40</v>
      </c>
      <c r="H27" s="116">
        <v>740</v>
      </c>
      <c r="I27" s="1116" t="s">
        <v>451</v>
      </c>
      <c r="J27" s="1068" t="s">
        <v>238</v>
      </c>
      <c r="K27" s="983" t="s">
        <v>317</v>
      </c>
      <c r="L27" s="1087">
        <v>12</v>
      </c>
      <c r="M27" s="123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5">
        <f t="shared" si="0"/>
        <v>0</v>
      </c>
      <c r="V27" s="176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7">
        <v>0</v>
      </c>
      <c r="AD27" s="128">
        <f t="shared" si="1"/>
        <v>0</v>
      </c>
      <c r="AE27" s="721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9">
        <v>0</v>
      </c>
      <c r="AM27" s="730">
        <f t="shared" si="2"/>
        <v>0</v>
      </c>
      <c r="AN27" s="714">
        <f t="shared" si="3"/>
        <v>0</v>
      </c>
      <c r="AO27" s="600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9">
        <v>0</v>
      </c>
      <c r="AW27" s="593">
        <f t="shared" si="4"/>
        <v>0</v>
      </c>
      <c r="AX27" s="129">
        <v>0</v>
      </c>
      <c r="AY27" s="130">
        <v>0</v>
      </c>
      <c r="AZ27" s="130">
        <v>0</v>
      </c>
      <c r="BA27" s="130">
        <v>0</v>
      </c>
      <c r="BB27" s="130">
        <v>0</v>
      </c>
      <c r="BC27" s="130">
        <v>0</v>
      </c>
      <c r="BD27" s="130">
        <v>0</v>
      </c>
      <c r="BE27" s="130">
        <v>0</v>
      </c>
      <c r="BF27" s="132">
        <f t="shared" si="5"/>
        <v>0</v>
      </c>
      <c r="BG27" s="970">
        <v>0</v>
      </c>
      <c r="BH27" s="134">
        <v>0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975">
        <f t="shared" si="6"/>
        <v>0</v>
      </c>
      <c r="BP27" s="173">
        <v>0</v>
      </c>
      <c r="BQ27" s="174">
        <v>0</v>
      </c>
      <c r="BR27" s="376">
        <v>0</v>
      </c>
      <c r="BS27" s="375">
        <v>0</v>
      </c>
      <c r="BT27" s="174">
        <v>0</v>
      </c>
      <c r="BU27" s="174">
        <v>0</v>
      </c>
      <c r="BV27" s="174">
        <v>0</v>
      </c>
      <c r="BW27" s="174">
        <v>0</v>
      </c>
      <c r="BX27" s="136">
        <f t="shared" si="15"/>
        <v>0</v>
      </c>
      <c r="BY27" s="137">
        <f t="shared" ref="BY27:BY37" si="25">U27-(W27+X27+Y27+Z27+AA27+AB27+AC27+AF27+AG27+AH27+AI27+AJ27+AK27+AL27)</f>
        <v>0</v>
      </c>
      <c r="BZ27" s="1187">
        <f t="shared" ref="BZ27:BZ37" si="26">AN27-(AP27+AQ27+AR27+AS27+AT27+AU27+AV27)</f>
        <v>0</v>
      </c>
      <c r="CA27" s="1188">
        <f t="shared" ref="CA27:CA37" si="27">AW27-(BH27+BI27+BJ27+BK27+BL27+BM27+BN27)</f>
        <v>0</v>
      </c>
      <c r="CB27" s="130">
        <v>0</v>
      </c>
      <c r="CC27" s="646">
        <f t="shared" si="24"/>
        <v>0</v>
      </c>
      <c r="CD27" s="1182">
        <f t="shared" si="16"/>
        <v>0</v>
      </c>
      <c r="CE27" s="1169">
        <f t="shared" si="18"/>
        <v>0</v>
      </c>
      <c r="CF27" s="263">
        <v>0</v>
      </c>
      <c r="CG27" s="462">
        <v>0</v>
      </c>
      <c r="CH27" s="240"/>
      <c r="CI27" s="219"/>
      <c r="CJ27" s="383">
        <v>0</v>
      </c>
      <c r="CK27" s="240">
        <v>0</v>
      </c>
      <c r="CL27" s="247">
        <v>0</v>
      </c>
      <c r="CM27" s="442"/>
      <c r="CN27" s="383">
        <v>0</v>
      </c>
      <c r="CO27" s="248">
        <v>0</v>
      </c>
      <c r="CP27" s="249">
        <v>0</v>
      </c>
      <c r="CQ27" s="442"/>
      <c r="CR27" s="265">
        <v>0</v>
      </c>
      <c r="CS27" s="240">
        <v>0</v>
      </c>
      <c r="CT27" s="247">
        <v>0</v>
      </c>
      <c r="CU27" s="442"/>
      <c r="CV27" s="383">
        <v>0</v>
      </c>
      <c r="CW27" s="240">
        <v>0</v>
      </c>
      <c r="CX27" s="250">
        <v>0</v>
      </c>
      <c r="CY27" s="442"/>
      <c r="CZ27" s="383">
        <v>0</v>
      </c>
      <c r="DA27" s="240">
        <v>0</v>
      </c>
      <c r="DB27" s="247">
        <v>0</v>
      </c>
      <c r="DC27" s="442"/>
      <c r="DD27" s="383">
        <v>0</v>
      </c>
      <c r="DE27" s="240">
        <v>0</v>
      </c>
      <c r="DF27" s="219"/>
      <c r="DG27" s="442"/>
      <c r="DH27" s="469">
        <f t="shared" si="11"/>
        <v>0</v>
      </c>
      <c r="DI27" s="218">
        <f t="shared" si="11"/>
        <v>0</v>
      </c>
      <c r="DJ27" s="219">
        <f t="shared" si="11"/>
        <v>0</v>
      </c>
      <c r="DK27" s="471">
        <f t="shared" si="12"/>
        <v>0</v>
      </c>
      <c r="DL27" s="215">
        <f t="shared" si="13"/>
        <v>0</v>
      </c>
      <c r="DM27" s="208">
        <f t="shared" si="14"/>
        <v>0</v>
      </c>
      <c r="DN27" s="251">
        <f t="shared" si="19"/>
        <v>0</v>
      </c>
      <c r="DO27" s="220">
        <f t="shared" si="17"/>
        <v>0</v>
      </c>
      <c r="DP27" s="1032">
        <v>0</v>
      </c>
      <c r="DQ27" s="1032">
        <v>0</v>
      </c>
      <c r="DR27" s="1032">
        <v>0</v>
      </c>
      <c r="DS27" s="1032">
        <v>0</v>
      </c>
      <c r="DT27" s="1032">
        <v>0</v>
      </c>
      <c r="DU27" s="1032">
        <v>0</v>
      </c>
      <c r="DV27" s="1032">
        <v>0</v>
      </c>
      <c r="DW27" s="1032">
        <v>0</v>
      </c>
      <c r="DX27" s="1032">
        <v>0</v>
      </c>
      <c r="DY27" s="1032">
        <v>0</v>
      </c>
      <c r="DZ27" s="1032">
        <v>0</v>
      </c>
      <c r="EA27" s="1032">
        <v>0</v>
      </c>
      <c r="EB27" s="1032">
        <v>0</v>
      </c>
      <c r="EC27" s="1032">
        <v>0</v>
      </c>
      <c r="ED27" s="1032">
        <v>0</v>
      </c>
      <c r="EE27" s="1032">
        <v>0</v>
      </c>
    </row>
    <row r="28" spans="1:135" ht="21.9" customHeight="1">
      <c r="A28" s="120" t="s">
        <v>241</v>
      </c>
      <c r="B28" s="114"/>
      <c r="C28" s="611" t="s">
        <v>94</v>
      </c>
      <c r="D28" s="612" t="s">
        <v>94</v>
      </c>
      <c r="E28" s="115" t="s">
        <v>94</v>
      </c>
      <c r="F28" s="1143">
        <v>350</v>
      </c>
      <c r="G28" s="1068" t="s">
        <v>17</v>
      </c>
      <c r="H28" s="116">
        <v>900</v>
      </c>
      <c r="I28" s="1116" t="s">
        <v>451</v>
      </c>
      <c r="J28" s="1068" t="s">
        <v>242</v>
      </c>
      <c r="K28" s="983" t="s">
        <v>317</v>
      </c>
      <c r="L28" s="1087">
        <v>16</v>
      </c>
      <c r="M28" s="123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5">
        <f t="shared" si="0"/>
        <v>0</v>
      </c>
      <c r="V28" s="176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7">
        <v>0</v>
      </c>
      <c r="AD28" s="128">
        <f t="shared" si="1"/>
        <v>0</v>
      </c>
      <c r="AE28" s="721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9">
        <v>0</v>
      </c>
      <c r="AM28" s="730">
        <f t="shared" si="2"/>
        <v>0</v>
      </c>
      <c r="AN28" s="714">
        <f t="shared" si="3"/>
        <v>0</v>
      </c>
      <c r="AO28" s="600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9">
        <v>0</v>
      </c>
      <c r="AW28" s="593">
        <f t="shared" si="4"/>
        <v>0</v>
      </c>
      <c r="AX28" s="129">
        <v>0</v>
      </c>
      <c r="AY28" s="130">
        <v>0</v>
      </c>
      <c r="AZ28" s="130">
        <v>0</v>
      </c>
      <c r="BA28" s="130">
        <v>0</v>
      </c>
      <c r="BB28" s="130">
        <v>0</v>
      </c>
      <c r="BC28" s="130">
        <v>0</v>
      </c>
      <c r="BD28" s="130">
        <v>0</v>
      </c>
      <c r="BE28" s="130">
        <v>0</v>
      </c>
      <c r="BF28" s="132">
        <f t="shared" si="5"/>
        <v>0</v>
      </c>
      <c r="BG28" s="970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975">
        <f t="shared" si="6"/>
        <v>0</v>
      </c>
      <c r="BP28" s="173">
        <v>0</v>
      </c>
      <c r="BQ28" s="174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36">
        <f t="shared" si="15"/>
        <v>0</v>
      </c>
      <c r="BY28" s="137">
        <f t="shared" si="25"/>
        <v>0</v>
      </c>
      <c r="BZ28" s="1187">
        <f t="shared" si="26"/>
        <v>0</v>
      </c>
      <c r="CA28" s="1188">
        <f t="shared" si="27"/>
        <v>0</v>
      </c>
      <c r="CB28" s="130">
        <v>0</v>
      </c>
      <c r="CC28" s="646">
        <f t="shared" si="24"/>
        <v>0</v>
      </c>
      <c r="CD28" s="1182">
        <f t="shared" si="16"/>
        <v>0</v>
      </c>
      <c r="CE28" s="1169">
        <f t="shared" si="18"/>
        <v>0</v>
      </c>
      <c r="CF28" s="263">
        <v>0</v>
      </c>
      <c r="CG28" s="462">
        <v>0</v>
      </c>
      <c r="CH28" s="240"/>
      <c r="CI28" s="219"/>
      <c r="CJ28" s="383">
        <v>0</v>
      </c>
      <c r="CK28" s="240">
        <v>0</v>
      </c>
      <c r="CL28" s="247">
        <v>0</v>
      </c>
      <c r="CM28" s="442"/>
      <c r="CN28" s="383">
        <v>0</v>
      </c>
      <c r="CO28" s="248">
        <v>0</v>
      </c>
      <c r="CP28" s="249">
        <v>0</v>
      </c>
      <c r="CQ28" s="442"/>
      <c r="CR28" s="265">
        <v>0</v>
      </c>
      <c r="CS28" s="240">
        <v>0</v>
      </c>
      <c r="CT28" s="247">
        <v>0</v>
      </c>
      <c r="CU28" s="442"/>
      <c r="CV28" s="383">
        <v>0</v>
      </c>
      <c r="CW28" s="240">
        <v>0</v>
      </c>
      <c r="CX28" s="250">
        <v>0</v>
      </c>
      <c r="CY28" s="442"/>
      <c r="CZ28" s="383">
        <v>0</v>
      </c>
      <c r="DA28" s="240">
        <v>0</v>
      </c>
      <c r="DB28" s="247">
        <v>0</v>
      </c>
      <c r="DC28" s="442"/>
      <c r="DD28" s="383">
        <v>0</v>
      </c>
      <c r="DE28" s="240">
        <v>0</v>
      </c>
      <c r="DF28" s="219"/>
      <c r="DG28" s="442"/>
      <c r="DH28" s="469">
        <f t="shared" si="11"/>
        <v>0</v>
      </c>
      <c r="DI28" s="218">
        <f t="shared" si="11"/>
        <v>0</v>
      </c>
      <c r="DJ28" s="219">
        <f t="shared" si="11"/>
        <v>0</v>
      </c>
      <c r="DK28" s="471">
        <f t="shared" si="12"/>
        <v>0</v>
      </c>
      <c r="DL28" s="215">
        <f t="shared" si="13"/>
        <v>0</v>
      </c>
      <c r="DM28" s="208">
        <f t="shared" si="14"/>
        <v>0</v>
      </c>
      <c r="DN28" s="251">
        <f t="shared" si="19"/>
        <v>0</v>
      </c>
      <c r="DO28" s="220">
        <f t="shared" si="17"/>
        <v>0</v>
      </c>
      <c r="DP28" s="1032">
        <v>0</v>
      </c>
      <c r="DQ28" s="1032">
        <v>0</v>
      </c>
      <c r="DR28" s="1032">
        <v>0</v>
      </c>
      <c r="DS28" s="1032">
        <v>0</v>
      </c>
      <c r="DT28" s="1032">
        <v>0</v>
      </c>
      <c r="DU28" s="1032">
        <v>0</v>
      </c>
      <c r="DV28" s="1032">
        <v>0</v>
      </c>
      <c r="DW28" s="1032">
        <v>0</v>
      </c>
      <c r="DX28" s="1032">
        <v>0</v>
      </c>
      <c r="DY28" s="1032">
        <v>0</v>
      </c>
      <c r="DZ28" s="1032">
        <v>0</v>
      </c>
      <c r="EA28" s="1032">
        <v>0</v>
      </c>
      <c r="EB28" s="1032">
        <v>0</v>
      </c>
      <c r="EC28" s="1032">
        <v>0</v>
      </c>
      <c r="ED28" s="1032">
        <v>0</v>
      </c>
      <c r="EE28" s="1032">
        <v>0</v>
      </c>
    </row>
    <row r="29" spans="1:135" s="45" customFormat="1" ht="21.9" customHeight="1">
      <c r="A29" s="1105" t="s">
        <v>255</v>
      </c>
      <c r="B29" s="1051"/>
      <c r="C29" s="1095" t="s">
        <v>94</v>
      </c>
      <c r="D29" s="675" t="s">
        <v>94</v>
      </c>
      <c r="E29" s="171" t="s">
        <v>94</v>
      </c>
      <c r="F29" s="1146">
        <v>350</v>
      </c>
      <c r="G29" s="1071" t="s">
        <v>37</v>
      </c>
      <c r="H29" s="166">
        <v>600</v>
      </c>
      <c r="I29" s="1116" t="s">
        <v>451</v>
      </c>
      <c r="J29" s="1071" t="s">
        <v>242</v>
      </c>
      <c r="K29" s="984" t="s">
        <v>317</v>
      </c>
      <c r="L29" s="1090">
        <v>20</v>
      </c>
      <c r="M29" s="123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5">
        <f t="shared" si="0"/>
        <v>0</v>
      </c>
      <c r="V29" s="176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7">
        <v>0</v>
      </c>
      <c r="AD29" s="128">
        <f t="shared" si="1"/>
        <v>0</v>
      </c>
      <c r="AE29" s="721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9">
        <v>0</v>
      </c>
      <c r="AM29" s="730">
        <f t="shared" si="2"/>
        <v>0</v>
      </c>
      <c r="AN29" s="714">
        <f t="shared" si="3"/>
        <v>0</v>
      </c>
      <c r="AO29" s="600">
        <v>0</v>
      </c>
      <c r="AP29" s="134">
        <v>0</v>
      </c>
      <c r="AQ29" s="134">
        <v>0</v>
      </c>
      <c r="AR29" s="134">
        <v>0</v>
      </c>
      <c r="AS29" s="134">
        <v>0</v>
      </c>
      <c r="AT29" s="134">
        <v>0</v>
      </c>
      <c r="AU29" s="134">
        <v>0</v>
      </c>
      <c r="AV29" s="139">
        <v>0</v>
      </c>
      <c r="AW29" s="593">
        <f t="shared" si="4"/>
        <v>0</v>
      </c>
      <c r="AX29" s="129">
        <v>0</v>
      </c>
      <c r="AY29" s="130">
        <v>0</v>
      </c>
      <c r="AZ29" s="130">
        <v>0</v>
      </c>
      <c r="BA29" s="130">
        <v>0</v>
      </c>
      <c r="BB29" s="130">
        <v>0</v>
      </c>
      <c r="BC29" s="130">
        <v>0</v>
      </c>
      <c r="BD29" s="130">
        <v>0</v>
      </c>
      <c r="BE29" s="130">
        <v>0</v>
      </c>
      <c r="BF29" s="132">
        <f t="shared" si="5"/>
        <v>0</v>
      </c>
      <c r="BG29" s="970">
        <v>0</v>
      </c>
      <c r="BH29" s="134">
        <v>0</v>
      </c>
      <c r="BI29" s="134">
        <v>0</v>
      </c>
      <c r="BJ29" s="134">
        <v>0</v>
      </c>
      <c r="BK29" s="134">
        <v>0</v>
      </c>
      <c r="BL29" s="134">
        <v>0</v>
      </c>
      <c r="BM29" s="134">
        <v>0</v>
      </c>
      <c r="BN29" s="134">
        <v>0</v>
      </c>
      <c r="BO29" s="975">
        <f t="shared" si="6"/>
        <v>0</v>
      </c>
      <c r="BP29" s="173">
        <v>0</v>
      </c>
      <c r="BQ29" s="153">
        <v>0</v>
      </c>
      <c r="BR29" s="153">
        <v>0</v>
      </c>
      <c r="BS29" s="153">
        <v>0</v>
      </c>
      <c r="BT29" s="153">
        <v>0</v>
      </c>
      <c r="BU29" s="153">
        <v>0</v>
      </c>
      <c r="BV29" s="153">
        <v>0</v>
      </c>
      <c r="BW29" s="153">
        <v>0</v>
      </c>
      <c r="BX29" s="140">
        <f t="shared" si="15"/>
        <v>0</v>
      </c>
      <c r="BY29" s="137">
        <f t="shared" si="25"/>
        <v>0</v>
      </c>
      <c r="BZ29" s="1187">
        <f t="shared" si="26"/>
        <v>0</v>
      </c>
      <c r="CA29" s="1188">
        <f t="shared" si="27"/>
        <v>0</v>
      </c>
      <c r="CB29" s="130">
        <v>0</v>
      </c>
      <c r="CC29" s="646">
        <f t="shared" si="24"/>
        <v>0</v>
      </c>
      <c r="CD29" s="1182">
        <f t="shared" si="16"/>
        <v>0</v>
      </c>
      <c r="CE29" s="1169">
        <f t="shared" si="18"/>
        <v>0</v>
      </c>
      <c r="CF29" s="262">
        <v>0</v>
      </c>
      <c r="CG29" s="462">
        <v>0</v>
      </c>
      <c r="CH29" s="240"/>
      <c r="CI29" s="219"/>
      <c r="CJ29" s="383">
        <v>0</v>
      </c>
      <c r="CK29" s="240">
        <v>0</v>
      </c>
      <c r="CL29" s="247">
        <v>0</v>
      </c>
      <c r="CM29" s="442"/>
      <c r="CN29" s="383">
        <v>0</v>
      </c>
      <c r="CO29" s="248">
        <v>0</v>
      </c>
      <c r="CP29" s="249">
        <v>0</v>
      </c>
      <c r="CQ29" s="442"/>
      <c r="CR29" s="265">
        <v>0</v>
      </c>
      <c r="CS29" s="240">
        <v>0</v>
      </c>
      <c r="CT29" s="247">
        <v>0</v>
      </c>
      <c r="CU29" s="442"/>
      <c r="CV29" s="383">
        <v>0</v>
      </c>
      <c r="CW29" s="240">
        <v>0</v>
      </c>
      <c r="CX29" s="250">
        <v>0</v>
      </c>
      <c r="CY29" s="442"/>
      <c r="CZ29" s="383">
        <v>0</v>
      </c>
      <c r="DA29" s="240">
        <v>0</v>
      </c>
      <c r="DB29" s="247">
        <v>0</v>
      </c>
      <c r="DC29" s="442"/>
      <c r="DD29" s="383">
        <v>0</v>
      </c>
      <c r="DE29" s="240">
        <v>0</v>
      </c>
      <c r="DF29" s="219"/>
      <c r="DG29" s="442"/>
      <c r="DH29" s="469">
        <f t="shared" si="11"/>
        <v>0</v>
      </c>
      <c r="DI29" s="218">
        <f t="shared" si="11"/>
        <v>0</v>
      </c>
      <c r="DJ29" s="219">
        <f t="shared" si="11"/>
        <v>0</v>
      </c>
      <c r="DK29" s="471">
        <f t="shared" si="12"/>
        <v>0</v>
      </c>
      <c r="DL29" s="215">
        <f t="shared" si="13"/>
        <v>0</v>
      </c>
      <c r="DM29" s="208">
        <f t="shared" si="14"/>
        <v>0</v>
      </c>
      <c r="DN29" s="251">
        <f t="shared" si="19"/>
        <v>0</v>
      </c>
      <c r="DO29" s="220">
        <f t="shared" si="17"/>
        <v>0</v>
      </c>
      <c r="DP29" s="1032">
        <v>0</v>
      </c>
      <c r="DQ29" s="1032">
        <v>0</v>
      </c>
      <c r="DR29" s="1032">
        <v>0</v>
      </c>
      <c r="DS29" s="1032">
        <v>0</v>
      </c>
      <c r="DT29" s="1032">
        <v>0</v>
      </c>
      <c r="DU29" s="1032">
        <v>0</v>
      </c>
      <c r="DV29" s="1032">
        <v>0</v>
      </c>
      <c r="DW29" s="1032">
        <v>0</v>
      </c>
      <c r="DX29" s="1032">
        <v>0</v>
      </c>
      <c r="DY29" s="1032">
        <v>0</v>
      </c>
      <c r="DZ29" s="1032">
        <v>0</v>
      </c>
      <c r="EA29" s="1032">
        <v>0</v>
      </c>
      <c r="EB29" s="1032">
        <v>0</v>
      </c>
      <c r="EC29" s="1032">
        <v>0</v>
      </c>
      <c r="ED29" s="1032">
        <v>0</v>
      </c>
      <c r="EE29" s="1032">
        <v>0</v>
      </c>
    </row>
    <row r="30" spans="1:135" s="45" customFormat="1" ht="21.9" customHeight="1">
      <c r="A30" s="1105" t="s">
        <v>320</v>
      </c>
      <c r="B30" s="1051"/>
      <c r="C30" s="675" t="s">
        <v>94</v>
      </c>
      <c r="D30" s="675" t="s">
        <v>94</v>
      </c>
      <c r="E30" s="171" t="s">
        <v>94</v>
      </c>
      <c r="F30" s="1146">
        <v>300</v>
      </c>
      <c r="G30" s="1071" t="s">
        <v>37</v>
      </c>
      <c r="H30" s="166">
        <v>550</v>
      </c>
      <c r="I30" s="1121" t="s">
        <v>290</v>
      </c>
      <c r="J30" s="1071" t="s">
        <v>319</v>
      </c>
      <c r="K30" s="984" t="s">
        <v>317</v>
      </c>
      <c r="L30" s="1090">
        <v>12</v>
      </c>
      <c r="M30" s="123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5">
        <f t="shared" si="0"/>
        <v>0</v>
      </c>
      <c r="V30" s="453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7">
        <v>0</v>
      </c>
      <c r="AD30" s="128">
        <f t="shared" si="1"/>
        <v>0</v>
      </c>
      <c r="AE30" s="725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7">
        <v>0</v>
      </c>
      <c r="AM30" s="730">
        <f t="shared" si="2"/>
        <v>0</v>
      </c>
      <c r="AN30" s="714">
        <f t="shared" si="3"/>
        <v>0</v>
      </c>
      <c r="AO30" s="601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7">
        <v>0</v>
      </c>
      <c r="AW30" s="593">
        <f t="shared" si="4"/>
        <v>0</v>
      </c>
      <c r="AX30" s="129">
        <v>0</v>
      </c>
      <c r="AY30" s="130">
        <v>0</v>
      </c>
      <c r="AZ30" s="130">
        <v>0</v>
      </c>
      <c r="BA30" s="130">
        <v>0</v>
      </c>
      <c r="BB30" s="130">
        <v>0</v>
      </c>
      <c r="BC30" s="130">
        <v>0</v>
      </c>
      <c r="BD30" s="130">
        <v>0</v>
      </c>
      <c r="BE30" s="130">
        <v>0</v>
      </c>
      <c r="BF30" s="132">
        <f t="shared" si="5"/>
        <v>0</v>
      </c>
      <c r="BG30" s="971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648">
        <f t="shared" si="6"/>
        <v>0</v>
      </c>
      <c r="BP30" s="624">
        <v>0</v>
      </c>
      <c r="BQ30" s="124">
        <v>0</v>
      </c>
      <c r="BR30" s="582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40">
        <f t="shared" si="15"/>
        <v>0</v>
      </c>
      <c r="BY30" s="341">
        <f t="shared" si="25"/>
        <v>0</v>
      </c>
      <c r="BZ30" s="1189">
        <f t="shared" si="26"/>
        <v>0</v>
      </c>
      <c r="CA30" s="1190">
        <f t="shared" si="27"/>
        <v>0</v>
      </c>
      <c r="CB30" s="130">
        <v>0</v>
      </c>
      <c r="CC30" s="645">
        <f t="shared" si="24"/>
        <v>0</v>
      </c>
      <c r="CD30" s="1191">
        <f t="shared" si="16"/>
        <v>0</v>
      </c>
      <c r="CE30" s="1169">
        <f t="shared" si="18"/>
        <v>0</v>
      </c>
      <c r="CF30" s="262">
        <v>0</v>
      </c>
      <c r="CG30" s="463">
        <v>0</v>
      </c>
      <c r="CH30" s="207"/>
      <c r="CI30" s="208"/>
      <c r="CJ30" s="384">
        <v>0</v>
      </c>
      <c r="CK30" s="207">
        <v>0</v>
      </c>
      <c r="CL30" s="209">
        <v>0</v>
      </c>
      <c r="CM30" s="443"/>
      <c r="CN30" s="384">
        <v>0</v>
      </c>
      <c r="CO30" s="210">
        <v>0</v>
      </c>
      <c r="CP30" s="211">
        <v>0</v>
      </c>
      <c r="CQ30" s="443"/>
      <c r="CR30" s="212">
        <v>0</v>
      </c>
      <c r="CS30" s="207">
        <v>0</v>
      </c>
      <c r="CT30" s="209">
        <v>0</v>
      </c>
      <c r="CU30" s="443"/>
      <c r="CV30" s="384">
        <v>0</v>
      </c>
      <c r="CW30" s="207">
        <v>0</v>
      </c>
      <c r="CX30" s="213">
        <v>0</v>
      </c>
      <c r="CY30" s="443"/>
      <c r="CZ30" s="384">
        <v>0</v>
      </c>
      <c r="DA30" s="207">
        <v>0</v>
      </c>
      <c r="DB30" s="209">
        <v>0</v>
      </c>
      <c r="DC30" s="443"/>
      <c r="DD30" s="384">
        <v>0</v>
      </c>
      <c r="DE30" s="207">
        <v>0</v>
      </c>
      <c r="DF30" s="208"/>
      <c r="DG30" s="443"/>
      <c r="DH30" s="475">
        <f t="shared" si="11"/>
        <v>0</v>
      </c>
      <c r="DI30" s="214">
        <f t="shared" si="11"/>
        <v>0</v>
      </c>
      <c r="DJ30" s="208">
        <f t="shared" si="11"/>
        <v>0</v>
      </c>
      <c r="DK30" s="471">
        <f t="shared" si="12"/>
        <v>0</v>
      </c>
      <c r="DL30" s="215">
        <f t="shared" si="13"/>
        <v>0</v>
      </c>
      <c r="DM30" s="208">
        <f t="shared" si="14"/>
        <v>0</v>
      </c>
      <c r="DN30" s="216">
        <f t="shared" si="19"/>
        <v>0</v>
      </c>
      <c r="DO30" s="217">
        <f t="shared" si="17"/>
        <v>0</v>
      </c>
      <c r="DP30" s="1033">
        <v>0</v>
      </c>
      <c r="DQ30" s="1033">
        <v>0</v>
      </c>
      <c r="DR30" s="1033">
        <v>0</v>
      </c>
      <c r="DS30" s="1033">
        <v>0</v>
      </c>
      <c r="DT30" s="1033">
        <v>0</v>
      </c>
      <c r="DU30" s="1033">
        <v>0</v>
      </c>
      <c r="DV30" s="1033">
        <v>0</v>
      </c>
      <c r="DW30" s="1033">
        <v>0</v>
      </c>
      <c r="DX30" s="1033">
        <v>0</v>
      </c>
      <c r="DY30" s="1033">
        <v>0</v>
      </c>
      <c r="DZ30" s="1033">
        <v>0</v>
      </c>
      <c r="EA30" s="1033">
        <v>0</v>
      </c>
      <c r="EB30" s="1033">
        <v>0</v>
      </c>
      <c r="EC30" s="1033">
        <v>0</v>
      </c>
      <c r="ED30" s="1033">
        <v>0</v>
      </c>
      <c r="EE30" s="1033">
        <v>0</v>
      </c>
    </row>
    <row r="31" spans="1:135" ht="21.9" customHeight="1">
      <c r="A31" s="185" t="s">
        <v>271</v>
      </c>
      <c r="B31" s="141"/>
      <c r="C31" s="1063" t="s">
        <v>94</v>
      </c>
      <c r="D31" s="611" t="s">
        <v>94</v>
      </c>
      <c r="E31" s="1052" t="s">
        <v>94</v>
      </c>
      <c r="F31" s="1147">
        <v>350</v>
      </c>
      <c r="G31" s="1068" t="s">
        <v>275</v>
      </c>
      <c r="H31" s="116">
        <v>640</v>
      </c>
      <c r="I31" s="1116" t="s">
        <v>451</v>
      </c>
      <c r="J31" s="1069" t="s">
        <v>272</v>
      </c>
      <c r="K31" s="983" t="s">
        <v>317</v>
      </c>
      <c r="L31" s="1091">
        <v>20</v>
      </c>
      <c r="M31" s="123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5">
        <f t="shared" si="0"/>
        <v>0</v>
      </c>
      <c r="V31" s="126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7">
        <v>0</v>
      </c>
      <c r="AD31" s="128">
        <f t="shared" si="1"/>
        <v>0</v>
      </c>
      <c r="AE31" s="721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9">
        <v>0</v>
      </c>
      <c r="AM31" s="730">
        <f t="shared" si="2"/>
        <v>0</v>
      </c>
      <c r="AN31" s="714">
        <f t="shared" si="3"/>
        <v>0</v>
      </c>
      <c r="AO31" s="600">
        <v>0</v>
      </c>
      <c r="AP31" s="134">
        <v>0</v>
      </c>
      <c r="AQ31" s="134">
        <v>0</v>
      </c>
      <c r="AR31" s="134">
        <v>0</v>
      </c>
      <c r="AS31" s="134">
        <v>0</v>
      </c>
      <c r="AT31" s="134">
        <v>0</v>
      </c>
      <c r="AU31" s="134">
        <v>0</v>
      </c>
      <c r="AV31" s="139">
        <v>0</v>
      </c>
      <c r="AW31" s="593">
        <f t="shared" si="4"/>
        <v>0</v>
      </c>
      <c r="AX31" s="129">
        <v>0</v>
      </c>
      <c r="AY31" s="130">
        <v>0</v>
      </c>
      <c r="AZ31" s="130">
        <v>0</v>
      </c>
      <c r="BA31" s="130">
        <v>0</v>
      </c>
      <c r="BB31" s="130">
        <v>0</v>
      </c>
      <c r="BC31" s="130">
        <v>0</v>
      </c>
      <c r="BD31" s="130">
        <v>0</v>
      </c>
      <c r="BE31" s="130">
        <v>0</v>
      </c>
      <c r="BF31" s="132">
        <f t="shared" si="5"/>
        <v>0</v>
      </c>
      <c r="BG31" s="972">
        <v>0</v>
      </c>
      <c r="BH31" s="134">
        <v>0</v>
      </c>
      <c r="BI31" s="134">
        <v>0</v>
      </c>
      <c r="BJ31" s="134">
        <v>0</v>
      </c>
      <c r="BK31" s="134">
        <v>0</v>
      </c>
      <c r="BL31" s="134">
        <v>0</v>
      </c>
      <c r="BM31" s="134">
        <v>0</v>
      </c>
      <c r="BN31" s="139">
        <v>0</v>
      </c>
      <c r="BO31" s="975">
        <f>SUM(BG31:BN31)</f>
        <v>0</v>
      </c>
      <c r="BP31" s="133">
        <v>0</v>
      </c>
      <c r="BQ31" s="134">
        <v>0</v>
      </c>
      <c r="BR31" s="134">
        <v>0</v>
      </c>
      <c r="BS31" s="134">
        <v>0</v>
      </c>
      <c r="BT31" s="134">
        <v>0</v>
      </c>
      <c r="BU31" s="134">
        <v>0</v>
      </c>
      <c r="BV31" s="134">
        <v>0</v>
      </c>
      <c r="BW31" s="135">
        <v>0</v>
      </c>
      <c r="BX31" s="140">
        <f>SUM(BP31:BW31)</f>
        <v>0</v>
      </c>
      <c r="BY31" s="137">
        <f t="shared" si="25"/>
        <v>0</v>
      </c>
      <c r="BZ31" s="1187">
        <f t="shared" si="26"/>
        <v>0</v>
      </c>
      <c r="CA31" s="1188">
        <f t="shared" si="27"/>
        <v>0</v>
      </c>
      <c r="CB31" s="130">
        <v>0</v>
      </c>
      <c r="CC31" s="646">
        <f t="shared" si="24"/>
        <v>0</v>
      </c>
      <c r="CD31" s="1182">
        <f t="shared" si="16"/>
        <v>0</v>
      </c>
      <c r="CE31" s="1169">
        <f t="shared" si="18"/>
        <v>0</v>
      </c>
      <c r="CF31" s="262">
        <v>0</v>
      </c>
      <c r="CG31" s="462">
        <v>0</v>
      </c>
      <c r="CH31" s="240"/>
      <c r="CI31" s="219"/>
      <c r="CJ31" s="383">
        <v>0</v>
      </c>
      <c r="CK31" s="240">
        <v>0</v>
      </c>
      <c r="CL31" s="247">
        <v>0</v>
      </c>
      <c r="CM31" s="442"/>
      <c r="CN31" s="383">
        <v>0</v>
      </c>
      <c r="CO31" s="248">
        <v>0</v>
      </c>
      <c r="CP31" s="249">
        <v>0</v>
      </c>
      <c r="CQ31" s="442"/>
      <c r="CR31" s="265">
        <v>0</v>
      </c>
      <c r="CS31" s="240">
        <v>0</v>
      </c>
      <c r="CT31" s="247">
        <v>0</v>
      </c>
      <c r="CU31" s="442"/>
      <c r="CV31" s="383">
        <v>0</v>
      </c>
      <c r="CW31" s="240">
        <v>0</v>
      </c>
      <c r="CX31" s="250">
        <v>0</v>
      </c>
      <c r="CY31" s="442"/>
      <c r="CZ31" s="383">
        <v>0</v>
      </c>
      <c r="DA31" s="240">
        <v>0</v>
      </c>
      <c r="DB31" s="247">
        <v>0</v>
      </c>
      <c r="DC31" s="442"/>
      <c r="DD31" s="383">
        <v>0</v>
      </c>
      <c r="DE31" s="240">
        <v>0</v>
      </c>
      <c r="DF31" s="219"/>
      <c r="DG31" s="442"/>
      <c r="DH31" s="469">
        <f t="shared" si="11"/>
        <v>0</v>
      </c>
      <c r="DI31" s="218">
        <f t="shared" si="11"/>
        <v>0</v>
      </c>
      <c r="DJ31" s="219">
        <f t="shared" si="11"/>
        <v>0</v>
      </c>
      <c r="DK31" s="471">
        <f t="shared" si="12"/>
        <v>0</v>
      </c>
      <c r="DL31" s="215">
        <f t="shared" si="13"/>
        <v>0</v>
      </c>
      <c r="DM31" s="208">
        <f t="shared" si="14"/>
        <v>0</v>
      </c>
      <c r="DN31" s="251">
        <f t="shared" si="19"/>
        <v>0</v>
      </c>
      <c r="DO31" s="220">
        <f t="shared" si="17"/>
        <v>0</v>
      </c>
      <c r="DP31" s="1032">
        <v>0</v>
      </c>
      <c r="DQ31" s="1032">
        <v>0</v>
      </c>
      <c r="DR31" s="1032">
        <v>0</v>
      </c>
      <c r="DS31" s="1032">
        <v>0</v>
      </c>
      <c r="DT31" s="1032">
        <v>0</v>
      </c>
      <c r="DU31" s="1032">
        <v>0</v>
      </c>
      <c r="DV31" s="1032">
        <v>0</v>
      </c>
      <c r="DW31" s="1032">
        <v>0</v>
      </c>
      <c r="DX31" s="1032">
        <v>0</v>
      </c>
      <c r="DY31" s="1032">
        <v>0</v>
      </c>
      <c r="DZ31" s="1032">
        <v>0</v>
      </c>
      <c r="EA31" s="1032">
        <v>0</v>
      </c>
      <c r="EB31" s="1032">
        <v>0</v>
      </c>
      <c r="EC31" s="1032">
        <v>0</v>
      </c>
      <c r="ED31" s="1032">
        <v>0</v>
      </c>
      <c r="EE31" s="1032">
        <v>0</v>
      </c>
    </row>
    <row r="32" spans="1:135" ht="21.6" customHeight="1">
      <c r="A32" s="185" t="s">
        <v>267</v>
      </c>
      <c r="B32" s="141"/>
      <c r="C32" s="1063" t="s">
        <v>94</v>
      </c>
      <c r="D32" s="1063" t="s">
        <v>94</v>
      </c>
      <c r="E32" s="345" t="s">
        <v>94</v>
      </c>
      <c r="F32" s="1147">
        <v>350</v>
      </c>
      <c r="G32" s="1068" t="s">
        <v>275</v>
      </c>
      <c r="H32" s="116">
        <v>640</v>
      </c>
      <c r="I32" s="1116" t="s">
        <v>451</v>
      </c>
      <c r="J32" s="1069" t="s">
        <v>268</v>
      </c>
      <c r="K32" s="983" t="s">
        <v>317</v>
      </c>
      <c r="L32" s="1091">
        <v>20</v>
      </c>
      <c r="M32" s="123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5">
        <f t="shared" si="0"/>
        <v>0</v>
      </c>
      <c r="V32" s="126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7">
        <v>0</v>
      </c>
      <c r="AD32" s="128">
        <f t="shared" si="1"/>
        <v>0</v>
      </c>
      <c r="AE32" s="721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9">
        <v>0</v>
      </c>
      <c r="AM32" s="730">
        <f t="shared" si="2"/>
        <v>0</v>
      </c>
      <c r="AN32" s="714">
        <f t="shared" si="3"/>
        <v>0</v>
      </c>
      <c r="AO32" s="600">
        <v>0</v>
      </c>
      <c r="AP32" s="134">
        <v>0</v>
      </c>
      <c r="AQ32" s="134">
        <v>0</v>
      </c>
      <c r="AR32" s="134">
        <v>0</v>
      </c>
      <c r="AS32" s="134">
        <v>0</v>
      </c>
      <c r="AT32" s="134">
        <v>0</v>
      </c>
      <c r="AU32" s="134">
        <v>0</v>
      </c>
      <c r="AV32" s="139">
        <v>0</v>
      </c>
      <c r="AW32" s="593">
        <f t="shared" si="4"/>
        <v>0</v>
      </c>
      <c r="AX32" s="129">
        <v>0</v>
      </c>
      <c r="AY32" s="130">
        <v>0</v>
      </c>
      <c r="AZ32" s="130">
        <v>0</v>
      </c>
      <c r="BA32" s="130">
        <v>0</v>
      </c>
      <c r="BB32" s="130">
        <v>0</v>
      </c>
      <c r="BC32" s="130">
        <v>0</v>
      </c>
      <c r="BD32" s="130">
        <v>0</v>
      </c>
      <c r="BE32" s="130">
        <v>0</v>
      </c>
      <c r="BF32" s="132">
        <f t="shared" si="5"/>
        <v>0</v>
      </c>
      <c r="BG32" s="972">
        <v>0</v>
      </c>
      <c r="BH32" s="134">
        <v>0</v>
      </c>
      <c r="BI32" s="134">
        <v>0</v>
      </c>
      <c r="BJ32" s="134">
        <v>0</v>
      </c>
      <c r="BK32" s="134">
        <v>0</v>
      </c>
      <c r="BL32" s="134">
        <v>0</v>
      </c>
      <c r="BM32" s="134">
        <v>0</v>
      </c>
      <c r="BN32" s="139">
        <v>0</v>
      </c>
      <c r="BO32" s="975">
        <f t="shared" ref="BO32" si="28">SUM(BG32:BN32)</f>
        <v>0</v>
      </c>
      <c r="BP32" s="133">
        <v>0</v>
      </c>
      <c r="BQ32" s="134">
        <v>0</v>
      </c>
      <c r="BR32" s="134">
        <v>0</v>
      </c>
      <c r="BS32" s="134">
        <v>0</v>
      </c>
      <c r="BT32" s="134">
        <v>0</v>
      </c>
      <c r="BU32" s="134">
        <v>0</v>
      </c>
      <c r="BV32" s="134">
        <v>0</v>
      </c>
      <c r="BW32" s="135">
        <v>0</v>
      </c>
      <c r="BX32" s="140">
        <f t="shared" ref="BX32" si="29">SUM(BP32:BW32)</f>
        <v>0</v>
      </c>
      <c r="BY32" s="137">
        <f t="shared" si="25"/>
        <v>0</v>
      </c>
      <c r="BZ32" s="1187">
        <f t="shared" si="26"/>
        <v>0</v>
      </c>
      <c r="CA32" s="1188">
        <f t="shared" si="27"/>
        <v>0</v>
      </c>
      <c r="CB32" s="130">
        <v>0</v>
      </c>
      <c r="CC32" s="646">
        <f t="shared" si="24"/>
        <v>0</v>
      </c>
      <c r="CD32" s="1182">
        <f t="shared" si="16"/>
        <v>0</v>
      </c>
      <c r="CE32" s="1169">
        <f t="shared" si="18"/>
        <v>0</v>
      </c>
      <c r="CF32" s="262">
        <v>0</v>
      </c>
      <c r="CG32" s="462">
        <v>0</v>
      </c>
      <c r="CH32" s="240"/>
      <c r="CI32" s="219"/>
      <c r="CJ32" s="383">
        <v>0</v>
      </c>
      <c r="CK32" s="240">
        <v>0</v>
      </c>
      <c r="CL32" s="247">
        <v>0</v>
      </c>
      <c r="CM32" s="442"/>
      <c r="CN32" s="383">
        <v>0</v>
      </c>
      <c r="CO32" s="248">
        <v>0</v>
      </c>
      <c r="CP32" s="249">
        <v>0</v>
      </c>
      <c r="CQ32" s="442"/>
      <c r="CR32" s="265">
        <v>0</v>
      </c>
      <c r="CS32" s="240">
        <v>0</v>
      </c>
      <c r="CT32" s="247">
        <v>0</v>
      </c>
      <c r="CU32" s="442"/>
      <c r="CV32" s="383">
        <v>0</v>
      </c>
      <c r="CW32" s="240">
        <v>0</v>
      </c>
      <c r="CX32" s="250">
        <v>0</v>
      </c>
      <c r="CY32" s="442"/>
      <c r="CZ32" s="383">
        <v>0</v>
      </c>
      <c r="DA32" s="240">
        <v>0</v>
      </c>
      <c r="DB32" s="247">
        <v>0</v>
      </c>
      <c r="DC32" s="442"/>
      <c r="DD32" s="383">
        <v>0</v>
      </c>
      <c r="DE32" s="240">
        <v>0</v>
      </c>
      <c r="DF32" s="219"/>
      <c r="DG32" s="442"/>
      <c r="DH32" s="469">
        <f t="shared" si="11"/>
        <v>0</v>
      </c>
      <c r="DI32" s="218">
        <f t="shared" si="11"/>
        <v>0</v>
      </c>
      <c r="DJ32" s="219">
        <f t="shared" si="11"/>
        <v>0</v>
      </c>
      <c r="DK32" s="471">
        <f t="shared" si="12"/>
        <v>0</v>
      </c>
      <c r="DL32" s="215">
        <f t="shared" si="13"/>
        <v>0</v>
      </c>
      <c r="DM32" s="208">
        <f t="shared" si="14"/>
        <v>0</v>
      </c>
      <c r="DN32" s="251">
        <f t="shared" si="19"/>
        <v>0</v>
      </c>
      <c r="DO32" s="220">
        <f t="shared" si="17"/>
        <v>0</v>
      </c>
      <c r="DP32" s="1032">
        <v>0</v>
      </c>
      <c r="DQ32" s="1032">
        <v>0</v>
      </c>
      <c r="DR32" s="1032">
        <v>0</v>
      </c>
      <c r="DS32" s="1032">
        <v>0</v>
      </c>
      <c r="DT32" s="1032">
        <v>0</v>
      </c>
      <c r="DU32" s="1032">
        <v>0</v>
      </c>
      <c r="DV32" s="1032">
        <v>0</v>
      </c>
      <c r="DW32" s="1032">
        <v>0</v>
      </c>
      <c r="DX32" s="1032">
        <v>0</v>
      </c>
      <c r="DY32" s="1032">
        <v>0</v>
      </c>
      <c r="DZ32" s="1032">
        <v>0</v>
      </c>
      <c r="EA32" s="1032">
        <v>0</v>
      </c>
      <c r="EB32" s="1032">
        <v>0</v>
      </c>
      <c r="EC32" s="1032">
        <v>0</v>
      </c>
      <c r="ED32" s="1032">
        <v>0</v>
      </c>
      <c r="EE32" s="1032">
        <v>0</v>
      </c>
    </row>
    <row r="33" spans="1:135" ht="21.9" customHeight="1">
      <c r="A33" s="610" t="s">
        <v>644</v>
      </c>
      <c r="B33" s="138"/>
      <c r="C33" s="611" t="s">
        <v>94</v>
      </c>
      <c r="D33" s="612" t="s">
        <v>94</v>
      </c>
      <c r="E33" s="611" t="s">
        <v>94</v>
      </c>
      <c r="F33" s="1143">
        <v>400</v>
      </c>
      <c r="G33" s="1068" t="s">
        <v>407</v>
      </c>
      <c r="H33" s="116">
        <v>375</v>
      </c>
      <c r="I33" s="1122" t="s">
        <v>451</v>
      </c>
      <c r="J33" s="1068" t="s">
        <v>408</v>
      </c>
      <c r="K33" s="983" t="s">
        <v>317</v>
      </c>
      <c r="L33" s="116">
        <v>1</v>
      </c>
      <c r="M33" s="457">
        <v>0</v>
      </c>
      <c r="N33" s="134">
        <v>0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60">
        <f t="shared" si="0"/>
        <v>0</v>
      </c>
      <c r="V33" s="126">
        <v>0</v>
      </c>
      <c r="W33" s="134">
        <v>0</v>
      </c>
      <c r="X33" s="134">
        <v>0</v>
      </c>
      <c r="Y33" s="134">
        <v>0</v>
      </c>
      <c r="Z33" s="134">
        <v>0</v>
      </c>
      <c r="AA33" s="134">
        <v>0</v>
      </c>
      <c r="AB33" s="134">
        <v>0</v>
      </c>
      <c r="AC33" s="139">
        <v>0</v>
      </c>
      <c r="AD33" s="161">
        <f t="shared" si="1"/>
        <v>0</v>
      </c>
      <c r="AE33" s="721">
        <v>0</v>
      </c>
      <c r="AF33" s="134">
        <v>0</v>
      </c>
      <c r="AG33" s="134">
        <v>0</v>
      </c>
      <c r="AH33" s="134">
        <v>0</v>
      </c>
      <c r="AI33" s="134">
        <v>0</v>
      </c>
      <c r="AJ33" s="134">
        <v>0</v>
      </c>
      <c r="AK33" s="134">
        <v>0</v>
      </c>
      <c r="AL33" s="139">
        <v>0</v>
      </c>
      <c r="AM33" s="734">
        <f t="shared" si="2"/>
        <v>0</v>
      </c>
      <c r="AN33" s="711">
        <f t="shared" si="3"/>
        <v>0</v>
      </c>
      <c r="AO33" s="600">
        <v>0</v>
      </c>
      <c r="AP33" s="134">
        <v>0</v>
      </c>
      <c r="AQ33" s="134">
        <v>0</v>
      </c>
      <c r="AR33" s="134">
        <v>0</v>
      </c>
      <c r="AS33" s="134">
        <v>0</v>
      </c>
      <c r="AT33" s="134">
        <v>0</v>
      </c>
      <c r="AU33" s="134">
        <v>0</v>
      </c>
      <c r="AV33" s="139">
        <v>0</v>
      </c>
      <c r="AW33" s="625">
        <f t="shared" si="4"/>
        <v>0</v>
      </c>
      <c r="AX33" s="129">
        <v>0</v>
      </c>
      <c r="AY33" s="130">
        <v>0</v>
      </c>
      <c r="AZ33" s="130">
        <v>0</v>
      </c>
      <c r="BA33" s="130">
        <v>0</v>
      </c>
      <c r="BB33" s="130">
        <v>0</v>
      </c>
      <c r="BC33" s="130">
        <v>0</v>
      </c>
      <c r="BD33" s="130">
        <v>0</v>
      </c>
      <c r="BE33" s="130">
        <v>0</v>
      </c>
      <c r="BF33" s="132">
        <f t="shared" si="5"/>
        <v>0</v>
      </c>
      <c r="BG33" s="970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975">
        <f t="shared" si="6"/>
        <v>0</v>
      </c>
      <c r="BP33" s="184">
        <v>0</v>
      </c>
      <c r="BQ33" s="134">
        <v>0</v>
      </c>
      <c r="BR33" s="134">
        <v>0</v>
      </c>
      <c r="BS33" s="134">
        <v>0</v>
      </c>
      <c r="BT33" s="134">
        <v>0</v>
      </c>
      <c r="BU33" s="134">
        <v>0</v>
      </c>
      <c r="BV33" s="134">
        <v>0</v>
      </c>
      <c r="BW33" s="139">
        <v>0</v>
      </c>
      <c r="BX33" s="136">
        <f t="shared" si="15"/>
        <v>0</v>
      </c>
      <c r="BY33" s="137">
        <f t="shared" si="25"/>
        <v>0</v>
      </c>
      <c r="BZ33" s="1187">
        <f t="shared" si="26"/>
        <v>0</v>
      </c>
      <c r="CA33" s="1188">
        <f t="shared" si="27"/>
        <v>0</v>
      </c>
      <c r="CB33" s="130">
        <v>0</v>
      </c>
      <c r="CC33" s="646">
        <f t="shared" si="24"/>
        <v>0</v>
      </c>
      <c r="CD33" s="1192">
        <f t="shared" si="16"/>
        <v>0</v>
      </c>
      <c r="CE33" s="1169">
        <f t="shared" si="18"/>
        <v>0</v>
      </c>
      <c r="CF33" s="438">
        <v>0</v>
      </c>
      <c r="CG33" s="462">
        <v>0</v>
      </c>
      <c r="CH33" s="240"/>
      <c r="CI33" s="219"/>
      <c r="CJ33" s="383">
        <v>0</v>
      </c>
      <c r="CK33" s="240">
        <v>0</v>
      </c>
      <c r="CL33" s="247">
        <v>0</v>
      </c>
      <c r="CM33" s="442"/>
      <c r="CN33" s="383">
        <v>0</v>
      </c>
      <c r="CO33" s="248">
        <v>0</v>
      </c>
      <c r="CP33" s="249">
        <v>0</v>
      </c>
      <c r="CQ33" s="442"/>
      <c r="CR33" s="265">
        <v>0</v>
      </c>
      <c r="CS33" s="240">
        <v>0</v>
      </c>
      <c r="CT33" s="247">
        <v>0</v>
      </c>
      <c r="CU33" s="442"/>
      <c r="CV33" s="383">
        <v>0</v>
      </c>
      <c r="CW33" s="240">
        <v>0</v>
      </c>
      <c r="CX33" s="250">
        <v>0</v>
      </c>
      <c r="CY33" s="442"/>
      <c r="CZ33" s="383">
        <v>0</v>
      </c>
      <c r="DA33" s="240">
        <v>0</v>
      </c>
      <c r="DB33" s="247">
        <v>0</v>
      </c>
      <c r="DC33" s="442"/>
      <c r="DD33" s="383">
        <v>0</v>
      </c>
      <c r="DE33" s="240">
        <v>0</v>
      </c>
      <c r="DF33" s="219"/>
      <c r="DG33" s="442"/>
      <c r="DH33" s="469">
        <f t="shared" si="11"/>
        <v>0</v>
      </c>
      <c r="DI33" s="218">
        <f t="shared" si="11"/>
        <v>0</v>
      </c>
      <c r="DJ33" s="219">
        <f t="shared" si="11"/>
        <v>0</v>
      </c>
      <c r="DK33" s="500">
        <f t="shared" si="12"/>
        <v>0</v>
      </c>
      <c r="DL33" s="501">
        <f t="shared" si="13"/>
        <v>0</v>
      </c>
      <c r="DM33" s="219">
        <f t="shared" si="14"/>
        <v>0</v>
      </c>
      <c r="DN33" s="251">
        <f t="shared" si="19"/>
        <v>0</v>
      </c>
      <c r="DO33" s="220">
        <f t="shared" si="17"/>
        <v>0</v>
      </c>
      <c r="DP33" s="1034">
        <v>0</v>
      </c>
      <c r="DQ33" s="1034">
        <v>0</v>
      </c>
      <c r="DR33" s="1034">
        <v>0</v>
      </c>
      <c r="DS33" s="1034">
        <v>0</v>
      </c>
      <c r="DT33" s="1034">
        <v>0</v>
      </c>
      <c r="DU33" s="1034">
        <v>0</v>
      </c>
      <c r="DV33" s="1034">
        <v>0</v>
      </c>
      <c r="DW33" s="1034">
        <v>0</v>
      </c>
      <c r="DX33" s="1034">
        <v>0</v>
      </c>
      <c r="DY33" s="1034">
        <v>0</v>
      </c>
      <c r="DZ33" s="1034">
        <v>0</v>
      </c>
      <c r="EA33" s="1034">
        <v>0</v>
      </c>
      <c r="EB33" s="1034">
        <v>0</v>
      </c>
      <c r="EC33" s="1034">
        <v>0</v>
      </c>
      <c r="ED33" s="1034">
        <v>0</v>
      </c>
      <c r="EE33" s="1034">
        <v>0</v>
      </c>
    </row>
    <row r="34" spans="1:135" ht="21.9" customHeight="1">
      <c r="A34" s="610" t="s">
        <v>645</v>
      </c>
      <c r="B34" s="138"/>
      <c r="C34" s="611" t="s">
        <v>94</v>
      </c>
      <c r="D34" s="612" t="s">
        <v>94</v>
      </c>
      <c r="E34" s="611" t="s">
        <v>94</v>
      </c>
      <c r="F34" s="1143">
        <v>400</v>
      </c>
      <c r="G34" s="1068" t="s">
        <v>407</v>
      </c>
      <c r="H34" s="116">
        <v>470</v>
      </c>
      <c r="I34" s="1122" t="s">
        <v>451</v>
      </c>
      <c r="J34" s="1068" t="s">
        <v>408</v>
      </c>
      <c r="K34" s="983" t="s">
        <v>317</v>
      </c>
      <c r="L34" s="116">
        <v>1</v>
      </c>
      <c r="M34" s="457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60">
        <f t="shared" si="0"/>
        <v>0</v>
      </c>
      <c r="V34" s="126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9">
        <v>0</v>
      </c>
      <c r="AD34" s="161">
        <f t="shared" si="1"/>
        <v>0</v>
      </c>
      <c r="AE34" s="721">
        <v>0</v>
      </c>
      <c r="AF34" s="134">
        <v>0</v>
      </c>
      <c r="AG34" s="134">
        <v>0</v>
      </c>
      <c r="AH34" s="134">
        <v>0</v>
      </c>
      <c r="AI34" s="134">
        <v>0</v>
      </c>
      <c r="AJ34" s="134">
        <v>0</v>
      </c>
      <c r="AK34" s="134">
        <v>0</v>
      </c>
      <c r="AL34" s="139">
        <v>0</v>
      </c>
      <c r="AM34" s="734">
        <f t="shared" si="2"/>
        <v>0</v>
      </c>
      <c r="AN34" s="711">
        <f t="shared" si="3"/>
        <v>0</v>
      </c>
      <c r="AO34" s="600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9">
        <v>0</v>
      </c>
      <c r="AW34" s="625">
        <f t="shared" si="4"/>
        <v>0</v>
      </c>
      <c r="AX34" s="129">
        <v>0</v>
      </c>
      <c r="AY34" s="130">
        <v>0</v>
      </c>
      <c r="AZ34" s="130">
        <v>0</v>
      </c>
      <c r="BA34" s="130">
        <v>0</v>
      </c>
      <c r="BB34" s="130">
        <v>0</v>
      </c>
      <c r="BC34" s="130">
        <v>0</v>
      </c>
      <c r="BD34" s="130">
        <v>0</v>
      </c>
      <c r="BE34" s="130">
        <v>0</v>
      </c>
      <c r="BF34" s="132">
        <f t="shared" si="5"/>
        <v>0</v>
      </c>
      <c r="BG34" s="970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975">
        <f t="shared" si="6"/>
        <v>0</v>
      </c>
      <c r="BP34" s="184">
        <v>0</v>
      </c>
      <c r="BQ34" s="134">
        <v>0</v>
      </c>
      <c r="BR34" s="134">
        <v>0</v>
      </c>
      <c r="BS34" s="134">
        <v>0</v>
      </c>
      <c r="BT34" s="134">
        <v>0</v>
      </c>
      <c r="BU34" s="134">
        <v>0</v>
      </c>
      <c r="BV34" s="134">
        <v>0</v>
      </c>
      <c r="BW34" s="139">
        <v>0</v>
      </c>
      <c r="BX34" s="136">
        <f t="shared" si="15"/>
        <v>0</v>
      </c>
      <c r="BY34" s="137">
        <f t="shared" si="25"/>
        <v>0</v>
      </c>
      <c r="BZ34" s="1187">
        <f t="shared" si="26"/>
        <v>0</v>
      </c>
      <c r="CA34" s="1188">
        <f>AW34-(BH34+BI34+BJ34+BK34+BL34+BM34+BN34)</f>
        <v>0</v>
      </c>
      <c r="CB34" s="130">
        <v>0</v>
      </c>
      <c r="CC34" s="646">
        <f t="shared" si="24"/>
        <v>0</v>
      </c>
      <c r="CD34" s="1192">
        <f t="shared" si="16"/>
        <v>0</v>
      </c>
      <c r="CE34" s="1169">
        <f t="shared" si="18"/>
        <v>0</v>
      </c>
      <c r="CF34" s="438">
        <v>0</v>
      </c>
      <c r="CG34" s="462">
        <v>0</v>
      </c>
      <c r="CH34" s="240"/>
      <c r="CI34" s="219"/>
      <c r="CJ34" s="383">
        <v>0</v>
      </c>
      <c r="CK34" s="240">
        <v>0</v>
      </c>
      <c r="CL34" s="247">
        <v>0</v>
      </c>
      <c r="CM34" s="442"/>
      <c r="CN34" s="383">
        <v>0</v>
      </c>
      <c r="CO34" s="248">
        <v>0</v>
      </c>
      <c r="CP34" s="249">
        <v>0</v>
      </c>
      <c r="CQ34" s="442"/>
      <c r="CR34" s="265">
        <v>0</v>
      </c>
      <c r="CS34" s="240">
        <v>0</v>
      </c>
      <c r="CT34" s="247">
        <v>0</v>
      </c>
      <c r="CU34" s="442"/>
      <c r="CV34" s="383">
        <v>0</v>
      </c>
      <c r="CW34" s="240">
        <v>0</v>
      </c>
      <c r="CX34" s="250">
        <v>0</v>
      </c>
      <c r="CY34" s="442"/>
      <c r="CZ34" s="383">
        <v>0</v>
      </c>
      <c r="DA34" s="240">
        <v>0</v>
      </c>
      <c r="DB34" s="247">
        <v>0</v>
      </c>
      <c r="DC34" s="442"/>
      <c r="DD34" s="383">
        <v>0</v>
      </c>
      <c r="DE34" s="240">
        <v>0</v>
      </c>
      <c r="DF34" s="219"/>
      <c r="DG34" s="442"/>
      <c r="DH34" s="469">
        <f t="shared" si="11"/>
        <v>0</v>
      </c>
      <c r="DI34" s="218">
        <f t="shared" si="11"/>
        <v>0</v>
      </c>
      <c r="DJ34" s="219">
        <f t="shared" si="11"/>
        <v>0</v>
      </c>
      <c r="DK34" s="500">
        <f t="shared" si="12"/>
        <v>0</v>
      </c>
      <c r="DL34" s="501">
        <f t="shared" si="13"/>
        <v>0</v>
      </c>
      <c r="DM34" s="219">
        <f t="shared" si="14"/>
        <v>0</v>
      </c>
      <c r="DN34" s="251">
        <f t="shared" si="19"/>
        <v>0</v>
      </c>
      <c r="DO34" s="220">
        <f t="shared" si="17"/>
        <v>0</v>
      </c>
      <c r="DP34" s="1034">
        <v>0</v>
      </c>
      <c r="DQ34" s="1034">
        <v>0</v>
      </c>
      <c r="DR34" s="1034">
        <v>0</v>
      </c>
      <c r="DS34" s="1034">
        <v>0</v>
      </c>
      <c r="DT34" s="1034">
        <v>0</v>
      </c>
      <c r="DU34" s="1034">
        <v>0</v>
      </c>
      <c r="DV34" s="1034">
        <v>0</v>
      </c>
      <c r="DW34" s="1034">
        <v>0</v>
      </c>
      <c r="DX34" s="1034">
        <v>0</v>
      </c>
      <c r="DY34" s="1034">
        <v>0</v>
      </c>
      <c r="DZ34" s="1034">
        <v>0</v>
      </c>
      <c r="EA34" s="1034">
        <v>0</v>
      </c>
      <c r="EB34" s="1034">
        <v>0</v>
      </c>
      <c r="EC34" s="1034">
        <v>0</v>
      </c>
      <c r="ED34" s="1034">
        <v>0</v>
      </c>
      <c r="EE34" s="1034">
        <v>0</v>
      </c>
    </row>
    <row r="35" spans="1:135" ht="21.9" customHeight="1">
      <c r="A35" s="1106" t="s">
        <v>532</v>
      </c>
      <c r="B35" s="615"/>
      <c r="C35" s="674" t="s">
        <v>94</v>
      </c>
      <c r="D35" s="675" t="s">
        <v>94</v>
      </c>
      <c r="E35" s="166" t="s">
        <v>94</v>
      </c>
      <c r="F35" s="1146">
        <v>400</v>
      </c>
      <c r="G35" s="1071" t="s">
        <v>405</v>
      </c>
      <c r="H35" s="166">
        <v>550</v>
      </c>
      <c r="I35" s="1123" t="s">
        <v>451</v>
      </c>
      <c r="J35" s="1071" t="s">
        <v>393</v>
      </c>
      <c r="K35" s="984" t="s">
        <v>317</v>
      </c>
      <c r="L35" s="166">
        <v>1</v>
      </c>
      <c r="M35" s="123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5">
        <f t="shared" si="0"/>
        <v>0</v>
      </c>
      <c r="V35" s="453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7">
        <v>0</v>
      </c>
      <c r="AD35" s="128">
        <f t="shared" si="1"/>
        <v>0</v>
      </c>
      <c r="AE35" s="726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7">
        <v>0</v>
      </c>
      <c r="AM35" s="730">
        <f t="shared" si="2"/>
        <v>0</v>
      </c>
      <c r="AN35" s="714">
        <f t="shared" si="3"/>
        <v>0</v>
      </c>
      <c r="AO35" s="601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7">
        <v>0</v>
      </c>
      <c r="AW35" s="593">
        <f t="shared" si="4"/>
        <v>0</v>
      </c>
      <c r="AX35" s="129">
        <v>0</v>
      </c>
      <c r="AY35" s="130">
        <v>0</v>
      </c>
      <c r="AZ35" s="130">
        <v>0</v>
      </c>
      <c r="BA35" s="130">
        <v>0</v>
      </c>
      <c r="BB35" s="130">
        <v>0</v>
      </c>
      <c r="BC35" s="130">
        <v>0</v>
      </c>
      <c r="BD35" s="130">
        <v>0</v>
      </c>
      <c r="BE35" s="130">
        <v>0</v>
      </c>
      <c r="BF35" s="132">
        <f t="shared" si="5"/>
        <v>0</v>
      </c>
      <c r="BG35" s="971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648">
        <f t="shared" si="6"/>
        <v>0</v>
      </c>
      <c r="BP35" s="133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7">
        <v>0</v>
      </c>
      <c r="BX35" s="140">
        <f t="shared" si="15"/>
        <v>0</v>
      </c>
      <c r="BY35" s="341">
        <f t="shared" si="25"/>
        <v>0</v>
      </c>
      <c r="BZ35" s="1189">
        <f t="shared" si="26"/>
        <v>0</v>
      </c>
      <c r="CA35" s="1190">
        <f t="shared" si="27"/>
        <v>0</v>
      </c>
      <c r="CB35" s="130">
        <v>0</v>
      </c>
      <c r="CC35" s="645">
        <f t="shared" si="24"/>
        <v>0</v>
      </c>
      <c r="CD35" s="1193">
        <f t="shared" si="16"/>
        <v>0</v>
      </c>
      <c r="CE35" s="1169">
        <f t="shared" si="18"/>
        <v>0</v>
      </c>
      <c r="CF35" s="454">
        <v>0</v>
      </c>
      <c r="CG35" s="463">
        <v>0</v>
      </c>
      <c r="CH35" s="207"/>
      <c r="CI35" s="208"/>
      <c r="CJ35" s="384">
        <v>0</v>
      </c>
      <c r="CK35" s="207">
        <v>0</v>
      </c>
      <c r="CL35" s="209">
        <v>0</v>
      </c>
      <c r="CM35" s="443"/>
      <c r="CN35" s="384">
        <v>0</v>
      </c>
      <c r="CO35" s="210">
        <v>0</v>
      </c>
      <c r="CP35" s="211">
        <v>0</v>
      </c>
      <c r="CQ35" s="443"/>
      <c r="CR35" s="212">
        <v>0</v>
      </c>
      <c r="CS35" s="207">
        <v>0</v>
      </c>
      <c r="CT35" s="209">
        <v>0</v>
      </c>
      <c r="CU35" s="443"/>
      <c r="CV35" s="384">
        <v>0</v>
      </c>
      <c r="CW35" s="207">
        <v>0</v>
      </c>
      <c r="CX35" s="213">
        <v>0</v>
      </c>
      <c r="CY35" s="443"/>
      <c r="CZ35" s="384">
        <v>0</v>
      </c>
      <c r="DA35" s="207">
        <v>0</v>
      </c>
      <c r="DB35" s="209">
        <v>0</v>
      </c>
      <c r="DC35" s="443"/>
      <c r="DD35" s="384">
        <v>0</v>
      </c>
      <c r="DE35" s="207">
        <v>0</v>
      </c>
      <c r="DF35" s="208"/>
      <c r="DG35" s="443"/>
      <c r="DH35" s="475">
        <f t="shared" si="11"/>
        <v>0</v>
      </c>
      <c r="DI35" s="214">
        <f t="shared" si="11"/>
        <v>0</v>
      </c>
      <c r="DJ35" s="208">
        <f t="shared" si="11"/>
        <v>0</v>
      </c>
      <c r="DK35" s="471">
        <f t="shared" si="12"/>
        <v>0</v>
      </c>
      <c r="DL35" s="215">
        <f t="shared" si="13"/>
        <v>0</v>
      </c>
      <c r="DM35" s="208">
        <f t="shared" si="14"/>
        <v>0</v>
      </c>
      <c r="DN35" s="216">
        <f t="shared" si="19"/>
        <v>0</v>
      </c>
      <c r="DO35" s="217">
        <f t="shared" si="17"/>
        <v>0</v>
      </c>
      <c r="DP35" s="1035">
        <v>0</v>
      </c>
      <c r="DQ35" s="1035">
        <v>0</v>
      </c>
      <c r="DR35" s="1035">
        <v>0</v>
      </c>
      <c r="DS35" s="1035">
        <v>0</v>
      </c>
      <c r="DT35" s="1035">
        <v>0</v>
      </c>
      <c r="DU35" s="1035">
        <v>0</v>
      </c>
      <c r="DV35" s="1035">
        <v>0</v>
      </c>
      <c r="DW35" s="1035">
        <v>0</v>
      </c>
      <c r="DX35" s="1035">
        <v>0</v>
      </c>
      <c r="DY35" s="1035">
        <v>0</v>
      </c>
      <c r="DZ35" s="1035">
        <v>0</v>
      </c>
      <c r="EA35" s="1035">
        <v>0</v>
      </c>
      <c r="EB35" s="1035">
        <v>0</v>
      </c>
      <c r="EC35" s="1035">
        <v>0</v>
      </c>
      <c r="ED35" s="1035">
        <v>0</v>
      </c>
      <c r="EE35" s="1035">
        <v>0</v>
      </c>
    </row>
    <row r="36" spans="1:135" ht="21.9" customHeight="1">
      <c r="A36" s="120" t="s">
        <v>366</v>
      </c>
      <c r="B36" s="613"/>
      <c r="C36" s="612" t="s">
        <v>94</v>
      </c>
      <c r="D36" s="612" t="s">
        <v>94</v>
      </c>
      <c r="E36" s="115" t="s">
        <v>94</v>
      </c>
      <c r="F36" s="1143">
        <v>400</v>
      </c>
      <c r="G36" s="1068" t="s">
        <v>371</v>
      </c>
      <c r="H36" s="116">
        <v>900</v>
      </c>
      <c r="I36" s="1124" t="s">
        <v>290</v>
      </c>
      <c r="J36" s="1068" t="s">
        <v>368</v>
      </c>
      <c r="K36" s="983" t="s">
        <v>317</v>
      </c>
      <c r="L36" s="116">
        <v>8</v>
      </c>
      <c r="M36" s="457">
        <v>0</v>
      </c>
      <c r="N36" s="134">
        <v>0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134">
        <v>0</v>
      </c>
      <c r="U36" s="160">
        <f t="shared" si="0"/>
        <v>0</v>
      </c>
      <c r="V36" s="126">
        <v>0</v>
      </c>
      <c r="W36" s="134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9">
        <v>0</v>
      </c>
      <c r="AD36" s="161">
        <f t="shared" si="1"/>
        <v>0</v>
      </c>
      <c r="AE36" s="721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9">
        <v>0</v>
      </c>
      <c r="AM36" s="734">
        <f t="shared" si="2"/>
        <v>0</v>
      </c>
      <c r="AN36" s="711">
        <f t="shared" si="3"/>
        <v>0</v>
      </c>
      <c r="AO36" s="600">
        <v>0</v>
      </c>
      <c r="AP36" s="134">
        <v>0</v>
      </c>
      <c r="AQ36" s="134">
        <v>0</v>
      </c>
      <c r="AR36" s="134">
        <v>0</v>
      </c>
      <c r="AS36" s="134">
        <v>0</v>
      </c>
      <c r="AT36" s="134">
        <v>0</v>
      </c>
      <c r="AU36" s="134">
        <v>0</v>
      </c>
      <c r="AV36" s="139">
        <v>0</v>
      </c>
      <c r="AW36" s="625">
        <f t="shared" si="4"/>
        <v>0</v>
      </c>
      <c r="AX36" s="129">
        <v>0</v>
      </c>
      <c r="AY36" s="130">
        <v>0</v>
      </c>
      <c r="AZ36" s="130">
        <v>0</v>
      </c>
      <c r="BA36" s="130">
        <v>0</v>
      </c>
      <c r="BB36" s="130">
        <v>0</v>
      </c>
      <c r="BC36" s="130">
        <v>0</v>
      </c>
      <c r="BD36" s="130">
        <v>0</v>
      </c>
      <c r="BE36" s="130">
        <v>0</v>
      </c>
      <c r="BF36" s="132">
        <f t="shared" si="5"/>
        <v>0</v>
      </c>
      <c r="BG36" s="970">
        <v>0</v>
      </c>
      <c r="BH36" s="134">
        <v>0</v>
      </c>
      <c r="BI36" s="134">
        <v>0</v>
      </c>
      <c r="BJ36" s="134">
        <v>0</v>
      </c>
      <c r="BK36" s="134">
        <v>0</v>
      </c>
      <c r="BL36" s="134">
        <v>0</v>
      </c>
      <c r="BM36" s="134">
        <v>0</v>
      </c>
      <c r="BN36" s="134">
        <v>0</v>
      </c>
      <c r="BO36" s="975">
        <f t="shared" si="6"/>
        <v>0</v>
      </c>
      <c r="BP36" s="458">
        <v>0</v>
      </c>
      <c r="BQ36" s="134">
        <v>0</v>
      </c>
      <c r="BR36" s="134">
        <v>0</v>
      </c>
      <c r="BS36" s="134">
        <v>0</v>
      </c>
      <c r="BT36" s="134">
        <v>0</v>
      </c>
      <c r="BU36" s="134">
        <v>0</v>
      </c>
      <c r="BV36" s="134">
        <v>0</v>
      </c>
      <c r="BW36" s="134">
        <v>0</v>
      </c>
      <c r="BX36" s="136">
        <f t="shared" si="15"/>
        <v>0</v>
      </c>
      <c r="BY36" s="137">
        <f t="shared" si="25"/>
        <v>0</v>
      </c>
      <c r="BZ36" s="1187">
        <f t="shared" si="26"/>
        <v>0</v>
      </c>
      <c r="CA36" s="1188">
        <f t="shared" si="27"/>
        <v>0</v>
      </c>
      <c r="CB36" s="130">
        <v>0</v>
      </c>
      <c r="CC36" s="646">
        <f t="shared" si="24"/>
        <v>0</v>
      </c>
      <c r="CD36" s="1192">
        <f t="shared" si="16"/>
        <v>0</v>
      </c>
      <c r="CE36" s="1169">
        <f t="shared" si="18"/>
        <v>0</v>
      </c>
      <c r="CF36" s="263">
        <v>0</v>
      </c>
      <c r="CG36" s="462">
        <v>0</v>
      </c>
      <c r="CH36" s="240"/>
      <c r="CI36" s="219"/>
      <c r="CJ36" s="383">
        <v>0</v>
      </c>
      <c r="CK36" s="240">
        <v>0</v>
      </c>
      <c r="CL36" s="247">
        <v>0</v>
      </c>
      <c r="CM36" s="442"/>
      <c r="CN36" s="383">
        <v>0</v>
      </c>
      <c r="CO36" s="248">
        <v>0</v>
      </c>
      <c r="CP36" s="249">
        <v>0</v>
      </c>
      <c r="CQ36" s="442"/>
      <c r="CR36" s="265">
        <v>0</v>
      </c>
      <c r="CS36" s="240">
        <v>0</v>
      </c>
      <c r="CT36" s="247">
        <v>0</v>
      </c>
      <c r="CU36" s="442"/>
      <c r="CV36" s="383">
        <v>0</v>
      </c>
      <c r="CW36" s="240">
        <v>0</v>
      </c>
      <c r="CX36" s="250">
        <v>0</v>
      </c>
      <c r="CY36" s="442"/>
      <c r="CZ36" s="383">
        <v>0</v>
      </c>
      <c r="DA36" s="240">
        <v>0</v>
      </c>
      <c r="DB36" s="247">
        <v>0</v>
      </c>
      <c r="DC36" s="442"/>
      <c r="DD36" s="383">
        <v>0</v>
      </c>
      <c r="DE36" s="240">
        <v>0</v>
      </c>
      <c r="DF36" s="219"/>
      <c r="DG36" s="442"/>
      <c r="DH36" s="469">
        <f t="shared" si="11"/>
        <v>0</v>
      </c>
      <c r="DI36" s="218">
        <f t="shared" si="11"/>
        <v>0</v>
      </c>
      <c r="DJ36" s="219">
        <f t="shared" si="11"/>
        <v>0</v>
      </c>
      <c r="DK36" s="500">
        <f t="shared" si="12"/>
        <v>0</v>
      </c>
      <c r="DL36" s="501">
        <f t="shared" si="13"/>
        <v>0</v>
      </c>
      <c r="DM36" s="219">
        <f t="shared" si="14"/>
        <v>0</v>
      </c>
      <c r="DN36" s="251">
        <f t="shared" si="19"/>
        <v>0</v>
      </c>
      <c r="DO36" s="220">
        <f t="shared" si="17"/>
        <v>0</v>
      </c>
      <c r="DP36" s="1034">
        <v>0</v>
      </c>
      <c r="DQ36" s="1034">
        <v>0</v>
      </c>
      <c r="DR36" s="1034">
        <v>0</v>
      </c>
      <c r="DS36" s="1034">
        <v>0</v>
      </c>
      <c r="DT36" s="1034">
        <v>0</v>
      </c>
      <c r="DU36" s="1034">
        <v>0</v>
      </c>
      <c r="DV36" s="1034">
        <v>0</v>
      </c>
      <c r="DW36" s="1034">
        <v>0</v>
      </c>
      <c r="DX36" s="1034">
        <v>0</v>
      </c>
      <c r="DY36" s="1034">
        <v>0</v>
      </c>
      <c r="DZ36" s="1034">
        <v>0</v>
      </c>
      <c r="EA36" s="1034">
        <v>0</v>
      </c>
      <c r="EB36" s="1034">
        <v>0</v>
      </c>
      <c r="EC36" s="1034">
        <v>0</v>
      </c>
      <c r="ED36" s="1034">
        <v>0</v>
      </c>
      <c r="EE36" s="1034">
        <v>0</v>
      </c>
    </row>
    <row r="37" spans="1:135" ht="21.6" customHeight="1">
      <c r="A37" s="1107" t="s">
        <v>367</v>
      </c>
      <c r="B37" s="1053"/>
      <c r="C37" s="1060" t="s">
        <v>94</v>
      </c>
      <c r="D37" s="1061" t="s">
        <v>94</v>
      </c>
      <c r="E37" s="1054" t="s">
        <v>94</v>
      </c>
      <c r="F37" s="1148">
        <v>400</v>
      </c>
      <c r="G37" s="1072" t="s">
        <v>372</v>
      </c>
      <c r="H37" s="1054">
        <v>715</v>
      </c>
      <c r="I37" s="1125" t="s">
        <v>451</v>
      </c>
      <c r="J37" s="1072" t="s">
        <v>368</v>
      </c>
      <c r="K37" s="985" t="s">
        <v>317</v>
      </c>
      <c r="L37" s="1054">
        <v>12</v>
      </c>
      <c r="M37" s="332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67">
        <f t="shared" si="0"/>
        <v>0</v>
      </c>
      <c r="V37" s="626">
        <v>0</v>
      </c>
      <c r="W37" s="177">
        <v>0</v>
      </c>
      <c r="X37" s="177">
        <v>0</v>
      </c>
      <c r="Y37" s="177">
        <v>0</v>
      </c>
      <c r="Z37" s="177">
        <v>0</v>
      </c>
      <c r="AA37" s="177">
        <v>0</v>
      </c>
      <c r="AB37" s="177">
        <v>0</v>
      </c>
      <c r="AC37" s="436">
        <v>0</v>
      </c>
      <c r="AD37" s="168">
        <f t="shared" si="1"/>
        <v>0</v>
      </c>
      <c r="AE37" s="72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436">
        <v>0</v>
      </c>
      <c r="AM37" s="732">
        <f t="shared" si="2"/>
        <v>0</v>
      </c>
      <c r="AN37" s="715">
        <f t="shared" si="3"/>
        <v>0</v>
      </c>
      <c r="AO37" s="603">
        <v>0</v>
      </c>
      <c r="AP37" s="177">
        <v>0</v>
      </c>
      <c r="AQ37" s="177">
        <v>0</v>
      </c>
      <c r="AR37" s="177">
        <v>0</v>
      </c>
      <c r="AS37" s="177">
        <v>0</v>
      </c>
      <c r="AT37" s="177">
        <v>0</v>
      </c>
      <c r="AU37" s="177">
        <v>0</v>
      </c>
      <c r="AV37" s="436">
        <v>0</v>
      </c>
      <c r="AW37" s="595">
        <f t="shared" si="4"/>
        <v>0</v>
      </c>
      <c r="AX37" s="129">
        <v>0</v>
      </c>
      <c r="AY37" s="130">
        <v>0</v>
      </c>
      <c r="AZ37" s="130">
        <v>0</v>
      </c>
      <c r="BA37" s="130">
        <v>0</v>
      </c>
      <c r="BB37" s="130">
        <v>0</v>
      </c>
      <c r="BC37" s="130">
        <v>0</v>
      </c>
      <c r="BD37" s="130">
        <v>0</v>
      </c>
      <c r="BE37" s="130">
        <v>0</v>
      </c>
      <c r="BF37" s="132">
        <f t="shared" si="5"/>
        <v>0</v>
      </c>
      <c r="BG37" s="973">
        <v>0</v>
      </c>
      <c r="BH37" s="177">
        <v>0</v>
      </c>
      <c r="BI37" s="177">
        <v>0</v>
      </c>
      <c r="BJ37" s="177">
        <v>0</v>
      </c>
      <c r="BK37" s="177">
        <v>0</v>
      </c>
      <c r="BL37" s="177">
        <v>0</v>
      </c>
      <c r="BM37" s="177">
        <v>0</v>
      </c>
      <c r="BN37" s="177">
        <v>0</v>
      </c>
      <c r="BO37" s="976">
        <f t="shared" si="6"/>
        <v>0</v>
      </c>
      <c r="BP37" s="334">
        <v>0</v>
      </c>
      <c r="BQ37" s="177">
        <v>0</v>
      </c>
      <c r="BR37" s="177">
        <v>0</v>
      </c>
      <c r="BS37" s="177">
        <v>0</v>
      </c>
      <c r="BT37" s="177">
        <v>0</v>
      </c>
      <c r="BU37" s="177">
        <v>0</v>
      </c>
      <c r="BV37" s="177">
        <v>0</v>
      </c>
      <c r="BW37" s="177">
        <v>0</v>
      </c>
      <c r="BX37" s="335">
        <f t="shared" si="15"/>
        <v>0</v>
      </c>
      <c r="BY37" s="336">
        <f t="shared" si="25"/>
        <v>0</v>
      </c>
      <c r="BZ37" s="1194">
        <f t="shared" si="26"/>
        <v>0</v>
      </c>
      <c r="CA37" s="1195">
        <f t="shared" si="27"/>
        <v>0</v>
      </c>
      <c r="CB37" s="130">
        <v>0</v>
      </c>
      <c r="CC37" s="1196">
        <f t="shared" si="24"/>
        <v>0</v>
      </c>
      <c r="CD37" s="1197">
        <f t="shared" si="16"/>
        <v>0</v>
      </c>
      <c r="CE37" s="1171">
        <f t="shared" si="18"/>
        <v>0</v>
      </c>
      <c r="CF37" s="379">
        <v>0</v>
      </c>
      <c r="CG37" s="465">
        <v>0</v>
      </c>
      <c r="CH37" s="221"/>
      <c r="CI37" s="222"/>
      <c r="CJ37" s="386">
        <v>0</v>
      </c>
      <c r="CK37" s="221">
        <v>0</v>
      </c>
      <c r="CL37" s="223">
        <v>0</v>
      </c>
      <c r="CM37" s="445"/>
      <c r="CN37" s="386">
        <v>0</v>
      </c>
      <c r="CO37" s="224">
        <v>0</v>
      </c>
      <c r="CP37" s="225">
        <v>0</v>
      </c>
      <c r="CQ37" s="445"/>
      <c r="CR37" s="226">
        <v>0</v>
      </c>
      <c r="CS37" s="221">
        <v>0</v>
      </c>
      <c r="CT37" s="223">
        <v>0</v>
      </c>
      <c r="CU37" s="445"/>
      <c r="CV37" s="386">
        <v>0</v>
      </c>
      <c r="CW37" s="221">
        <v>0</v>
      </c>
      <c r="CX37" s="227">
        <v>0</v>
      </c>
      <c r="CY37" s="445"/>
      <c r="CZ37" s="386">
        <v>0</v>
      </c>
      <c r="DA37" s="221">
        <v>0</v>
      </c>
      <c r="DB37" s="223">
        <v>0</v>
      </c>
      <c r="DC37" s="445"/>
      <c r="DD37" s="386">
        <v>0</v>
      </c>
      <c r="DE37" s="221">
        <v>0</v>
      </c>
      <c r="DF37" s="222"/>
      <c r="DG37" s="445"/>
      <c r="DH37" s="480">
        <f t="shared" si="11"/>
        <v>0</v>
      </c>
      <c r="DI37" s="228">
        <f t="shared" si="11"/>
        <v>0</v>
      </c>
      <c r="DJ37" s="222">
        <f t="shared" si="11"/>
        <v>0</v>
      </c>
      <c r="DK37" s="473">
        <f t="shared" si="12"/>
        <v>0</v>
      </c>
      <c r="DL37" s="339">
        <f t="shared" si="13"/>
        <v>0</v>
      </c>
      <c r="DM37" s="222">
        <f t="shared" si="14"/>
        <v>0</v>
      </c>
      <c r="DN37" s="241">
        <f t="shared" si="19"/>
        <v>0</v>
      </c>
      <c r="DO37" s="242">
        <f t="shared" si="17"/>
        <v>0</v>
      </c>
      <c r="DP37" s="1036">
        <v>0</v>
      </c>
      <c r="DQ37" s="1036">
        <v>0</v>
      </c>
      <c r="DR37" s="1036">
        <v>0</v>
      </c>
      <c r="DS37" s="1036">
        <v>0</v>
      </c>
      <c r="DT37" s="1036">
        <v>0</v>
      </c>
      <c r="DU37" s="1036">
        <v>0</v>
      </c>
      <c r="DV37" s="1036">
        <v>0</v>
      </c>
      <c r="DW37" s="1036">
        <v>0</v>
      </c>
      <c r="DX37" s="1036">
        <v>0</v>
      </c>
      <c r="DY37" s="1036">
        <v>0</v>
      </c>
      <c r="DZ37" s="1036">
        <v>0</v>
      </c>
      <c r="EA37" s="1036">
        <v>0</v>
      </c>
      <c r="EB37" s="1036">
        <v>0</v>
      </c>
      <c r="EC37" s="1036">
        <v>0</v>
      </c>
      <c r="ED37" s="1036">
        <v>0</v>
      </c>
      <c r="EE37" s="1036">
        <v>0</v>
      </c>
    </row>
    <row r="38" spans="1:135" s="45" customFormat="1" ht="21.9" customHeight="1">
      <c r="A38" s="329" t="s">
        <v>253</v>
      </c>
      <c r="B38" s="1063"/>
      <c r="C38" s="1063" t="s">
        <v>94</v>
      </c>
      <c r="D38" s="1064" t="s">
        <v>94</v>
      </c>
      <c r="E38" s="1064" t="s">
        <v>316</v>
      </c>
      <c r="F38" s="1142">
        <v>400</v>
      </c>
      <c r="G38" s="1067" t="s">
        <v>51</v>
      </c>
      <c r="H38" s="165">
        <v>520</v>
      </c>
      <c r="I38" s="1119" t="s">
        <v>290</v>
      </c>
      <c r="J38" s="1067" t="s">
        <v>242</v>
      </c>
      <c r="K38" s="331" t="s">
        <v>264</v>
      </c>
      <c r="L38" s="1064">
        <v>24</v>
      </c>
      <c r="M38" s="606">
        <v>0</v>
      </c>
      <c r="N38" s="174">
        <v>0</v>
      </c>
      <c r="O38" s="174">
        <v>0</v>
      </c>
      <c r="P38" s="174">
        <v>0</v>
      </c>
      <c r="Q38" s="174">
        <v>0</v>
      </c>
      <c r="R38" s="174">
        <v>0</v>
      </c>
      <c r="S38" s="174">
        <v>0</v>
      </c>
      <c r="T38" s="174">
        <v>0</v>
      </c>
      <c r="U38" s="607">
        <f t="shared" si="0"/>
        <v>0</v>
      </c>
      <c r="V38" s="182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4">
        <v>0</v>
      </c>
      <c r="AD38" s="178">
        <f t="shared" si="1"/>
        <v>0</v>
      </c>
      <c r="AE38" s="723">
        <v>0</v>
      </c>
      <c r="AF38" s="174">
        <v>0</v>
      </c>
      <c r="AG38" s="174">
        <v>0</v>
      </c>
      <c r="AH38" s="174">
        <v>0</v>
      </c>
      <c r="AI38" s="174">
        <v>0</v>
      </c>
      <c r="AJ38" s="174">
        <v>0</v>
      </c>
      <c r="AK38" s="174">
        <v>0</v>
      </c>
      <c r="AL38" s="190">
        <v>0</v>
      </c>
      <c r="AM38" s="735">
        <f t="shared" si="2"/>
        <v>0</v>
      </c>
      <c r="AN38" s="717">
        <f t="shared" si="3"/>
        <v>0</v>
      </c>
      <c r="AO38" s="604">
        <v>0</v>
      </c>
      <c r="AP38" s="174">
        <v>0</v>
      </c>
      <c r="AQ38" s="174">
        <v>0</v>
      </c>
      <c r="AR38" s="174">
        <v>0</v>
      </c>
      <c r="AS38" s="174">
        <v>0</v>
      </c>
      <c r="AT38" s="174">
        <v>0</v>
      </c>
      <c r="AU38" s="174">
        <v>0</v>
      </c>
      <c r="AV38" s="190">
        <v>0</v>
      </c>
      <c r="AW38" s="596">
        <f t="shared" si="4"/>
        <v>0</v>
      </c>
      <c r="AX38" s="129">
        <v>0</v>
      </c>
      <c r="AY38" s="130">
        <v>0</v>
      </c>
      <c r="AZ38" s="130">
        <v>0</v>
      </c>
      <c r="BA38" s="130">
        <v>0</v>
      </c>
      <c r="BB38" s="130">
        <v>0</v>
      </c>
      <c r="BC38" s="130">
        <v>0</v>
      </c>
      <c r="BD38" s="130">
        <v>0</v>
      </c>
      <c r="BE38" s="130">
        <v>0</v>
      </c>
      <c r="BF38" s="131">
        <f t="shared" si="5"/>
        <v>0</v>
      </c>
      <c r="BG38" s="145">
        <v>0</v>
      </c>
      <c r="BH38" s="150">
        <v>0</v>
      </c>
      <c r="BI38" s="150">
        <v>0</v>
      </c>
      <c r="BJ38" s="150">
        <v>0</v>
      </c>
      <c r="BK38" s="150">
        <v>0</v>
      </c>
      <c r="BL38" s="150">
        <v>0</v>
      </c>
      <c r="BM38" s="150">
        <v>0</v>
      </c>
      <c r="BN38" s="151">
        <v>0</v>
      </c>
      <c r="BO38" s="152">
        <f t="shared" si="6"/>
        <v>0</v>
      </c>
      <c r="BP38" s="173">
        <v>0</v>
      </c>
      <c r="BQ38" s="153">
        <v>0</v>
      </c>
      <c r="BR38" s="153">
        <v>0</v>
      </c>
      <c r="BS38" s="153">
        <v>0</v>
      </c>
      <c r="BT38" s="153">
        <v>0</v>
      </c>
      <c r="BU38" s="153">
        <v>0</v>
      </c>
      <c r="BV38" s="153">
        <v>0</v>
      </c>
      <c r="BW38" s="154">
        <v>0</v>
      </c>
      <c r="BX38" s="175">
        <f t="shared" si="15"/>
        <v>0</v>
      </c>
      <c r="BY38" s="393">
        <f>U38-(W38+X38+Y38+Z38+AA38+AB38+AC38+AF38+AG38+AH38+AI38+AJ38+AK38+AL38)</f>
        <v>0</v>
      </c>
      <c r="BZ38" s="1180">
        <f>AN38-(AP38+AQ38+AR38+AS38+AT38+AU38+AV38)</f>
        <v>0</v>
      </c>
      <c r="CA38" s="1181">
        <f>AW38-(BQ38+BR38+BS38+BT38+BU38+BV38+BW38)</f>
        <v>0</v>
      </c>
      <c r="CB38" s="130">
        <v>0</v>
      </c>
      <c r="CC38" s="130">
        <v>0</v>
      </c>
      <c r="CD38" s="1182">
        <f t="shared" si="16"/>
        <v>0</v>
      </c>
      <c r="CE38" s="1169">
        <f t="shared" si="18"/>
        <v>0</v>
      </c>
      <c r="CF38" s="264">
        <v>0</v>
      </c>
      <c r="CG38" s="466">
        <v>0</v>
      </c>
      <c r="CH38" s="229"/>
      <c r="CI38" s="230"/>
      <c r="CJ38" s="387">
        <v>0</v>
      </c>
      <c r="CK38" s="229">
        <v>0</v>
      </c>
      <c r="CL38" s="368">
        <v>0</v>
      </c>
      <c r="CM38" s="446"/>
      <c r="CN38" s="387">
        <v>0</v>
      </c>
      <c r="CO38" s="369">
        <v>0</v>
      </c>
      <c r="CP38" s="370">
        <v>0</v>
      </c>
      <c r="CQ38" s="446"/>
      <c r="CR38" s="371">
        <v>0</v>
      </c>
      <c r="CS38" s="229">
        <v>0</v>
      </c>
      <c r="CT38" s="368">
        <v>0</v>
      </c>
      <c r="CU38" s="446"/>
      <c r="CV38" s="387">
        <v>0</v>
      </c>
      <c r="CW38" s="229">
        <v>0</v>
      </c>
      <c r="CX38" s="372">
        <v>0</v>
      </c>
      <c r="CY38" s="446"/>
      <c r="CZ38" s="387">
        <v>0</v>
      </c>
      <c r="DA38" s="229">
        <v>0</v>
      </c>
      <c r="DB38" s="368">
        <v>0</v>
      </c>
      <c r="DC38" s="446"/>
      <c r="DD38" s="387">
        <v>0</v>
      </c>
      <c r="DE38" s="229">
        <v>0</v>
      </c>
      <c r="DF38" s="230"/>
      <c r="DG38" s="446"/>
      <c r="DH38" s="478">
        <f t="shared" si="11"/>
        <v>0</v>
      </c>
      <c r="DI38" s="479">
        <f t="shared" si="11"/>
        <v>0</v>
      </c>
      <c r="DJ38" s="230">
        <f t="shared" si="11"/>
        <v>0</v>
      </c>
      <c r="DK38" s="608">
        <f t="shared" si="12"/>
        <v>0</v>
      </c>
      <c r="DL38" s="609">
        <f t="shared" si="13"/>
        <v>0</v>
      </c>
      <c r="DM38" s="230">
        <f t="shared" si="14"/>
        <v>0</v>
      </c>
      <c r="DN38" s="338">
        <f t="shared" si="19"/>
        <v>0</v>
      </c>
      <c r="DO38" s="246">
        <f t="shared" si="17"/>
        <v>0</v>
      </c>
      <c r="DP38" s="449">
        <v>0</v>
      </c>
      <c r="DQ38" s="449">
        <v>0</v>
      </c>
      <c r="DR38" s="449">
        <v>0</v>
      </c>
      <c r="DS38" s="449">
        <v>0</v>
      </c>
      <c r="DT38" s="449">
        <v>0</v>
      </c>
      <c r="DU38" s="449">
        <v>0</v>
      </c>
      <c r="DV38" s="449">
        <v>0</v>
      </c>
      <c r="DW38" s="449">
        <v>0</v>
      </c>
      <c r="DX38" s="449">
        <v>0</v>
      </c>
      <c r="DY38" s="449">
        <v>0</v>
      </c>
      <c r="DZ38" s="449">
        <v>0</v>
      </c>
      <c r="EA38" s="449">
        <v>0</v>
      </c>
      <c r="EB38" s="449">
        <v>0</v>
      </c>
      <c r="EC38" s="449">
        <v>0</v>
      </c>
      <c r="ED38" s="449">
        <v>0</v>
      </c>
      <c r="EE38" s="449">
        <v>0</v>
      </c>
    </row>
    <row r="39" spans="1:135" s="45" customFormat="1" ht="21.9" customHeight="1">
      <c r="A39" s="120" t="s">
        <v>254</v>
      </c>
      <c r="B39" s="612"/>
      <c r="C39" s="1063" t="s">
        <v>94</v>
      </c>
      <c r="D39" s="1063" t="s">
        <v>94</v>
      </c>
      <c r="E39" s="1063" t="s">
        <v>316</v>
      </c>
      <c r="F39" s="1143">
        <v>400</v>
      </c>
      <c r="G39" s="1068" t="s">
        <v>60</v>
      </c>
      <c r="H39" s="116">
        <v>510</v>
      </c>
      <c r="I39" s="1124" t="s">
        <v>290</v>
      </c>
      <c r="J39" s="1068" t="s">
        <v>242</v>
      </c>
      <c r="K39" s="183" t="s">
        <v>264</v>
      </c>
      <c r="L39" s="611">
        <v>24</v>
      </c>
      <c r="M39" s="123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5">
        <f t="shared" si="0"/>
        <v>0</v>
      </c>
      <c r="V39" s="126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7">
        <v>0</v>
      </c>
      <c r="AD39" s="128">
        <f t="shared" si="1"/>
        <v>0</v>
      </c>
      <c r="AE39" s="721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9">
        <v>0</v>
      </c>
      <c r="AM39" s="730">
        <f t="shared" si="2"/>
        <v>0</v>
      </c>
      <c r="AN39" s="714">
        <f t="shared" si="3"/>
        <v>0</v>
      </c>
      <c r="AO39" s="600">
        <v>0</v>
      </c>
      <c r="AP39" s="134">
        <v>0</v>
      </c>
      <c r="AQ39" s="134">
        <v>0</v>
      </c>
      <c r="AR39" s="134">
        <v>0</v>
      </c>
      <c r="AS39" s="134">
        <v>0</v>
      </c>
      <c r="AT39" s="134">
        <v>0</v>
      </c>
      <c r="AU39" s="134">
        <v>0</v>
      </c>
      <c r="AV39" s="139">
        <v>0</v>
      </c>
      <c r="AW39" s="593">
        <f t="shared" si="4"/>
        <v>0</v>
      </c>
      <c r="AX39" s="129">
        <v>0</v>
      </c>
      <c r="AY39" s="130">
        <v>0</v>
      </c>
      <c r="AZ39" s="130">
        <v>0</v>
      </c>
      <c r="BA39" s="130">
        <v>0</v>
      </c>
      <c r="BB39" s="130">
        <v>0</v>
      </c>
      <c r="BC39" s="130">
        <v>0</v>
      </c>
      <c r="BD39" s="130">
        <v>0</v>
      </c>
      <c r="BE39" s="130">
        <v>0</v>
      </c>
      <c r="BF39" s="131">
        <f t="shared" si="5"/>
        <v>0</v>
      </c>
      <c r="BG39" s="149">
        <v>0</v>
      </c>
      <c r="BH39" s="150">
        <v>0</v>
      </c>
      <c r="BI39" s="150">
        <v>0</v>
      </c>
      <c r="BJ39" s="150">
        <v>0</v>
      </c>
      <c r="BK39" s="150">
        <v>0</v>
      </c>
      <c r="BL39" s="150">
        <v>0</v>
      </c>
      <c r="BM39" s="150">
        <v>0</v>
      </c>
      <c r="BN39" s="151">
        <v>0</v>
      </c>
      <c r="BO39" s="152">
        <f t="shared" si="6"/>
        <v>0</v>
      </c>
      <c r="BP39" s="173">
        <v>0</v>
      </c>
      <c r="BQ39" s="134">
        <v>0</v>
      </c>
      <c r="BR39" s="134">
        <v>0</v>
      </c>
      <c r="BS39" s="134">
        <v>0</v>
      </c>
      <c r="BT39" s="134">
        <v>0</v>
      </c>
      <c r="BU39" s="134">
        <v>0</v>
      </c>
      <c r="BV39" s="134">
        <v>0</v>
      </c>
      <c r="BW39" s="135">
        <v>0</v>
      </c>
      <c r="BX39" s="136">
        <f t="shared" si="15"/>
        <v>0</v>
      </c>
      <c r="BY39" s="393">
        <f t="shared" ref="BY39:BY82" si="30">U39-(W39+X39+Y39+Z39+AA39+AB39+AC39+AF39+AG39+AH39+AI39+AJ39+AK39+AL39)</f>
        <v>0</v>
      </c>
      <c r="BZ39" s="1180">
        <f t="shared" ref="BZ39:BZ82" si="31">AN39-(AP39+AQ39+AR39+AS39+AT39+AU39+AV39)</f>
        <v>0</v>
      </c>
      <c r="CA39" s="1181">
        <f t="shared" ref="CA39:CA82" si="32">AW39-(BQ39+BR39+BS39+BT39+BU39+BV39+BW39)</f>
        <v>0</v>
      </c>
      <c r="CB39" s="130">
        <v>0</v>
      </c>
      <c r="CC39" s="130">
        <v>0</v>
      </c>
      <c r="CD39" s="1182">
        <f t="shared" si="16"/>
        <v>0</v>
      </c>
      <c r="CE39" s="1169">
        <f t="shared" si="18"/>
        <v>0</v>
      </c>
      <c r="CF39" s="263">
        <v>0</v>
      </c>
      <c r="CG39" s="462">
        <v>0</v>
      </c>
      <c r="CH39" s="240"/>
      <c r="CI39" s="219"/>
      <c r="CJ39" s="383">
        <v>0</v>
      </c>
      <c r="CK39" s="240">
        <v>0</v>
      </c>
      <c r="CL39" s="247">
        <v>0</v>
      </c>
      <c r="CM39" s="442"/>
      <c r="CN39" s="383">
        <v>0</v>
      </c>
      <c r="CO39" s="248">
        <v>0</v>
      </c>
      <c r="CP39" s="249">
        <v>0</v>
      </c>
      <c r="CQ39" s="442"/>
      <c r="CR39" s="265">
        <v>0</v>
      </c>
      <c r="CS39" s="240">
        <v>0</v>
      </c>
      <c r="CT39" s="247">
        <v>0</v>
      </c>
      <c r="CU39" s="442"/>
      <c r="CV39" s="383">
        <v>0</v>
      </c>
      <c r="CW39" s="240">
        <v>0</v>
      </c>
      <c r="CX39" s="250">
        <v>0</v>
      </c>
      <c r="CY39" s="442"/>
      <c r="CZ39" s="383">
        <v>0</v>
      </c>
      <c r="DA39" s="240">
        <v>0</v>
      </c>
      <c r="DB39" s="247">
        <v>0</v>
      </c>
      <c r="DC39" s="442"/>
      <c r="DD39" s="383">
        <v>0</v>
      </c>
      <c r="DE39" s="240">
        <v>0</v>
      </c>
      <c r="DF39" s="219"/>
      <c r="DG39" s="442"/>
      <c r="DH39" s="469">
        <f t="shared" si="11"/>
        <v>0</v>
      </c>
      <c r="DI39" s="218">
        <f t="shared" si="11"/>
        <v>0</v>
      </c>
      <c r="DJ39" s="219">
        <f t="shared" si="11"/>
        <v>0</v>
      </c>
      <c r="DK39" s="471">
        <f t="shared" si="12"/>
        <v>0</v>
      </c>
      <c r="DL39" s="215">
        <f t="shared" si="13"/>
        <v>0</v>
      </c>
      <c r="DM39" s="208">
        <f t="shared" si="14"/>
        <v>0</v>
      </c>
      <c r="DN39" s="251">
        <f t="shared" si="19"/>
        <v>0</v>
      </c>
      <c r="DO39" s="220">
        <f t="shared" si="17"/>
        <v>0</v>
      </c>
      <c r="DP39" s="449">
        <v>0</v>
      </c>
      <c r="DQ39" s="449">
        <v>0</v>
      </c>
      <c r="DR39" s="449">
        <v>0</v>
      </c>
      <c r="DS39" s="449">
        <v>0</v>
      </c>
      <c r="DT39" s="449">
        <v>0</v>
      </c>
      <c r="DU39" s="449">
        <v>0</v>
      </c>
      <c r="DV39" s="449">
        <v>0</v>
      </c>
      <c r="DW39" s="449">
        <v>0</v>
      </c>
      <c r="DX39" s="449">
        <v>0</v>
      </c>
      <c r="DY39" s="449">
        <v>0</v>
      </c>
      <c r="DZ39" s="449">
        <v>0</v>
      </c>
      <c r="EA39" s="449">
        <v>0</v>
      </c>
      <c r="EB39" s="449">
        <v>0</v>
      </c>
      <c r="EC39" s="449">
        <v>0</v>
      </c>
      <c r="ED39" s="449">
        <v>0</v>
      </c>
      <c r="EE39" s="449">
        <v>0</v>
      </c>
    </row>
    <row r="40" spans="1:135" ht="21.6" customHeight="1">
      <c r="A40" s="120" t="s">
        <v>260</v>
      </c>
      <c r="B40" s="138"/>
      <c r="C40" s="612" t="s">
        <v>94</v>
      </c>
      <c r="D40" s="1063" t="s">
        <v>94</v>
      </c>
      <c r="E40" s="612" t="s">
        <v>316</v>
      </c>
      <c r="F40" s="1143">
        <v>400</v>
      </c>
      <c r="G40" s="1068" t="s">
        <v>51</v>
      </c>
      <c r="H40" s="116">
        <v>515</v>
      </c>
      <c r="I40" s="1124" t="s">
        <v>290</v>
      </c>
      <c r="J40" s="1068" t="s">
        <v>262</v>
      </c>
      <c r="K40" s="183" t="s">
        <v>264</v>
      </c>
      <c r="L40" s="183">
        <v>24</v>
      </c>
      <c r="M40" s="123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5">
        <f t="shared" si="0"/>
        <v>0</v>
      </c>
      <c r="V40" s="126">
        <v>0</v>
      </c>
      <c r="W40" s="124">
        <v>0</v>
      </c>
      <c r="X40" s="124">
        <v>0</v>
      </c>
      <c r="Y40" s="124">
        <v>0</v>
      </c>
      <c r="Z40" s="124">
        <v>0</v>
      </c>
      <c r="AA40" s="124">
        <v>0</v>
      </c>
      <c r="AB40" s="124">
        <v>0</v>
      </c>
      <c r="AC40" s="127">
        <v>0</v>
      </c>
      <c r="AD40" s="128">
        <f t="shared" si="1"/>
        <v>0</v>
      </c>
      <c r="AE40" s="721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9">
        <v>0</v>
      </c>
      <c r="AM40" s="730">
        <f t="shared" si="2"/>
        <v>0</v>
      </c>
      <c r="AN40" s="714">
        <f t="shared" si="3"/>
        <v>0</v>
      </c>
      <c r="AO40" s="600">
        <v>0</v>
      </c>
      <c r="AP40" s="134">
        <v>0</v>
      </c>
      <c r="AQ40" s="134">
        <v>0</v>
      </c>
      <c r="AR40" s="134">
        <v>0</v>
      </c>
      <c r="AS40" s="134">
        <v>0</v>
      </c>
      <c r="AT40" s="134">
        <v>0</v>
      </c>
      <c r="AU40" s="134">
        <v>0</v>
      </c>
      <c r="AV40" s="139">
        <v>0</v>
      </c>
      <c r="AW40" s="593">
        <f t="shared" si="4"/>
        <v>0</v>
      </c>
      <c r="AX40" s="129">
        <v>0</v>
      </c>
      <c r="AY40" s="130">
        <v>0</v>
      </c>
      <c r="AZ40" s="130">
        <v>0</v>
      </c>
      <c r="BA40" s="130">
        <v>0</v>
      </c>
      <c r="BB40" s="130">
        <v>0</v>
      </c>
      <c r="BC40" s="130">
        <v>0</v>
      </c>
      <c r="BD40" s="130">
        <v>0</v>
      </c>
      <c r="BE40" s="130">
        <v>0</v>
      </c>
      <c r="BF40" s="131">
        <f t="shared" si="5"/>
        <v>0</v>
      </c>
      <c r="BG40" s="149">
        <v>0</v>
      </c>
      <c r="BH40" s="150">
        <v>0</v>
      </c>
      <c r="BI40" s="150">
        <v>0</v>
      </c>
      <c r="BJ40" s="150">
        <v>0</v>
      </c>
      <c r="BK40" s="150">
        <v>0</v>
      </c>
      <c r="BL40" s="150">
        <v>0</v>
      </c>
      <c r="BM40" s="150">
        <v>0</v>
      </c>
      <c r="BN40" s="151">
        <v>0</v>
      </c>
      <c r="BO40" s="152">
        <f t="shared" si="6"/>
        <v>0</v>
      </c>
      <c r="BP40" s="173">
        <v>0</v>
      </c>
      <c r="BQ40" s="134">
        <v>0</v>
      </c>
      <c r="BR40" s="134">
        <v>0</v>
      </c>
      <c r="BS40" s="134">
        <v>0</v>
      </c>
      <c r="BT40" s="134">
        <v>0</v>
      </c>
      <c r="BU40" s="134">
        <v>0</v>
      </c>
      <c r="BV40" s="134">
        <v>0</v>
      </c>
      <c r="BW40" s="135">
        <v>0</v>
      </c>
      <c r="BX40" s="136">
        <f t="shared" si="15"/>
        <v>0</v>
      </c>
      <c r="BY40" s="393">
        <f t="shared" si="30"/>
        <v>0</v>
      </c>
      <c r="BZ40" s="1180">
        <f t="shared" si="31"/>
        <v>0</v>
      </c>
      <c r="CA40" s="1181">
        <f t="shared" si="32"/>
        <v>0</v>
      </c>
      <c r="CB40" s="130">
        <v>0</v>
      </c>
      <c r="CC40" s="130">
        <v>0</v>
      </c>
      <c r="CD40" s="1182">
        <f t="shared" si="16"/>
        <v>0</v>
      </c>
      <c r="CE40" s="1169">
        <f t="shared" si="18"/>
        <v>0</v>
      </c>
      <c r="CF40" s="263">
        <v>0</v>
      </c>
      <c r="CG40" s="462">
        <v>0</v>
      </c>
      <c r="CH40" s="240"/>
      <c r="CI40" s="219"/>
      <c r="CJ40" s="383">
        <v>0</v>
      </c>
      <c r="CK40" s="240">
        <v>0</v>
      </c>
      <c r="CL40" s="247">
        <v>0</v>
      </c>
      <c r="CM40" s="442"/>
      <c r="CN40" s="383">
        <v>0</v>
      </c>
      <c r="CO40" s="248">
        <v>0</v>
      </c>
      <c r="CP40" s="249">
        <v>0</v>
      </c>
      <c r="CQ40" s="442"/>
      <c r="CR40" s="265">
        <v>0</v>
      </c>
      <c r="CS40" s="240">
        <v>0</v>
      </c>
      <c r="CT40" s="247">
        <v>0</v>
      </c>
      <c r="CU40" s="442"/>
      <c r="CV40" s="383">
        <v>0</v>
      </c>
      <c r="CW40" s="240">
        <v>0</v>
      </c>
      <c r="CX40" s="250">
        <v>0</v>
      </c>
      <c r="CY40" s="442"/>
      <c r="CZ40" s="383">
        <v>0</v>
      </c>
      <c r="DA40" s="240">
        <v>0</v>
      </c>
      <c r="DB40" s="247">
        <v>0</v>
      </c>
      <c r="DC40" s="442"/>
      <c r="DD40" s="383">
        <v>0</v>
      </c>
      <c r="DE40" s="240">
        <v>0</v>
      </c>
      <c r="DF40" s="219"/>
      <c r="DG40" s="442"/>
      <c r="DH40" s="469">
        <f t="shared" si="11"/>
        <v>0</v>
      </c>
      <c r="DI40" s="218">
        <f t="shared" si="11"/>
        <v>0</v>
      </c>
      <c r="DJ40" s="219">
        <f t="shared" si="11"/>
        <v>0</v>
      </c>
      <c r="DK40" s="471">
        <f t="shared" si="12"/>
        <v>0</v>
      </c>
      <c r="DL40" s="215">
        <f t="shared" si="13"/>
        <v>0</v>
      </c>
      <c r="DM40" s="208">
        <f t="shared" si="14"/>
        <v>0</v>
      </c>
      <c r="DN40" s="251">
        <f t="shared" si="19"/>
        <v>0</v>
      </c>
      <c r="DO40" s="220">
        <f t="shared" si="17"/>
        <v>0</v>
      </c>
      <c r="DP40" s="449">
        <v>0</v>
      </c>
      <c r="DQ40" s="449">
        <v>0</v>
      </c>
      <c r="DR40" s="449">
        <v>0</v>
      </c>
      <c r="DS40" s="449">
        <v>0</v>
      </c>
      <c r="DT40" s="449">
        <v>0</v>
      </c>
      <c r="DU40" s="449">
        <v>0</v>
      </c>
      <c r="DV40" s="449">
        <v>0</v>
      </c>
      <c r="DW40" s="449">
        <v>0</v>
      </c>
      <c r="DX40" s="449">
        <v>0</v>
      </c>
      <c r="DY40" s="449">
        <v>0</v>
      </c>
      <c r="DZ40" s="449">
        <v>0</v>
      </c>
      <c r="EA40" s="449">
        <v>0</v>
      </c>
      <c r="EB40" s="449">
        <v>0</v>
      </c>
      <c r="EC40" s="449">
        <v>0</v>
      </c>
      <c r="ED40" s="449">
        <v>0</v>
      </c>
      <c r="EE40" s="449">
        <v>0</v>
      </c>
    </row>
    <row r="41" spans="1:135" ht="21.6" customHeight="1">
      <c r="A41" s="120" t="s">
        <v>261</v>
      </c>
      <c r="B41" s="138"/>
      <c r="C41" s="611" t="s">
        <v>94</v>
      </c>
      <c r="D41" s="1063" t="s">
        <v>94</v>
      </c>
      <c r="E41" s="611" t="s">
        <v>316</v>
      </c>
      <c r="F41" s="1143">
        <v>400</v>
      </c>
      <c r="G41" s="1068" t="s">
        <v>60</v>
      </c>
      <c r="H41" s="116">
        <v>620</v>
      </c>
      <c r="I41" s="1116" t="s">
        <v>451</v>
      </c>
      <c r="J41" s="1068" t="s">
        <v>262</v>
      </c>
      <c r="K41" s="183" t="s">
        <v>264</v>
      </c>
      <c r="L41" s="183">
        <v>20</v>
      </c>
      <c r="M41" s="123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5">
        <f t="shared" si="0"/>
        <v>0</v>
      </c>
      <c r="V41" s="126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7">
        <v>0</v>
      </c>
      <c r="AD41" s="128">
        <f t="shared" si="1"/>
        <v>0</v>
      </c>
      <c r="AE41" s="721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9">
        <v>0</v>
      </c>
      <c r="AM41" s="730">
        <f t="shared" si="2"/>
        <v>0</v>
      </c>
      <c r="AN41" s="714">
        <f t="shared" si="3"/>
        <v>0</v>
      </c>
      <c r="AO41" s="600">
        <v>0</v>
      </c>
      <c r="AP41" s="134">
        <v>0</v>
      </c>
      <c r="AQ41" s="134">
        <v>0</v>
      </c>
      <c r="AR41" s="134">
        <v>0</v>
      </c>
      <c r="AS41" s="134">
        <v>0</v>
      </c>
      <c r="AT41" s="134">
        <v>0</v>
      </c>
      <c r="AU41" s="134">
        <v>0</v>
      </c>
      <c r="AV41" s="139">
        <v>0</v>
      </c>
      <c r="AW41" s="593">
        <f t="shared" si="4"/>
        <v>0</v>
      </c>
      <c r="AX41" s="129">
        <v>0</v>
      </c>
      <c r="AY41" s="130">
        <v>0</v>
      </c>
      <c r="AZ41" s="130">
        <v>0</v>
      </c>
      <c r="BA41" s="130">
        <v>0</v>
      </c>
      <c r="BB41" s="130">
        <v>0</v>
      </c>
      <c r="BC41" s="130">
        <v>0</v>
      </c>
      <c r="BD41" s="130">
        <v>0</v>
      </c>
      <c r="BE41" s="130">
        <v>0</v>
      </c>
      <c r="BF41" s="131">
        <f t="shared" si="5"/>
        <v>0</v>
      </c>
      <c r="BG41" s="149">
        <v>0</v>
      </c>
      <c r="BH41" s="150">
        <v>0</v>
      </c>
      <c r="BI41" s="150">
        <v>0</v>
      </c>
      <c r="BJ41" s="150">
        <v>0</v>
      </c>
      <c r="BK41" s="150">
        <v>0</v>
      </c>
      <c r="BL41" s="150">
        <v>0</v>
      </c>
      <c r="BM41" s="150">
        <v>0</v>
      </c>
      <c r="BN41" s="151">
        <v>0</v>
      </c>
      <c r="BO41" s="152">
        <f t="shared" si="6"/>
        <v>0</v>
      </c>
      <c r="BP41" s="173">
        <v>0</v>
      </c>
      <c r="BQ41" s="134">
        <v>0</v>
      </c>
      <c r="BR41" s="134">
        <v>0</v>
      </c>
      <c r="BS41" s="134">
        <v>0</v>
      </c>
      <c r="BT41" s="134">
        <v>0</v>
      </c>
      <c r="BU41" s="134">
        <v>0</v>
      </c>
      <c r="BV41" s="134">
        <v>0</v>
      </c>
      <c r="BW41" s="135">
        <v>0</v>
      </c>
      <c r="BX41" s="136">
        <f t="shared" si="15"/>
        <v>0</v>
      </c>
      <c r="BY41" s="393">
        <f t="shared" si="30"/>
        <v>0</v>
      </c>
      <c r="BZ41" s="1180">
        <f t="shared" si="31"/>
        <v>0</v>
      </c>
      <c r="CA41" s="1181">
        <f t="shared" si="32"/>
        <v>0</v>
      </c>
      <c r="CB41" s="130">
        <v>0</v>
      </c>
      <c r="CC41" s="130">
        <v>0</v>
      </c>
      <c r="CD41" s="1182">
        <f t="shared" si="16"/>
        <v>0</v>
      </c>
      <c r="CE41" s="1169">
        <f t="shared" si="18"/>
        <v>0</v>
      </c>
      <c r="CF41" s="263">
        <v>0</v>
      </c>
      <c r="CG41" s="462">
        <v>0</v>
      </c>
      <c r="CH41" s="240"/>
      <c r="CI41" s="219"/>
      <c r="CJ41" s="383">
        <v>0</v>
      </c>
      <c r="CK41" s="240">
        <v>0</v>
      </c>
      <c r="CL41" s="247">
        <v>0</v>
      </c>
      <c r="CM41" s="442"/>
      <c r="CN41" s="383">
        <v>0</v>
      </c>
      <c r="CO41" s="248">
        <v>0</v>
      </c>
      <c r="CP41" s="249">
        <v>0</v>
      </c>
      <c r="CQ41" s="442"/>
      <c r="CR41" s="265">
        <v>0</v>
      </c>
      <c r="CS41" s="240">
        <v>0</v>
      </c>
      <c r="CT41" s="247">
        <v>0</v>
      </c>
      <c r="CU41" s="442"/>
      <c r="CV41" s="383">
        <v>0</v>
      </c>
      <c r="CW41" s="240">
        <v>0</v>
      </c>
      <c r="CX41" s="250">
        <v>0</v>
      </c>
      <c r="CY41" s="442"/>
      <c r="CZ41" s="383">
        <v>0</v>
      </c>
      <c r="DA41" s="240">
        <v>0</v>
      </c>
      <c r="DB41" s="247">
        <v>0</v>
      </c>
      <c r="DC41" s="442"/>
      <c r="DD41" s="383">
        <v>0</v>
      </c>
      <c r="DE41" s="240">
        <v>0</v>
      </c>
      <c r="DF41" s="219"/>
      <c r="DG41" s="442"/>
      <c r="DH41" s="469">
        <f t="shared" si="11"/>
        <v>0</v>
      </c>
      <c r="DI41" s="218">
        <f t="shared" si="11"/>
        <v>0</v>
      </c>
      <c r="DJ41" s="219">
        <f t="shared" si="11"/>
        <v>0</v>
      </c>
      <c r="DK41" s="471">
        <f t="shared" si="12"/>
        <v>0</v>
      </c>
      <c r="DL41" s="215">
        <f t="shared" si="13"/>
        <v>0</v>
      </c>
      <c r="DM41" s="208">
        <f t="shared" si="14"/>
        <v>0</v>
      </c>
      <c r="DN41" s="251">
        <f t="shared" si="19"/>
        <v>0</v>
      </c>
      <c r="DO41" s="220">
        <f t="shared" si="17"/>
        <v>0</v>
      </c>
      <c r="DP41" s="449">
        <v>0</v>
      </c>
      <c r="DQ41" s="449">
        <v>0</v>
      </c>
      <c r="DR41" s="449">
        <v>0</v>
      </c>
      <c r="DS41" s="449">
        <v>0</v>
      </c>
      <c r="DT41" s="449">
        <v>0</v>
      </c>
      <c r="DU41" s="449">
        <v>0</v>
      </c>
      <c r="DV41" s="449">
        <v>0</v>
      </c>
      <c r="DW41" s="449">
        <v>0</v>
      </c>
      <c r="DX41" s="449">
        <v>0</v>
      </c>
      <c r="DY41" s="449">
        <v>0</v>
      </c>
      <c r="DZ41" s="449">
        <v>0</v>
      </c>
      <c r="EA41" s="449">
        <v>0</v>
      </c>
      <c r="EB41" s="449">
        <v>0</v>
      </c>
      <c r="EC41" s="449">
        <v>0</v>
      </c>
      <c r="ED41" s="449">
        <v>0</v>
      </c>
      <c r="EE41" s="449">
        <v>0</v>
      </c>
    </row>
    <row r="42" spans="1:135" ht="21.9" customHeight="1">
      <c r="A42" s="185" t="s">
        <v>61</v>
      </c>
      <c r="B42" s="191"/>
      <c r="C42" s="1063" t="s">
        <v>94</v>
      </c>
      <c r="D42" s="1063" t="s">
        <v>94</v>
      </c>
      <c r="E42" s="1063" t="s">
        <v>316</v>
      </c>
      <c r="F42" s="1143">
        <v>400</v>
      </c>
      <c r="G42" s="1069" t="s">
        <v>51</v>
      </c>
      <c r="H42" s="1115"/>
      <c r="I42" s="1116" t="s">
        <v>451</v>
      </c>
      <c r="J42" s="1069" t="s">
        <v>86</v>
      </c>
      <c r="K42" s="188" t="s">
        <v>264</v>
      </c>
      <c r="L42" s="1092">
        <v>16</v>
      </c>
      <c r="M42" s="123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5">
        <f t="shared" si="0"/>
        <v>0</v>
      </c>
      <c r="V42" s="126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7">
        <v>0</v>
      </c>
      <c r="AD42" s="128">
        <f t="shared" si="1"/>
        <v>0</v>
      </c>
      <c r="AE42" s="721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9">
        <v>0</v>
      </c>
      <c r="AM42" s="730">
        <f t="shared" si="2"/>
        <v>0</v>
      </c>
      <c r="AN42" s="714">
        <f t="shared" si="3"/>
        <v>0</v>
      </c>
      <c r="AO42" s="600">
        <v>0</v>
      </c>
      <c r="AP42" s="134">
        <v>0</v>
      </c>
      <c r="AQ42" s="134">
        <v>0</v>
      </c>
      <c r="AR42" s="134">
        <v>0</v>
      </c>
      <c r="AS42" s="134">
        <v>0</v>
      </c>
      <c r="AT42" s="134">
        <v>0</v>
      </c>
      <c r="AU42" s="134">
        <v>0</v>
      </c>
      <c r="AV42" s="139">
        <v>0</v>
      </c>
      <c r="AW42" s="593">
        <f t="shared" si="4"/>
        <v>0</v>
      </c>
      <c r="AX42" s="129">
        <v>0</v>
      </c>
      <c r="AY42" s="130">
        <v>0</v>
      </c>
      <c r="AZ42" s="130">
        <v>0</v>
      </c>
      <c r="BA42" s="130">
        <v>0</v>
      </c>
      <c r="BB42" s="130">
        <v>0</v>
      </c>
      <c r="BC42" s="130">
        <v>0</v>
      </c>
      <c r="BD42" s="130">
        <v>0</v>
      </c>
      <c r="BE42" s="130">
        <v>0</v>
      </c>
      <c r="BF42" s="131">
        <f t="shared" si="5"/>
        <v>0</v>
      </c>
      <c r="BG42" s="149">
        <v>0</v>
      </c>
      <c r="BH42" s="150">
        <v>0</v>
      </c>
      <c r="BI42" s="150">
        <v>0</v>
      </c>
      <c r="BJ42" s="150">
        <v>0</v>
      </c>
      <c r="BK42" s="150">
        <v>0</v>
      </c>
      <c r="BL42" s="150">
        <v>0</v>
      </c>
      <c r="BM42" s="150">
        <v>0</v>
      </c>
      <c r="BN42" s="151">
        <v>0</v>
      </c>
      <c r="BO42" s="152">
        <f t="shared" si="6"/>
        <v>0</v>
      </c>
      <c r="BP42" s="173">
        <v>0</v>
      </c>
      <c r="BQ42" s="134">
        <v>0</v>
      </c>
      <c r="BR42" s="134">
        <v>0</v>
      </c>
      <c r="BS42" s="134">
        <v>0</v>
      </c>
      <c r="BT42" s="134">
        <v>0</v>
      </c>
      <c r="BU42" s="134">
        <v>0</v>
      </c>
      <c r="BV42" s="134">
        <v>0</v>
      </c>
      <c r="BW42" s="135">
        <v>0</v>
      </c>
      <c r="BX42" s="136">
        <f t="shared" si="15"/>
        <v>0</v>
      </c>
      <c r="BY42" s="393">
        <f t="shared" si="30"/>
        <v>0</v>
      </c>
      <c r="BZ42" s="1180">
        <f t="shared" si="31"/>
        <v>0</v>
      </c>
      <c r="CA42" s="1181">
        <f t="shared" si="32"/>
        <v>0</v>
      </c>
      <c r="CB42" s="130">
        <v>0</v>
      </c>
      <c r="CC42" s="130">
        <v>0</v>
      </c>
      <c r="CD42" s="1182">
        <f t="shared" si="16"/>
        <v>0</v>
      </c>
      <c r="CE42" s="1169">
        <f t="shared" si="18"/>
        <v>0</v>
      </c>
      <c r="CF42" s="263">
        <v>0</v>
      </c>
      <c r="CG42" s="462">
        <v>0</v>
      </c>
      <c r="CH42" s="240"/>
      <c r="CI42" s="219"/>
      <c r="CJ42" s="383">
        <v>0</v>
      </c>
      <c r="CK42" s="240">
        <v>0</v>
      </c>
      <c r="CL42" s="247">
        <v>0</v>
      </c>
      <c r="CM42" s="442"/>
      <c r="CN42" s="383">
        <v>0</v>
      </c>
      <c r="CO42" s="248">
        <v>0</v>
      </c>
      <c r="CP42" s="249">
        <v>0</v>
      </c>
      <c r="CQ42" s="442"/>
      <c r="CR42" s="265">
        <v>0</v>
      </c>
      <c r="CS42" s="240">
        <v>0</v>
      </c>
      <c r="CT42" s="247">
        <v>0</v>
      </c>
      <c r="CU42" s="442"/>
      <c r="CV42" s="383">
        <v>0</v>
      </c>
      <c r="CW42" s="240">
        <v>0</v>
      </c>
      <c r="CX42" s="250">
        <v>0</v>
      </c>
      <c r="CY42" s="442"/>
      <c r="CZ42" s="383">
        <v>0</v>
      </c>
      <c r="DA42" s="240">
        <v>0</v>
      </c>
      <c r="DB42" s="247">
        <v>0</v>
      </c>
      <c r="DC42" s="442"/>
      <c r="DD42" s="383">
        <v>0</v>
      </c>
      <c r="DE42" s="240">
        <v>0</v>
      </c>
      <c r="DF42" s="219"/>
      <c r="DG42" s="442"/>
      <c r="DH42" s="469">
        <f t="shared" si="11"/>
        <v>0</v>
      </c>
      <c r="DI42" s="218">
        <f t="shared" si="11"/>
        <v>0</v>
      </c>
      <c r="DJ42" s="219">
        <f t="shared" si="11"/>
        <v>0</v>
      </c>
      <c r="DK42" s="471">
        <f t="shared" si="12"/>
        <v>0</v>
      </c>
      <c r="DL42" s="215">
        <f t="shared" si="13"/>
        <v>0</v>
      </c>
      <c r="DM42" s="208">
        <f t="shared" si="14"/>
        <v>0</v>
      </c>
      <c r="DN42" s="251">
        <f t="shared" si="19"/>
        <v>0</v>
      </c>
      <c r="DO42" s="220">
        <f t="shared" si="17"/>
        <v>0</v>
      </c>
      <c r="DP42" s="449">
        <v>0</v>
      </c>
      <c r="DQ42" s="449">
        <v>0</v>
      </c>
      <c r="DR42" s="449">
        <v>0</v>
      </c>
      <c r="DS42" s="449">
        <v>0</v>
      </c>
      <c r="DT42" s="449">
        <v>0</v>
      </c>
      <c r="DU42" s="449">
        <v>0</v>
      </c>
      <c r="DV42" s="449">
        <v>0</v>
      </c>
      <c r="DW42" s="449">
        <v>0</v>
      </c>
      <c r="DX42" s="449">
        <v>0</v>
      </c>
      <c r="DY42" s="449">
        <v>0</v>
      </c>
      <c r="DZ42" s="449">
        <v>0</v>
      </c>
      <c r="EA42" s="449">
        <v>0</v>
      </c>
      <c r="EB42" s="449">
        <v>0</v>
      </c>
      <c r="EC42" s="449">
        <v>0</v>
      </c>
      <c r="ED42" s="449">
        <v>0</v>
      </c>
      <c r="EE42" s="449">
        <v>0</v>
      </c>
    </row>
    <row r="43" spans="1:135" ht="21.9" customHeight="1">
      <c r="A43" s="120" t="s">
        <v>46</v>
      </c>
      <c r="B43" s="612"/>
      <c r="C43" s="1063" t="s">
        <v>94</v>
      </c>
      <c r="D43" s="1063" t="s">
        <v>94</v>
      </c>
      <c r="E43" s="1063" t="s">
        <v>316</v>
      </c>
      <c r="F43" s="1143">
        <v>400</v>
      </c>
      <c r="G43" s="1068" t="s">
        <v>47</v>
      </c>
      <c r="H43" s="116">
        <v>720</v>
      </c>
      <c r="I43" s="1124" t="s">
        <v>290</v>
      </c>
      <c r="J43" s="1068" t="s">
        <v>83</v>
      </c>
      <c r="K43" s="188" t="s">
        <v>264</v>
      </c>
      <c r="L43" s="611">
        <v>20</v>
      </c>
      <c r="M43" s="123">
        <v>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5">
        <f t="shared" si="0"/>
        <v>0</v>
      </c>
      <c r="V43" s="126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7">
        <v>0</v>
      </c>
      <c r="AD43" s="128">
        <f t="shared" si="1"/>
        <v>0</v>
      </c>
      <c r="AE43" s="721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9">
        <v>0</v>
      </c>
      <c r="AM43" s="730">
        <f t="shared" si="2"/>
        <v>0</v>
      </c>
      <c r="AN43" s="714">
        <f t="shared" si="3"/>
        <v>0</v>
      </c>
      <c r="AO43" s="600">
        <v>0</v>
      </c>
      <c r="AP43" s="134">
        <v>0</v>
      </c>
      <c r="AQ43" s="134">
        <v>0</v>
      </c>
      <c r="AR43" s="134">
        <v>0</v>
      </c>
      <c r="AS43" s="134">
        <v>0</v>
      </c>
      <c r="AT43" s="134">
        <v>0</v>
      </c>
      <c r="AU43" s="134">
        <v>0</v>
      </c>
      <c r="AV43" s="139">
        <v>0</v>
      </c>
      <c r="AW43" s="593">
        <f t="shared" si="4"/>
        <v>0</v>
      </c>
      <c r="AX43" s="129">
        <v>0</v>
      </c>
      <c r="AY43" s="130">
        <v>0</v>
      </c>
      <c r="AZ43" s="130">
        <v>0</v>
      </c>
      <c r="BA43" s="130">
        <v>0</v>
      </c>
      <c r="BB43" s="130">
        <v>0</v>
      </c>
      <c r="BC43" s="130">
        <v>0</v>
      </c>
      <c r="BD43" s="130">
        <v>0</v>
      </c>
      <c r="BE43" s="130">
        <v>0</v>
      </c>
      <c r="BF43" s="131">
        <f t="shared" si="5"/>
        <v>0</v>
      </c>
      <c r="BG43" s="149">
        <v>0</v>
      </c>
      <c r="BH43" s="150">
        <v>0</v>
      </c>
      <c r="BI43" s="150">
        <v>0</v>
      </c>
      <c r="BJ43" s="150">
        <v>0</v>
      </c>
      <c r="BK43" s="150">
        <v>0</v>
      </c>
      <c r="BL43" s="150">
        <v>0</v>
      </c>
      <c r="BM43" s="150">
        <v>0</v>
      </c>
      <c r="BN43" s="151">
        <v>0</v>
      </c>
      <c r="BO43" s="152">
        <f t="shared" si="6"/>
        <v>0</v>
      </c>
      <c r="BP43" s="173">
        <v>0</v>
      </c>
      <c r="BQ43" s="134">
        <v>0</v>
      </c>
      <c r="BR43" s="134">
        <v>0</v>
      </c>
      <c r="BS43" s="134">
        <v>0</v>
      </c>
      <c r="BT43" s="134">
        <v>0</v>
      </c>
      <c r="BU43" s="134">
        <v>0</v>
      </c>
      <c r="BV43" s="134">
        <v>0</v>
      </c>
      <c r="BW43" s="135">
        <v>0</v>
      </c>
      <c r="BX43" s="136">
        <f t="shared" si="15"/>
        <v>0</v>
      </c>
      <c r="BY43" s="393">
        <f t="shared" si="30"/>
        <v>0</v>
      </c>
      <c r="BZ43" s="1180">
        <f t="shared" si="31"/>
        <v>0</v>
      </c>
      <c r="CA43" s="1181">
        <f t="shared" si="32"/>
        <v>0</v>
      </c>
      <c r="CB43" s="130">
        <v>0</v>
      </c>
      <c r="CC43" s="130">
        <v>0</v>
      </c>
      <c r="CD43" s="1182">
        <f t="shared" si="16"/>
        <v>0</v>
      </c>
      <c r="CE43" s="1169">
        <f t="shared" si="18"/>
        <v>0</v>
      </c>
      <c r="CF43" s="263">
        <v>0</v>
      </c>
      <c r="CG43" s="462">
        <v>0</v>
      </c>
      <c r="CH43" s="240"/>
      <c r="CI43" s="219"/>
      <c r="CJ43" s="383">
        <v>0</v>
      </c>
      <c r="CK43" s="240">
        <v>0</v>
      </c>
      <c r="CL43" s="247">
        <v>0</v>
      </c>
      <c r="CM43" s="442"/>
      <c r="CN43" s="383">
        <v>0</v>
      </c>
      <c r="CO43" s="248">
        <v>0</v>
      </c>
      <c r="CP43" s="249">
        <v>0</v>
      </c>
      <c r="CQ43" s="442"/>
      <c r="CR43" s="265">
        <v>0</v>
      </c>
      <c r="CS43" s="240">
        <v>0</v>
      </c>
      <c r="CT43" s="247">
        <v>0</v>
      </c>
      <c r="CU43" s="442"/>
      <c r="CV43" s="383">
        <v>0</v>
      </c>
      <c r="CW43" s="240">
        <v>0</v>
      </c>
      <c r="CX43" s="250">
        <v>0</v>
      </c>
      <c r="CY43" s="442"/>
      <c r="CZ43" s="383">
        <v>0</v>
      </c>
      <c r="DA43" s="240">
        <v>0</v>
      </c>
      <c r="DB43" s="247">
        <v>0</v>
      </c>
      <c r="DC43" s="442">
        <v>0</v>
      </c>
      <c r="DD43" s="383">
        <v>0</v>
      </c>
      <c r="DE43" s="240">
        <v>0</v>
      </c>
      <c r="DF43" s="219"/>
      <c r="DG43" s="442"/>
      <c r="DH43" s="469">
        <f t="shared" si="11"/>
        <v>0</v>
      </c>
      <c r="DI43" s="218">
        <f t="shared" si="11"/>
        <v>0</v>
      </c>
      <c r="DJ43" s="219">
        <f t="shared" si="11"/>
        <v>0</v>
      </c>
      <c r="DK43" s="471">
        <f t="shared" si="12"/>
        <v>0</v>
      </c>
      <c r="DL43" s="215">
        <f t="shared" si="13"/>
        <v>0</v>
      </c>
      <c r="DM43" s="208">
        <f t="shared" si="14"/>
        <v>0</v>
      </c>
      <c r="DN43" s="251">
        <f t="shared" si="19"/>
        <v>0</v>
      </c>
      <c r="DO43" s="220">
        <f t="shared" si="17"/>
        <v>0</v>
      </c>
      <c r="DP43" s="449">
        <v>0</v>
      </c>
      <c r="DQ43" s="449">
        <v>0</v>
      </c>
      <c r="DR43" s="449">
        <v>0</v>
      </c>
      <c r="DS43" s="449">
        <v>0</v>
      </c>
      <c r="DT43" s="449">
        <v>0</v>
      </c>
      <c r="DU43" s="449">
        <v>0</v>
      </c>
      <c r="DV43" s="449">
        <v>0</v>
      </c>
      <c r="DW43" s="449">
        <v>0</v>
      </c>
      <c r="DX43" s="449">
        <v>0</v>
      </c>
      <c r="DY43" s="449">
        <v>0</v>
      </c>
      <c r="DZ43" s="449">
        <v>0</v>
      </c>
      <c r="EA43" s="449">
        <v>0</v>
      </c>
      <c r="EB43" s="449">
        <v>0</v>
      </c>
      <c r="EC43" s="449">
        <v>0</v>
      </c>
      <c r="ED43" s="449">
        <v>0</v>
      </c>
      <c r="EE43" s="449">
        <v>0</v>
      </c>
    </row>
    <row r="44" spans="1:135" ht="21.9" customHeight="1">
      <c r="A44" s="120" t="s">
        <v>48</v>
      </c>
      <c r="B44" s="612"/>
      <c r="C44" s="1063" t="s">
        <v>94</v>
      </c>
      <c r="D44" s="1063" t="s">
        <v>94</v>
      </c>
      <c r="E44" s="1063" t="s">
        <v>316</v>
      </c>
      <c r="F44" s="1143">
        <v>400</v>
      </c>
      <c r="G44" s="1068" t="s">
        <v>49</v>
      </c>
      <c r="H44" s="116">
        <v>500</v>
      </c>
      <c r="I44" s="1124" t="s">
        <v>290</v>
      </c>
      <c r="J44" s="1068" t="s">
        <v>83</v>
      </c>
      <c r="K44" s="188" t="s">
        <v>264</v>
      </c>
      <c r="L44" s="611">
        <v>30</v>
      </c>
      <c r="M44" s="123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5">
        <f t="shared" si="0"/>
        <v>0</v>
      </c>
      <c r="V44" s="126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7">
        <v>0</v>
      </c>
      <c r="AD44" s="128">
        <f t="shared" si="1"/>
        <v>0</v>
      </c>
      <c r="AE44" s="721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9">
        <v>0</v>
      </c>
      <c r="AM44" s="730">
        <f t="shared" si="2"/>
        <v>0</v>
      </c>
      <c r="AN44" s="714">
        <f t="shared" si="3"/>
        <v>0</v>
      </c>
      <c r="AO44" s="600">
        <v>0</v>
      </c>
      <c r="AP44" s="134">
        <v>0</v>
      </c>
      <c r="AQ44" s="134">
        <v>0</v>
      </c>
      <c r="AR44" s="134">
        <v>0</v>
      </c>
      <c r="AS44" s="134">
        <v>0</v>
      </c>
      <c r="AT44" s="134">
        <v>0</v>
      </c>
      <c r="AU44" s="134">
        <v>0</v>
      </c>
      <c r="AV44" s="139">
        <v>0</v>
      </c>
      <c r="AW44" s="593">
        <f t="shared" si="4"/>
        <v>0</v>
      </c>
      <c r="AX44" s="129">
        <v>0</v>
      </c>
      <c r="AY44" s="130">
        <v>0</v>
      </c>
      <c r="AZ44" s="130">
        <v>0</v>
      </c>
      <c r="BA44" s="130">
        <v>0</v>
      </c>
      <c r="BB44" s="130">
        <v>0</v>
      </c>
      <c r="BC44" s="130">
        <v>0</v>
      </c>
      <c r="BD44" s="130">
        <v>0</v>
      </c>
      <c r="BE44" s="130">
        <v>0</v>
      </c>
      <c r="BF44" s="131">
        <f t="shared" si="5"/>
        <v>0</v>
      </c>
      <c r="BG44" s="149">
        <v>0</v>
      </c>
      <c r="BH44" s="150">
        <v>0</v>
      </c>
      <c r="BI44" s="150">
        <v>0</v>
      </c>
      <c r="BJ44" s="150">
        <v>0</v>
      </c>
      <c r="BK44" s="150">
        <v>0</v>
      </c>
      <c r="BL44" s="150">
        <v>0</v>
      </c>
      <c r="BM44" s="150">
        <v>0</v>
      </c>
      <c r="BN44" s="151">
        <v>0</v>
      </c>
      <c r="BO44" s="152">
        <f t="shared" si="6"/>
        <v>0</v>
      </c>
      <c r="BP44" s="173">
        <v>0</v>
      </c>
      <c r="BQ44" s="134">
        <v>0</v>
      </c>
      <c r="BR44" s="134">
        <v>0</v>
      </c>
      <c r="BS44" s="134">
        <v>0</v>
      </c>
      <c r="BT44" s="134">
        <v>0</v>
      </c>
      <c r="BU44" s="134">
        <v>0</v>
      </c>
      <c r="BV44" s="134">
        <v>0</v>
      </c>
      <c r="BW44" s="135">
        <v>0</v>
      </c>
      <c r="BX44" s="136">
        <f t="shared" si="15"/>
        <v>0</v>
      </c>
      <c r="BY44" s="393">
        <f t="shared" si="30"/>
        <v>0</v>
      </c>
      <c r="BZ44" s="1180">
        <f t="shared" si="31"/>
        <v>0</v>
      </c>
      <c r="CA44" s="1181">
        <f t="shared" si="32"/>
        <v>0</v>
      </c>
      <c r="CB44" s="130">
        <v>0</v>
      </c>
      <c r="CC44" s="130">
        <v>0</v>
      </c>
      <c r="CD44" s="1182">
        <f t="shared" si="16"/>
        <v>0</v>
      </c>
      <c r="CE44" s="1169">
        <f t="shared" si="18"/>
        <v>0</v>
      </c>
      <c r="CF44" s="263">
        <v>0</v>
      </c>
      <c r="CG44" s="462">
        <v>0</v>
      </c>
      <c r="CH44" s="240"/>
      <c r="CI44" s="219"/>
      <c r="CJ44" s="383">
        <v>0</v>
      </c>
      <c r="CK44" s="240">
        <v>0</v>
      </c>
      <c r="CL44" s="247">
        <v>0</v>
      </c>
      <c r="CM44" s="442"/>
      <c r="CN44" s="383">
        <v>0</v>
      </c>
      <c r="CO44" s="248">
        <v>0</v>
      </c>
      <c r="CP44" s="249">
        <v>0</v>
      </c>
      <c r="CQ44" s="442"/>
      <c r="CR44" s="265">
        <v>0</v>
      </c>
      <c r="CS44" s="240">
        <v>0</v>
      </c>
      <c r="CT44" s="247">
        <v>0</v>
      </c>
      <c r="CU44" s="442"/>
      <c r="CV44" s="383">
        <v>0</v>
      </c>
      <c r="CW44" s="240">
        <v>0</v>
      </c>
      <c r="CX44" s="250">
        <v>0</v>
      </c>
      <c r="CY44" s="442"/>
      <c r="CZ44" s="383">
        <v>0</v>
      </c>
      <c r="DA44" s="240">
        <v>0</v>
      </c>
      <c r="DB44" s="247">
        <v>0</v>
      </c>
      <c r="DC44" s="442"/>
      <c r="DD44" s="383">
        <v>0</v>
      </c>
      <c r="DE44" s="240">
        <v>0</v>
      </c>
      <c r="DF44" s="219"/>
      <c r="DG44" s="442"/>
      <c r="DH44" s="469">
        <f t="shared" si="11"/>
        <v>0</v>
      </c>
      <c r="DI44" s="218">
        <f t="shared" si="11"/>
        <v>0</v>
      </c>
      <c r="DJ44" s="219">
        <f t="shared" si="11"/>
        <v>0</v>
      </c>
      <c r="DK44" s="471">
        <f t="shared" si="12"/>
        <v>0</v>
      </c>
      <c r="DL44" s="215">
        <f t="shared" si="13"/>
        <v>0</v>
      </c>
      <c r="DM44" s="208">
        <f t="shared" si="14"/>
        <v>0</v>
      </c>
      <c r="DN44" s="251">
        <f t="shared" si="19"/>
        <v>0</v>
      </c>
      <c r="DO44" s="220">
        <f t="shared" si="17"/>
        <v>0</v>
      </c>
      <c r="DP44" s="449">
        <v>0</v>
      </c>
      <c r="DQ44" s="449">
        <v>0</v>
      </c>
      <c r="DR44" s="449">
        <v>0</v>
      </c>
      <c r="DS44" s="449">
        <v>0</v>
      </c>
      <c r="DT44" s="449">
        <v>0</v>
      </c>
      <c r="DU44" s="449">
        <v>0</v>
      </c>
      <c r="DV44" s="449">
        <v>0</v>
      </c>
      <c r="DW44" s="449">
        <v>0</v>
      </c>
      <c r="DX44" s="449">
        <v>0</v>
      </c>
      <c r="DY44" s="449">
        <v>0</v>
      </c>
      <c r="DZ44" s="449">
        <v>0</v>
      </c>
      <c r="EA44" s="449">
        <v>0</v>
      </c>
      <c r="EB44" s="449">
        <v>0</v>
      </c>
      <c r="EC44" s="449">
        <v>0</v>
      </c>
      <c r="ED44" s="449">
        <v>0</v>
      </c>
      <c r="EE44" s="449">
        <v>0</v>
      </c>
    </row>
    <row r="45" spans="1:135" ht="21.9" customHeight="1">
      <c r="A45" s="120" t="s">
        <v>50</v>
      </c>
      <c r="B45" s="612"/>
      <c r="C45" s="1063" t="s">
        <v>94</v>
      </c>
      <c r="D45" s="1063" t="s">
        <v>94</v>
      </c>
      <c r="E45" s="1063" t="s">
        <v>316</v>
      </c>
      <c r="F45" s="1143">
        <v>400</v>
      </c>
      <c r="G45" s="1068" t="s">
        <v>75</v>
      </c>
      <c r="H45" s="116">
        <v>500</v>
      </c>
      <c r="I45" s="1124" t="s">
        <v>290</v>
      </c>
      <c r="J45" s="1068" t="s">
        <v>84</v>
      </c>
      <c r="K45" s="183" t="s">
        <v>264</v>
      </c>
      <c r="L45" s="611">
        <v>30</v>
      </c>
      <c r="M45" s="123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5">
        <f t="shared" si="0"/>
        <v>0</v>
      </c>
      <c r="V45" s="126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7">
        <v>0</v>
      </c>
      <c r="AD45" s="128">
        <f t="shared" si="1"/>
        <v>0</v>
      </c>
      <c r="AE45" s="721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9">
        <v>0</v>
      </c>
      <c r="AM45" s="730">
        <f t="shared" si="2"/>
        <v>0</v>
      </c>
      <c r="AN45" s="714">
        <f t="shared" si="3"/>
        <v>0</v>
      </c>
      <c r="AO45" s="600">
        <v>0</v>
      </c>
      <c r="AP45" s="134">
        <v>0</v>
      </c>
      <c r="AQ45" s="134">
        <v>0</v>
      </c>
      <c r="AR45" s="134">
        <v>0</v>
      </c>
      <c r="AS45" s="134">
        <v>0</v>
      </c>
      <c r="AT45" s="134">
        <v>0</v>
      </c>
      <c r="AU45" s="134">
        <v>0</v>
      </c>
      <c r="AV45" s="139">
        <v>0</v>
      </c>
      <c r="AW45" s="593">
        <f t="shared" si="4"/>
        <v>0</v>
      </c>
      <c r="AX45" s="129">
        <v>0</v>
      </c>
      <c r="AY45" s="130">
        <v>0</v>
      </c>
      <c r="AZ45" s="130">
        <v>0</v>
      </c>
      <c r="BA45" s="130">
        <v>0</v>
      </c>
      <c r="BB45" s="130">
        <v>0</v>
      </c>
      <c r="BC45" s="130">
        <v>0</v>
      </c>
      <c r="BD45" s="130">
        <v>0</v>
      </c>
      <c r="BE45" s="130">
        <v>0</v>
      </c>
      <c r="BF45" s="131">
        <f t="shared" si="5"/>
        <v>0</v>
      </c>
      <c r="BG45" s="149">
        <v>0</v>
      </c>
      <c r="BH45" s="150">
        <v>0</v>
      </c>
      <c r="BI45" s="150">
        <v>0</v>
      </c>
      <c r="BJ45" s="150">
        <v>0</v>
      </c>
      <c r="BK45" s="150">
        <v>0</v>
      </c>
      <c r="BL45" s="150">
        <v>0</v>
      </c>
      <c r="BM45" s="150">
        <v>0</v>
      </c>
      <c r="BN45" s="151">
        <v>0</v>
      </c>
      <c r="BO45" s="152">
        <f t="shared" si="6"/>
        <v>0</v>
      </c>
      <c r="BP45" s="173">
        <v>0</v>
      </c>
      <c r="BQ45" s="134">
        <v>0</v>
      </c>
      <c r="BR45" s="134">
        <v>0</v>
      </c>
      <c r="BS45" s="134">
        <v>0</v>
      </c>
      <c r="BT45" s="134">
        <v>0</v>
      </c>
      <c r="BU45" s="134">
        <v>0</v>
      </c>
      <c r="BV45" s="134">
        <v>0</v>
      </c>
      <c r="BW45" s="135">
        <v>0</v>
      </c>
      <c r="BX45" s="136">
        <f t="shared" si="15"/>
        <v>0</v>
      </c>
      <c r="BY45" s="393">
        <f t="shared" si="30"/>
        <v>0</v>
      </c>
      <c r="BZ45" s="1180">
        <f t="shared" si="31"/>
        <v>0</v>
      </c>
      <c r="CA45" s="1181">
        <f t="shared" si="32"/>
        <v>0</v>
      </c>
      <c r="CB45" s="130">
        <v>0</v>
      </c>
      <c r="CC45" s="130">
        <v>0</v>
      </c>
      <c r="CD45" s="1182">
        <f t="shared" si="16"/>
        <v>0</v>
      </c>
      <c r="CE45" s="1169">
        <f t="shared" si="18"/>
        <v>0</v>
      </c>
      <c r="CF45" s="263">
        <v>0</v>
      </c>
      <c r="CG45" s="462">
        <v>0</v>
      </c>
      <c r="CH45" s="240"/>
      <c r="CI45" s="219"/>
      <c r="CJ45" s="383">
        <v>0</v>
      </c>
      <c r="CK45" s="240">
        <v>0</v>
      </c>
      <c r="CL45" s="247">
        <v>0</v>
      </c>
      <c r="CM45" s="442"/>
      <c r="CN45" s="383">
        <v>0</v>
      </c>
      <c r="CO45" s="248">
        <v>0</v>
      </c>
      <c r="CP45" s="249">
        <v>0</v>
      </c>
      <c r="CQ45" s="442"/>
      <c r="CR45" s="265">
        <v>0</v>
      </c>
      <c r="CS45" s="240">
        <v>0</v>
      </c>
      <c r="CT45" s="247">
        <v>0</v>
      </c>
      <c r="CU45" s="442"/>
      <c r="CV45" s="383">
        <v>0</v>
      </c>
      <c r="CW45" s="240">
        <v>0</v>
      </c>
      <c r="CX45" s="250">
        <v>0</v>
      </c>
      <c r="CY45" s="442"/>
      <c r="CZ45" s="383">
        <v>0</v>
      </c>
      <c r="DA45" s="240">
        <v>0</v>
      </c>
      <c r="DB45" s="247">
        <v>0</v>
      </c>
      <c r="DC45" s="442"/>
      <c r="DD45" s="383">
        <v>0</v>
      </c>
      <c r="DE45" s="240">
        <v>0</v>
      </c>
      <c r="DF45" s="219"/>
      <c r="DG45" s="442"/>
      <c r="DH45" s="469">
        <f t="shared" si="11"/>
        <v>0</v>
      </c>
      <c r="DI45" s="218">
        <f t="shared" si="11"/>
        <v>0</v>
      </c>
      <c r="DJ45" s="219">
        <f t="shared" si="11"/>
        <v>0</v>
      </c>
      <c r="DK45" s="471">
        <f t="shared" si="12"/>
        <v>0</v>
      </c>
      <c r="DL45" s="215">
        <f t="shared" si="13"/>
        <v>0</v>
      </c>
      <c r="DM45" s="208">
        <f t="shared" si="14"/>
        <v>0</v>
      </c>
      <c r="DN45" s="251">
        <f t="shared" si="19"/>
        <v>0</v>
      </c>
      <c r="DO45" s="220">
        <f t="shared" si="17"/>
        <v>0</v>
      </c>
      <c r="DP45" s="449">
        <v>0</v>
      </c>
      <c r="DQ45" s="449">
        <v>0</v>
      </c>
      <c r="DR45" s="449">
        <v>0</v>
      </c>
      <c r="DS45" s="449">
        <v>0</v>
      </c>
      <c r="DT45" s="449">
        <v>0</v>
      </c>
      <c r="DU45" s="449">
        <v>0</v>
      </c>
      <c r="DV45" s="449">
        <v>0</v>
      </c>
      <c r="DW45" s="449">
        <v>0</v>
      </c>
      <c r="DX45" s="449">
        <v>0</v>
      </c>
      <c r="DY45" s="449">
        <v>0</v>
      </c>
      <c r="DZ45" s="449">
        <v>0</v>
      </c>
      <c r="EA45" s="449">
        <v>0</v>
      </c>
      <c r="EB45" s="449">
        <v>0</v>
      </c>
      <c r="EC45" s="449">
        <v>0</v>
      </c>
      <c r="ED45" s="449">
        <v>0</v>
      </c>
      <c r="EE45" s="449">
        <v>0</v>
      </c>
    </row>
    <row r="46" spans="1:135" s="44" customFormat="1" ht="21.9" customHeight="1">
      <c r="A46" s="120" t="s">
        <v>52</v>
      </c>
      <c r="B46" s="612"/>
      <c r="C46" s="1063" t="s">
        <v>94</v>
      </c>
      <c r="D46" s="1063" t="s">
        <v>94</v>
      </c>
      <c r="E46" s="1063" t="s">
        <v>316</v>
      </c>
      <c r="F46" s="1143">
        <v>400</v>
      </c>
      <c r="G46" s="1068" t="s">
        <v>76</v>
      </c>
      <c r="H46" s="116">
        <v>640</v>
      </c>
      <c r="I46" s="1116" t="s">
        <v>451</v>
      </c>
      <c r="J46" s="1068" t="s">
        <v>84</v>
      </c>
      <c r="K46" s="183" t="s">
        <v>264</v>
      </c>
      <c r="L46" s="611">
        <v>24</v>
      </c>
      <c r="M46" s="123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5">
        <f t="shared" si="0"/>
        <v>0</v>
      </c>
      <c r="V46" s="126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7">
        <v>0</v>
      </c>
      <c r="AD46" s="128">
        <f t="shared" si="1"/>
        <v>0</v>
      </c>
      <c r="AE46" s="721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9">
        <v>0</v>
      </c>
      <c r="AM46" s="730">
        <f t="shared" si="2"/>
        <v>0</v>
      </c>
      <c r="AN46" s="714">
        <f t="shared" si="3"/>
        <v>0</v>
      </c>
      <c r="AO46" s="600">
        <v>0</v>
      </c>
      <c r="AP46" s="134">
        <v>0</v>
      </c>
      <c r="AQ46" s="134">
        <v>0</v>
      </c>
      <c r="AR46" s="134">
        <v>0</v>
      </c>
      <c r="AS46" s="134">
        <v>0</v>
      </c>
      <c r="AT46" s="134">
        <v>0</v>
      </c>
      <c r="AU46" s="134">
        <v>0</v>
      </c>
      <c r="AV46" s="139">
        <v>0</v>
      </c>
      <c r="AW46" s="593">
        <f t="shared" si="4"/>
        <v>0</v>
      </c>
      <c r="AX46" s="129">
        <v>0</v>
      </c>
      <c r="AY46" s="130">
        <v>0</v>
      </c>
      <c r="AZ46" s="130">
        <v>0</v>
      </c>
      <c r="BA46" s="130">
        <v>0</v>
      </c>
      <c r="BB46" s="130">
        <v>0</v>
      </c>
      <c r="BC46" s="130">
        <v>0</v>
      </c>
      <c r="BD46" s="130">
        <v>0</v>
      </c>
      <c r="BE46" s="130">
        <v>0</v>
      </c>
      <c r="BF46" s="131">
        <f t="shared" si="5"/>
        <v>0</v>
      </c>
      <c r="BG46" s="149">
        <v>0</v>
      </c>
      <c r="BH46" s="150">
        <v>0</v>
      </c>
      <c r="BI46" s="150">
        <v>0</v>
      </c>
      <c r="BJ46" s="150">
        <v>0</v>
      </c>
      <c r="BK46" s="150">
        <v>0</v>
      </c>
      <c r="BL46" s="150">
        <v>0</v>
      </c>
      <c r="BM46" s="150">
        <v>0</v>
      </c>
      <c r="BN46" s="151">
        <v>0</v>
      </c>
      <c r="BO46" s="152">
        <f t="shared" si="6"/>
        <v>0</v>
      </c>
      <c r="BP46" s="173">
        <v>0</v>
      </c>
      <c r="BQ46" s="134">
        <v>0</v>
      </c>
      <c r="BR46" s="134">
        <v>0</v>
      </c>
      <c r="BS46" s="134">
        <v>0</v>
      </c>
      <c r="BT46" s="134">
        <v>0</v>
      </c>
      <c r="BU46" s="134">
        <v>0</v>
      </c>
      <c r="BV46" s="134">
        <v>0</v>
      </c>
      <c r="BW46" s="135">
        <v>0</v>
      </c>
      <c r="BX46" s="136">
        <f t="shared" si="15"/>
        <v>0</v>
      </c>
      <c r="BY46" s="393">
        <f t="shared" si="30"/>
        <v>0</v>
      </c>
      <c r="BZ46" s="1180">
        <f t="shared" si="31"/>
        <v>0</v>
      </c>
      <c r="CA46" s="1181">
        <f t="shared" si="32"/>
        <v>0</v>
      </c>
      <c r="CB46" s="130">
        <v>0</v>
      </c>
      <c r="CC46" s="130">
        <v>0</v>
      </c>
      <c r="CD46" s="1182">
        <f t="shared" si="16"/>
        <v>0</v>
      </c>
      <c r="CE46" s="1169">
        <f t="shared" si="18"/>
        <v>0</v>
      </c>
      <c r="CF46" s="263">
        <v>0</v>
      </c>
      <c r="CG46" s="462">
        <v>0</v>
      </c>
      <c r="CH46" s="240"/>
      <c r="CI46" s="219"/>
      <c r="CJ46" s="383">
        <v>0</v>
      </c>
      <c r="CK46" s="240">
        <v>0</v>
      </c>
      <c r="CL46" s="247">
        <v>0</v>
      </c>
      <c r="CM46" s="442"/>
      <c r="CN46" s="383">
        <v>0</v>
      </c>
      <c r="CO46" s="248">
        <v>0</v>
      </c>
      <c r="CP46" s="249">
        <v>0</v>
      </c>
      <c r="CQ46" s="442"/>
      <c r="CR46" s="265">
        <v>0</v>
      </c>
      <c r="CS46" s="240">
        <v>0</v>
      </c>
      <c r="CT46" s="247">
        <v>0</v>
      </c>
      <c r="CU46" s="442"/>
      <c r="CV46" s="383">
        <v>0</v>
      </c>
      <c r="CW46" s="240">
        <v>0</v>
      </c>
      <c r="CX46" s="250">
        <v>0</v>
      </c>
      <c r="CY46" s="442"/>
      <c r="CZ46" s="383">
        <v>0</v>
      </c>
      <c r="DA46" s="240">
        <v>0</v>
      </c>
      <c r="DB46" s="247">
        <v>0</v>
      </c>
      <c r="DC46" s="442"/>
      <c r="DD46" s="383">
        <v>0</v>
      </c>
      <c r="DE46" s="240">
        <v>0</v>
      </c>
      <c r="DF46" s="219"/>
      <c r="DG46" s="442"/>
      <c r="DH46" s="469">
        <f t="shared" si="11"/>
        <v>0</v>
      </c>
      <c r="DI46" s="218">
        <f t="shared" si="11"/>
        <v>0</v>
      </c>
      <c r="DJ46" s="219">
        <f t="shared" si="11"/>
        <v>0</v>
      </c>
      <c r="DK46" s="471">
        <f t="shared" si="12"/>
        <v>0</v>
      </c>
      <c r="DL46" s="215">
        <f t="shared" si="13"/>
        <v>0</v>
      </c>
      <c r="DM46" s="208">
        <f t="shared" si="14"/>
        <v>0</v>
      </c>
      <c r="DN46" s="251">
        <f t="shared" si="19"/>
        <v>0</v>
      </c>
      <c r="DO46" s="220">
        <f t="shared" si="17"/>
        <v>0</v>
      </c>
      <c r="DP46" s="449">
        <v>0</v>
      </c>
      <c r="DQ46" s="449">
        <v>0</v>
      </c>
      <c r="DR46" s="449">
        <v>0</v>
      </c>
      <c r="DS46" s="449">
        <v>0</v>
      </c>
      <c r="DT46" s="449">
        <v>0</v>
      </c>
      <c r="DU46" s="449">
        <v>0</v>
      </c>
      <c r="DV46" s="449">
        <v>0</v>
      </c>
      <c r="DW46" s="449">
        <v>0</v>
      </c>
      <c r="DX46" s="449">
        <v>0</v>
      </c>
      <c r="DY46" s="449">
        <v>0</v>
      </c>
      <c r="DZ46" s="449">
        <v>0</v>
      </c>
      <c r="EA46" s="449">
        <v>0</v>
      </c>
      <c r="EB46" s="449">
        <v>0</v>
      </c>
      <c r="EC46" s="449">
        <v>0</v>
      </c>
      <c r="ED46" s="449">
        <v>0</v>
      </c>
      <c r="EE46" s="449">
        <v>0</v>
      </c>
    </row>
    <row r="47" spans="1:135" s="44" customFormat="1" ht="21.9" customHeight="1">
      <c r="A47" s="120" t="s">
        <v>53</v>
      </c>
      <c r="B47" s="114">
        <v>9708</v>
      </c>
      <c r="C47" s="1063" t="s">
        <v>94</v>
      </c>
      <c r="D47" s="1063" t="s">
        <v>94</v>
      </c>
      <c r="E47" s="121" t="s">
        <v>316</v>
      </c>
      <c r="F47" s="1143">
        <v>400</v>
      </c>
      <c r="G47" s="1068" t="s">
        <v>77</v>
      </c>
      <c r="H47" s="116">
        <v>640</v>
      </c>
      <c r="I47" s="1116" t="s">
        <v>451</v>
      </c>
      <c r="J47" s="1068" t="s">
        <v>85</v>
      </c>
      <c r="K47" s="183" t="s">
        <v>264</v>
      </c>
      <c r="L47" s="611">
        <v>24</v>
      </c>
      <c r="M47" s="123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5">
        <f t="shared" si="0"/>
        <v>0</v>
      </c>
      <c r="V47" s="126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7">
        <v>0</v>
      </c>
      <c r="AD47" s="128">
        <f t="shared" si="1"/>
        <v>0</v>
      </c>
      <c r="AE47" s="721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9">
        <v>0</v>
      </c>
      <c r="AM47" s="730">
        <f t="shared" si="2"/>
        <v>0</v>
      </c>
      <c r="AN47" s="714">
        <f t="shared" si="3"/>
        <v>0</v>
      </c>
      <c r="AO47" s="600">
        <v>0</v>
      </c>
      <c r="AP47" s="134">
        <v>0</v>
      </c>
      <c r="AQ47" s="134">
        <v>0</v>
      </c>
      <c r="AR47" s="134">
        <v>0</v>
      </c>
      <c r="AS47" s="134">
        <v>0</v>
      </c>
      <c r="AT47" s="134">
        <v>0</v>
      </c>
      <c r="AU47" s="134">
        <v>0</v>
      </c>
      <c r="AV47" s="139">
        <v>0</v>
      </c>
      <c r="AW47" s="593">
        <f t="shared" si="4"/>
        <v>0</v>
      </c>
      <c r="AX47" s="129">
        <v>0</v>
      </c>
      <c r="AY47" s="130">
        <v>0</v>
      </c>
      <c r="AZ47" s="130">
        <v>0</v>
      </c>
      <c r="BA47" s="130">
        <v>0</v>
      </c>
      <c r="BB47" s="130">
        <v>0</v>
      </c>
      <c r="BC47" s="130">
        <v>0</v>
      </c>
      <c r="BD47" s="130">
        <v>0</v>
      </c>
      <c r="BE47" s="130">
        <v>0</v>
      </c>
      <c r="BF47" s="131">
        <f t="shared" si="5"/>
        <v>0</v>
      </c>
      <c r="BG47" s="149">
        <v>0</v>
      </c>
      <c r="BH47" s="150">
        <v>0</v>
      </c>
      <c r="BI47" s="150">
        <v>0</v>
      </c>
      <c r="BJ47" s="150">
        <v>0</v>
      </c>
      <c r="BK47" s="150">
        <v>0</v>
      </c>
      <c r="BL47" s="150">
        <v>0</v>
      </c>
      <c r="BM47" s="150">
        <v>0</v>
      </c>
      <c r="BN47" s="151">
        <v>0</v>
      </c>
      <c r="BO47" s="152">
        <f t="shared" si="6"/>
        <v>0</v>
      </c>
      <c r="BP47" s="173">
        <v>0</v>
      </c>
      <c r="BQ47" s="134">
        <v>0</v>
      </c>
      <c r="BR47" s="134">
        <v>0</v>
      </c>
      <c r="BS47" s="134">
        <v>0</v>
      </c>
      <c r="BT47" s="134">
        <v>0</v>
      </c>
      <c r="BU47" s="134">
        <v>0</v>
      </c>
      <c r="BV47" s="134">
        <v>0</v>
      </c>
      <c r="BW47" s="135">
        <v>0</v>
      </c>
      <c r="BX47" s="136">
        <f t="shared" si="15"/>
        <v>0</v>
      </c>
      <c r="BY47" s="393">
        <f t="shared" si="30"/>
        <v>0</v>
      </c>
      <c r="BZ47" s="1180">
        <f t="shared" si="31"/>
        <v>0</v>
      </c>
      <c r="CA47" s="1181">
        <f t="shared" si="32"/>
        <v>0</v>
      </c>
      <c r="CB47" s="130">
        <v>0</v>
      </c>
      <c r="CC47" s="130">
        <v>0</v>
      </c>
      <c r="CD47" s="1182">
        <f t="shared" si="16"/>
        <v>0</v>
      </c>
      <c r="CE47" s="1169">
        <f t="shared" si="18"/>
        <v>0</v>
      </c>
      <c r="CF47" s="263">
        <v>0</v>
      </c>
      <c r="CG47" s="462">
        <v>0</v>
      </c>
      <c r="CH47" s="240"/>
      <c r="CI47" s="219"/>
      <c r="CJ47" s="383">
        <v>0</v>
      </c>
      <c r="CK47" s="240">
        <v>0</v>
      </c>
      <c r="CL47" s="247">
        <v>0</v>
      </c>
      <c r="CM47" s="442"/>
      <c r="CN47" s="383">
        <v>0</v>
      </c>
      <c r="CO47" s="248">
        <v>0</v>
      </c>
      <c r="CP47" s="249">
        <v>0</v>
      </c>
      <c r="CQ47" s="442"/>
      <c r="CR47" s="265">
        <v>0</v>
      </c>
      <c r="CS47" s="240">
        <v>0</v>
      </c>
      <c r="CT47" s="247">
        <v>0</v>
      </c>
      <c r="CU47" s="442"/>
      <c r="CV47" s="383">
        <v>0</v>
      </c>
      <c r="CW47" s="240">
        <v>0</v>
      </c>
      <c r="CX47" s="250">
        <v>0</v>
      </c>
      <c r="CY47" s="442"/>
      <c r="CZ47" s="383">
        <v>0</v>
      </c>
      <c r="DA47" s="240">
        <v>0</v>
      </c>
      <c r="DB47" s="247">
        <v>0</v>
      </c>
      <c r="DC47" s="442"/>
      <c r="DD47" s="383">
        <v>0</v>
      </c>
      <c r="DE47" s="240">
        <v>0</v>
      </c>
      <c r="DF47" s="219"/>
      <c r="DG47" s="442"/>
      <c r="DH47" s="469">
        <f t="shared" si="11"/>
        <v>0</v>
      </c>
      <c r="DI47" s="218">
        <f t="shared" si="11"/>
        <v>0</v>
      </c>
      <c r="DJ47" s="219">
        <f t="shared" si="11"/>
        <v>0</v>
      </c>
      <c r="DK47" s="471">
        <f t="shared" si="12"/>
        <v>0</v>
      </c>
      <c r="DL47" s="215">
        <f t="shared" si="13"/>
        <v>0</v>
      </c>
      <c r="DM47" s="208">
        <f t="shared" si="14"/>
        <v>0</v>
      </c>
      <c r="DN47" s="251">
        <f t="shared" si="19"/>
        <v>0</v>
      </c>
      <c r="DO47" s="220">
        <f t="shared" si="17"/>
        <v>0</v>
      </c>
      <c r="DP47" s="449">
        <v>0</v>
      </c>
      <c r="DQ47" s="449">
        <v>0</v>
      </c>
      <c r="DR47" s="449">
        <v>0</v>
      </c>
      <c r="DS47" s="449">
        <v>0</v>
      </c>
      <c r="DT47" s="449">
        <v>0</v>
      </c>
      <c r="DU47" s="449">
        <v>0</v>
      </c>
      <c r="DV47" s="449">
        <v>0</v>
      </c>
      <c r="DW47" s="449">
        <v>0</v>
      </c>
      <c r="DX47" s="449">
        <v>0</v>
      </c>
      <c r="DY47" s="449">
        <v>0</v>
      </c>
      <c r="DZ47" s="449">
        <v>0</v>
      </c>
      <c r="EA47" s="449">
        <v>0</v>
      </c>
      <c r="EB47" s="449">
        <v>0</v>
      </c>
      <c r="EC47" s="449">
        <v>0</v>
      </c>
      <c r="ED47" s="449">
        <v>0</v>
      </c>
      <c r="EE47" s="449">
        <v>0</v>
      </c>
    </row>
    <row r="48" spans="1:135" ht="21.9" customHeight="1">
      <c r="A48" s="185" t="s">
        <v>74</v>
      </c>
      <c r="B48" s="186"/>
      <c r="C48" s="1063" t="s">
        <v>94</v>
      </c>
      <c r="D48" s="1063" t="s">
        <v>94</v>
      </c>
      <c r="E48" s="121" t="s">
        <v>316</v>
      </c>
      <c r="F48" s="1147">
        <v>400</v>
      </c>
      <c r="G48" s="1069" t="s">
        <v>60</v>
      </c>
      <c r="H48" s="1081">
        <v>760</v>
      </c>
      <c r="I48" s="1126" t="s">
        <v>452</v>
      </c>
      <c r="J48" s="1069" t="s">
        <v>321</v>
      </c>
      <c r="K48" s="183" t="s">
        <v>264</v>
      </c>
      <c r="L48" s="1092">
        <v>16</v>
      </c>
      <c r="M48" s="123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5">
        <f t="shared" si="0"/>
        <v>0</v>
      </c>
      <c r="V48" s="126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7">
        <v>0</v>
      </c>
      <c r="AD48" s="128">
        <f t="shared" si="1"/>
        <v>0</v>
      </c>
      <c r="AE48" s="721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9">
        <v>0</v>
      </c>
      <c r="AM48" s="730">
        <f t="shared" si="2"/>
        <v>0</v>
      </c>
      <c r="AN48" s="714">
        <f t="shared" si="3"/>
        <v>0</v>
      </c>
      <c r="AO48" s="600">
        <v>0</v>
      </c>
      <c r="AP48" s="134">
        <v>0</v>
      </c>
      <c r="AQ48" s="134">
        <v>0</v>
      </c>
      <c r="AR48" s="134">
        <v>0</v>
      </c>
      <c r="AS48" s="134">
        <v>0</v>
      </c>
      <c r="AT48" s="134">
        <v>0</v>
      </c>
      <c r="AU48" s="134">
        <v>0</v>
      </c>
      <c r="AV48" s="139">
        <v>0</v>
      </c>
      <c r="AW48" s="593">
        <f t="shared" si="4"/>
        <v>0</v>
      </c>
      <c r="AX48" s="129">
        <v>0</v>
      </c>
      <c r="AY48" s="130">
        <v>0</v>
      </c>
      <c r="AZ48" s="130">
        <v>0</v>
      </c>
      <c r="BA48" s="130">
        <v>0</v>
      </c>
      <c r="BB48" s="130">
        <v>0</v>
      </c>
      <c r="BC48" s="130">
        <v>0</v>
      </c>
      <c r="BD48" s="130">
        <v>0</v>
      </c>
      <c r="BE48" s="130">
        <v>0</v>
      </c>
      <c r="BF48" s="131">
        <f t="shared" si="5"/>
        <v>0</v>
      </c>
      <c r="BG48" s="149">
        <v>0</v>
      </c>
      <c r="BH48" s="150">
        <v>0</v>
      </c>
      <c r="BI48" s="150">
        <v>0</v>
      </c>
      <c r="BJ48" s="150">
        <v>0</v>
      </c>
      <c r="BK48" s="150">
        <v>0</v>
      </c>
      <c r="BL48" s="150">
        <v>0</v>
      </c>
      <c r="BM48" s="150">
        <v>0</v>
      </c>
      <c r="BN48" s="151">
        <v>0</v>
      </c>
      <c r="BO48" s="152">
        <f t="shared" si="6"/>
        <v>0</v>
      </c>
      <c r="BP48" s="173">
        <v>0</v>
      </c>
      <c r="BQ48" s="134">
        <v>0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5">
        <v>0</v>
      </c>
      <c r="BX48" s="136">
        <f t="shared" si="15"/>
        <v>0</v>
      </c>
      <c r="BY48" s="393">
        <f t="shared" si="30"/>
        <v>0</v>
      </c>
      <c r="BZ48" s="1180">
        <f t="shared" si="31"/>
        <v>0</v>
      </c>
      <c r="CA48" s="1181">
        <f t="shared" si="32"/>
        <v>0</v>
      </c>
      <c r="CB48" s="130">
        <v>0</v>
      </c>
      <c r="CC48" s="130">
        <v>0</v>
      </c>
      <c r="CD48" s="1182">
        <f t="shared" si="16"/>
        <v>0</v>
      </c>
      <c r="CE48" s="1169">
        <f t="shared" si="18"/>
        <v>0</v>
      </c>
      <c r="CF48" s="263">
        <v>0</v>
      </c>
      <c r="CG48" s="462">
        <v>0</v>
      </c>
      <c r="CH48" s="240"/>
      <c r="CI48" s="219"/>
      <c r="CJ48" s="383">
        <v>0</v>
      </c>
      <c r="CK48" s="240">
        <v>0</v>
      </c>
      <c r="CL48" s="247">
        <v>0</v>
      </c>
      <c r="CM48" s="442"/>
      <c r="CN48" s="383">
        <v>0</v>
      </c>
      <c r="CO48" s="248">
        <v>0</v>
      </c>
      <c r="CP48" s="249">
        <v>0</v>
      </c>
      <c r="CQ48" s="442"/>
      <c r="CR48" s="265">
        <v>0</v>
      </c>
      <c r="CS48" s="240">
        <v>0</v>
      </c>
      <c r="CT48" s="247">
        <v>0</v>
      </c>
      <c r="CU48" s="442"/>
      <c r="CV48" s="383">
        <v>0</v>
      </c>
      <c r="CW48" s="240">
        <v>0</v>
      </c>
      <c r="CX48" s="250">
        <v>0</v>
      </c>
      <c r="CY48" s="442"/>
      <c r="CZ48" s="383">
        <v>0</v>
      </c>
      <c r="DA48" s="240">
        <v>0</v>
      </c>
      <c r="DB48" s="247">
        <v>0</v>
      </c>
      <c r="DC48" s="442"/>
      <c r="DD48" s="383">
        <v>0</v>
      </c>
      <c r="DE48" s="240">
        <v>0</v>
      </c>
      <c r="DF48" s="219"/>
      <c r="DG48" s="442"/>
      <c r="DH48" s="469">
        <f t="shared" si="11"/>
        <v>0</v>
      </c>
      <c r="DI48" s="218">
        <f t="shared" si="11"/>
        <v>0</v>
      </c>
      <c r="DJ48" s="219">
        <f t="shared" si="11"/>
        <v>0</v>
      </c>
      <c r="DK48" s="471">
        <f t="shared" si="12"/>
        <v>0</v>
      </c>
      <c r="DL48" s="215">
        <f t="shared" si="13"/>
        <v>0</v>
      </c>
      <c r="DM48" s="208">
        <f t="shared" si="14"/>
        <v>0</v>
      </c>
      <c r="DN48" s="251">
        <f t="shared" si="19"/>
        <v>0</v>
      </c>
      <c r="DO48" s="220">
        <f t="shared" si="17"/>
        <v>0</v>
      </c>
      <c r="DP48" s="449">
        <v>0</v>
      </c>
      <c r="DQ48" s="449">
        <v>0</v>
      </c>
      <c r="DR48" s="449">
        <v>0</v>
      </c>
      <c r="DS48" s="449">
        <v>0</v>
      </c>
      <c r="DT48" s="449">
        <v>0</v>
      </c>
      <c r="DU48" s="449">
        <v>0</v>
      </c>
      <c r="DV48" s="449">
        <v>0</v>
      </c>
      <c r="DW48" s="449">
        <v>0</v>
      </c>
      <c r="DX48" s="449">
        <v>0</v>
      </c>
      <c r="DY48" s="449">
        <v>0</v>
      </c>
      <c r="DZ48" s="449">
        <v>0</v>
      </c>
      <c r="EA48" s="449">
        <v>0</v>
      </c>
      <c r="EB48" s="449">
        <v>0</v>
      </c>
      <c r="EC48" s="449">
        <v>0</v>
      </c>
      <c r="ED48" s="449">
        <v>0</v>
      </c>
      <c r="EE48" s="449">
        <v>0</v>
      </c>
    </row>
    <row r="49" spans="1:135" ht="21.9" customHeight="1">
      <c r="A49" s="185" t="s">
        <v>73</v>
      </c>
      <c r="B49" s="186"/>
      <c r="C49" s="1063" t="s">
        <v>94</v>
      </c>
      <c r="D49" s="1063" t="s">
        <v>94</v>
      </c>
      <c r="E49" s="121" t="s">
        <v>316</v>
      </c>
      <c r="F49" s="1147">
        <v>400</v>
      </c>
      <c r="G49" s="1069" t="s">
        <v>51</v>
      </c>
      <c r="H49" s="1081">
        <v>750</v>
      </c>
      <c r="I49" s="1126" t="s">
        <v>452</v>
      </c>
      <c r="J49" s="1069" t="s">
        <v>88</v>
      </c>
      <c r="K49" s="183" t="s">
        <v>264</v>
      </c>
      <c r="L49" s="1092">
        <v>16</v>
      </c>
      <c r="M49" s="123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5">
        <f t="shared" si="0"/>
        <v>0</v>
      </c>
      <c r="V49" s="126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7">
        <v>0</v>
      </c>
      <c r="AD49" s="128">
        <f t="shared" si="1"/>
        <v>0</v>
      </c>
      <c r="AE49" s="721">
        <v>0</v>
      </c>
      <c r="AF49" s="134">
        <v>0</v>
      </c>
      <c r="AG49" s="134">
        <v>0</v>
      </c>
      <c r="AH49" s="134">
        <v>0</v>
      </c>
      <c r="AI49" s="134">
        <v>0</v>
      </c>
      <c r="AJ49" s="134">
        <v>0</v>
      </c>
      <c r="AK49" s="134">
        <v>0</v>
      </c>
      <c r="AL49" s="139">
        <v>0</v>
      </c>
      <c r="AM49" s="730">
        <f t="shared" si="2"/>
        <v>0</v>
      </c>
      <c r="AN49" s="714">
        <f t="shared" si="3"/>
        <v>0</v>
      </c>
      <c r="AO49" s="600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9">
        <v>0</v>
      </c>
      <c r="AW49" s="593">
        <f t="shared" si="4"/>
        <v>0</v>
      </c>
      <c r="AX49" s="129">
        <v>0</v>
      </c>
      <c r="AY49" s="130">
        <v>0</v>
      </c>
      <c r="AZ49" s="130">
        <v>0</v>
      </c>
      <c r="BA49" s="130">
        <v>0</v>
      </c>
      <c r="BB49" s="130">
        <v>0</v>
      </c>
      <c r="BC49" s="130">
        <v>0</v>
      </c>
      <c r="BD49" s="130">
        <v>0</v>
      </c>
      <c r="BE49" s="130">
        <v>0</v>
      </c>
      <c r="BF49" s="131">
        <f t="shared" si="5"/>
        <v>0</v>
      </c>
      <c r="BG49" s="149">
        <v>0</v>
      </c>
      <c r="BH49" s="150">
        <v>0</v>
      </c>
      <c r="BI49" s="150">
        <v>0</v>
      </c>
      <c r="BJ49" s="150">
        <v>0</v>
      </c>
      <c r="BK49" s="150">
        <v>0</v>
      </c>
      <c r="BL49" s="150">
        <v>0</v>
      </c>
      <c r="BM49" s="150">
        <v>0</v>
      </c>
      <c r="BN49" s="151">
        <v>0</v>
      </c>
      <c r="BO49" s="152">
        <f t="shared" si="6"/>
        <v>0</v>
      </c>
      <c r="BP49" s="173">
        <v>0</v>
      </c>
      <c r="BQ49" s="134">
        <v>0</v>
      </c>
      <c r="BR49" s="134">
        <v>0</v>
      </c>
      <c r="BS49" s="134">
        <v>0</v>
      </c>
      <c r="BT49" s="134">
        <v>0</v>
      </c>
      <c r="BU49" s="134">
        <v>0</v>
      </c>
      <c r="BV49" s="134">
        <v>0</v>
      </c>
      <c r="BW49" s="135">
        <v>0</v>
      </c>
      <c r="BX49" s="136">
        <f t="shared" si="15"/>
        <v>0</v>
      </c>
      <c r="BY49" s="393">
        <f t="shared" si="30"/>
        <v>0</v>
      </c>
      <c r="BZ49" s="1180">
        <f t="shared" si="31"/>
        <v>0</v>
      </c>
      <c r="CA49" s="1181">
        <f t="shared" si="32"/>
        <v>0</v>
      </c>
      <c r="CB49" s="130">
        <v>0</v>
      </c>
      <c r="CC49" s="130">
        <v>0</v>
      </c>
      <c r="CD49" s="1182">
        <f t="shared" si="16"/>
        <v>0</v>
      </c>
      <c r="CE49" s="1169">
        <f t="shared" si="18"/>
        <v>0</v>
      </c>
      <c r="CF49" s="263">
        <v>0</v>
      </c>
      <c r="CG49" s="462">
        <v>0</v>
      </c>
      <c r="CH49" s="240"/>
      <c r="CI49" s="219"/>
      <c r="CJ49" s="383">
        <v>0</v>
      </c>
      <c r="CK49" s="240">
        <v>0</v>
      </c>
      <c r="CL49" s="247">
        <v>0</v>
      </c>
      <c r="CM49" s="442"/>
      <c r="CN49" s="383">
        <v>0</v>
      </c>
      <c r="CO49" s="248">
        <v>0</v>
      </c>
      <c r="CP49" s="249">
        <v>0</v>
      </c>
      <c r="CQ49" s="442"/>
      <c r="CR49" s="265">
        <v>0</v>
      </c>
      <c r="CS49" s="240">
        <v>0</v>
      </c>
      <c r="CT49" s="247">
        <v>0</v>
      </c>
      <c r="CU49" s="442"/>
      <c r="CV49" s="383">
        <v>0</v>
      </c>
      <c r="CW49" s="240">
        <v>0</v>
      </c>
      <c r="CX49" s="250">
        <v>0</v>
      </c>
      <c r="CY49" s="442"/>
      <c r="CZ49" s="383">
        <v>0</v>
      </c>
      <c r="DA49" s="240">
        <v>0</v>
      </c>
      <c r="DB49" s="247">
        <v>0</v>
      </c>
      <c r="DC49" s="442"/>
      <c r="DD49" s="383">
        <v>0</v>
      </c>
      <c r="DE49" s="240">
        <v>0</v>
      </c>
      <c r="DF49" s="219"/>
      <c r="DG49" s="442"/>
      <c r="DH49" s="469">
        <f t="shared" si="11"/>
        <v>0</v>
      </c>
      <c r="DI49" s="218">
        <f t="shared" si="11"/>
        <v>0</v>
      </c>
      <c r="DJ49" s="219">
        <f t="shared" si="11"/>
        <v>0</v>
      </c>
      <c r="DK49" s="471">
        <f t="shared" si="12"/>
        <v>0</v>
      </c>
      <c r="DL49" s="215">
        <f t="shared" si="13"/>
        <v>0</v>
      </c>
      <c r="DM49" s="208">
        <f t="shared" si="14"/>
        <v>0</v>
      </c>
      <c r="DN49" s="251">
        <f t="shared" si="19"/>
        <v>0</v>
      </c>
      <c r="DO49" s="220">
        <f t="shared" si="17"/>
        <v>0</v>
      </c>
      <c r="DP49" s="449">
        <v>0</v>
      </c>
      <c r="DQ49" s="449">
        <v>0</v>
      </c>
      <c r="DR49" s="449">
        <v>0</v>
      </c>
      <c r="DS49" s="449">
        <v>0</v>
      </c>
      <c r="DT49" s="449">
        <v>0</v>
      </c>
      <c r="DU49" s="449">
        <v>0</v>
      </c>
      <c r="DV49" s="449">
        <v>0</v>
      </c>
      <c r="DW49" s="449">
        <v>0</v>
      </c>
      <c r="DX49" s="449">
        <v>0</v>
      </c>
      <c r="DY49" s="449">
        <v>0</v>
      </c>
      <c r="DZ49" s="449">
        <v>0</v>
      </c>
      <c r="EA49" s="449">
        <v>0</v>
      </c>
      <c r="EB49" s="449">
        <v>0</v>
      </c>
      <c r="EC49" s="449">
        <v>0</v>
      </c>
      <c r="ED49" s="449">
        <v>0</v>
      </c>
      <c r="EE49" s="449">
        <v>0</v>
      </c>
    </row>
    <row r="50" spans="1:135" ht="21.9" customHeight="1">
      <c r="A50" s="120" t="s">
        <v>58</v>
      </c>
      <c r="B50" s="114"/>
      <c r="C50" s="1063" t="s">
        <v>94</v>
      </c>
      <c r="D50" s="1063" t="s">
        <v>94</v>
      </c>
      <c r="E50" s="121" t="s">
        <v>316</v>
      </c>
      <c r="F50" s="1143">
        <v>400</v>
      </c>
      <c r="G50" s="1068" t="s">
        <v>51</v>
      </c>
      <c r="H50" s="116">
        <v>860</v>
      </c>
      <c r="I50" s="1126" t="s">
        <v>452</v>
      </c>
      <c r="J50" s="1068" t="s">
        <v>93</v>
      </c>
      <c r="K50" s="183" t="s">
        <v>264</v>
      </c>
      <c r="L50" s="611">
        <v>16</v>
      </c>
      <c r="M50" s="123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5">
        <f t="shared" si="0"/>
        <v>0</v>
      </c>
      <c r="V50" s="126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7">
        <v>0</v>
      </c>
      <c r="AD50" s="128">
        <f t="shared" si="1"/>
        <v>0</v>
      </c>
      <c r="AE50" s="721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9">
        <v>0</v>
      </c>
      <c r="AM50" s="730">
        <f t="shared" si="2"/>
        <v>0</v>
      </c>
      <c r="AN50" s="714">
        <f t="shared" si="3"/>
        <v>0</v>
      </c>
      <c r="AO50" s="600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0</v>
      </c>
      <c r="AU50" s="134">
        <v>0</v>
      </c>
      <c r="AV50" s="139">
        <v>0</v>
      </c>
      <c r="AW50" s="593">
        <f t="shared" si="4"/>
        <v>0</v>
      </c>
      <c r="AX50" s="129">
        <v>0</v>
      </c>
      <c r="AY50" s="130">
        <v>0</v>
      </c>
      <c r="AZ50" s="130">
        <v>0</v>
      </c>
      <c r="BA50" s="130">
        <v>0</v>
      </c>
      <c r="BB50" s="130">
        <v>0</v>
      </c>
      <c r="BC50" s="130">
        <v>0</v>
      </c>
      <c r="BD50" s="130">
        <v>0</v>
      </c>
      <c r="BE50" s="130">
        <v>0</v>
      </c>
      <c r="BF50" s="131">
        <f t="shared" si="5"/>
        <v>0</v>
      </c>
      <c r="BG50" s="149">
        <v>0</v>
      </c>
      <c r="BH50" s="150">
        <v>0</v>
      </c>
      <c r="BI50" s="150">
        <v>0</v>
      </c>
      <c r="BJ50" s="150">
        <v>0</v>
      </c>
      <c r="BK50" s="150">
        <v>0</v>
      </c>
      <c r="BL50" s="150">
        <v>0</v>
      </c>
      <c r="BM50" s="150">
        <v>0</v>
      </c>
      <c r="BN50" s="151">
        <v>0</v>
      </c>
      <c r="BO50" s="152">
        <f t="shared" si="6"/>
        <v>0</v>
      </c>
      <c r="BP50" s="173">
        <v>0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5">
        <v>0</v>
      </c>
      <c r="BX50" s="136">
        <f t="shared" si="15"/>
        <v>0</v>
      </c>
      <c r="BY50" s="393">
        <f t="shared" si="30"/>
        <v>0</v>
      </c>
      <c r="BZ50" s="1180">
        <f t="shared" si="31"/>
        <v>0</v>
      </c>
      <c r="CA50" s="1181">
        <f t="shared" si="32"/>
        <v>0</v>
      </c>
      <c r="CB50" s="130">
        <v>0</v>
      </c>
      <c r="CC50" s="130">
        <v>0</v>
      </c>
      <c r="CD50" s="1182">
        <f t="shared" si="16"/>
        <v>0</v>
      </c>
      <c r="CE50" s="1169">
        <f t="shared" si="18"/>
        <v>0</v>
      </c>
      <c r="CF50" s="263">
        <v>0</v>
      </c>
      <c r="CG50" s="462">
        <v>0</v>
      </c>
      <c r="CH50" s="240"/>
      <c r="CI50" s="219"/>
      <c r="CJ50" s="383">
        <v>0</v>
      </c>
      <c r="CK50" s="240">
        <v>0</v>
      </c>
      <c r="CL50" s="247">
        <v>0</v>
      </c>
      <c r="CM50" s="442"/>
      <c r="CN50" s="383">
        <v>0</v>
      </c>
      <c r="CO50" s="248">
        <v>0</v>
      </c>
      <c r="CP50" s="249">
        <v>0</v>
      </c>
      <c r="CQ50" s="442"/>
      <c r="CR50" s="265">
        <v>0</v>
      </c>
      <c r="CS50" s="240">
        <v>0</v>
      </c>
      <c r="CT50" s="247">
        <v>0</v>
      </c>
      <c r="CU50" s="442"/>
      <c r="CV50" s="383">
        <v>0</v>
      </c>
      <c r="CW50" s="240">
        <v>0</v>
      </c>
      <c r="CX50" s="250">
        <v>0</v>
      </c>
      <c r="CY50" s="442"/>
      <c r="CZ50" s="383">
        <v>0</v>
      </c>
      <c r="DA50" s="240">
        <v>0</v>
      </c>
      <c r="DB50" s="247">
        <v>0</v>
      </c>
      <c r="DC50" s="442"/>
      <c r="DD50" s="383">
        <v>0</v>
      </c>
      <c r="DE50" s="240">
        <v>0</v>
      </c>
      <c r="DF50" s="219"/>
      <c r="DG50" s="442"/>
      <c r="DH50" s="469">
        <f t="shared" si="11"/>
        <v>0</v>
      </c>
      <c r="DI50" s="218">
        <f t="shared" si="11"/>
        <v>0</v>
      </c>
      <c r="DJ50" s="219">
        <f t="shared" si="11"/>
        <v>0</v>
      </c>
      <c r="DK50" s="471">
        <f t="shared" si="12"/>
        <v>0</v>
      </c>
      <c r="DL50" s="215">
        <f t="shared" si="13"/>
        <v>0</v>
      </c>
      <c r="DM50" s="208">
        <f t="shared" si="14"/>
        <v>0</v>
      </c>
      <c r="DN50" s="251">
        <f t="shared" si="19"/>
        <v>0</v>
      </c>
      <c r="DO50" s="220">
        <f t="shared" si="17"/>
        <v>0</v>
      </c>
      <c r="DP50" s="449">
        <v>0</v>
      </c>
      <c r="DQ50" s="449">
        <v>0</v>
      </c>
      <c r="DR50" s="449">
        <v>0</v>
      </c>
      <c r="DS50" s="449">
        <v>0</v>
      </c>
      <c r="DT50" s="449">
        <v>0</v>
      </c>
      <c r="DU50" s="449">
        <v>0</v>
      </c>
      <c r="DV50" s="449">
        <v>0</v>
      </c>
      <c r="DW50" s="449">
        <v>0</v>
      </c>
      <c r="DX50" s="449">
        <v>0</v>
      </c>
      <c r="DY50" s="449">
        <v>0</v>
      </c>
      <c r="DZ50" s="449">
        <v>0</v>
      </c>
      <c r="EA50" s="449">
        <v>0</v>
      </c>
      <c r="EB50" s="449">
        <v>0</v>
      </c>
      <c r="EC50" s="449">
        <v>0</v>
      </c>
      <c r="ED50" s="449">
        <v>0</v>
      </c>
      <c r="EE50" s="449">
        <v>0</v>
      </c>
    </row>
    <row r="51" spans="1:135" ht="21.9" customHeight="1">
      <c r="A51" s="120" t="s">
        <v>59</v>
      </c>
      <c r="B51" s="114"/>
      <c r="C51" s="1063" t="s">
        <v>94</v>
      </c>
      <c r="D51" s="1063" t="s">
        <v>94</v>
      </c>
      <c r="E51" s="121" t="s">
        <v>316</v>
      </c>
      <c r="F51" s="1143">
        <v>400</v>
      </c>
      <c r="G51" s="1068" t="s">
        <v>60</v>
      </c>
      <c r="H51" s="116">
        <v>830</v>
      </c>
      <c r="I51" s="1126" t="s">
        <v>452</v>
      </c>
      <c r="J51" s="1068" t="s">
        <v>93</v>
      </c>
      <c r="K51" s="183" t="s">
        <v>264</v>
      </c>
      <c r="L51" s="611">
        <v>16</v>
      </c>
      <c r="M51" s="123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5">
        <f t="shared" si="0"/>
        <v>0</v>
      </c>
      <c r="V51" s="126">
        <v>0</v>
      </c>
      <c r="W51" s="124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7">
        <v>0</v>
      </c>
      <c r="AD51" s="128">
        <f t="shared" si="1"/>
        <v>0</v>
      </c>
      <c r="AE51" s="721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9">
        <v>0</v>
      </c>
      <c r="AM51" s="730">
        <f t="shared" si="2"/>
        <v>0</v>
      </c>
      <c r="AN51" s="714">
        <f t="shared" si="3"/>
        <v>0</v>
      </c>
      <c r="AO51" s="600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9">
        <v>0</v>
      </c>
      <c r="AW51" s="593">
        <f t="shared" si="4"/>
        <v>0</v>
      </c>
      <c r="AX51" s="129">
        <v>0</v>
      </c>
      <c r="AY51" s="130">
        <v>0</v>
      </c>
      <c r="AZ51" s="130">
        <v>0</v>
      </c>
      <c r="BA51" s="130">
        <v>0</v>
      </c>
      <c r="BB51" s="130">
        <v>0</v>
      </c>
      <c r="BC51" s="130">
        <v>0</v>
      </c>
      <c r="BD51" s="130">
        <v>0</v>
      </c>
      <c r="BE51" s="130">
        <v>0</v>
      </c>
      <c r="BF51" s="131">
        <f t="shared" si="5"/>
        <v>0</v>
      </c>
      <c r="BG51" s="149">
        <v>0</v>
      </c>
      <c r="BH51" s="150">
        <v>0</v>
      </c>
      <c r="BI51" s="150">
        <v>0</v>
      </c>
      <c r="BJ51" s="150">
        <v>0</v>
      </c>
      <c r="BK51" s="150">
        <v>0</v>
      </c>
      <c r="BL51" s="150">
        <v>0</v>
      </c>
      <c r="BM51" s="150">
        <v>0</v>
      </c>
      <c r="BN51" s="151">
        <v>0</v>
      </c>
      <c r="BO51" s="152">
        <f t="shared" si="6"/>
        <v>0</v>
      </c>
      <c r="BP51" s="173">
        <v>0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5">
        <v>0</v>
      </c>
      <c r="BX51" s="136">
        <f t="shared" si="15"/>
        <v>0</v>
      </c>
      <c r="BY51" s="393">
        <f t="shared" si="30"/>
        <v>0</v>
      </c>
      <c r="BZ51" s="1180">
        <f t="shared" si="31"/>
        <v>0</v>
      </c>
      <c r="CA51" s="1181">
        <f t="shared" si="32"/>
        <v>0</v>
      </c>
      <c r="CB51" s="130">
        <v>0</v>
      </c>
      <c r="CC51" s="130">
        <v>0</v>
      </c>
      <c r="CD51" s="1182">
        <f t="shared" si="16"/>
        <v>0</v>
      </c>
      <c r="CE51" s="1169">
        <f t="shared" si="18"/>
        <v>0</v>
      </c>
      <c r="CF51" s="263">
        <v>0</v>
      </c>
      <c r="CG51" s="462">
        <v>0</v>
      </c>
      <c r="CH51" s="240"/>
      <c r="CI51" s="219"/>
      <c r="CJ51" s="383">
        <v>0</v>
      </c>
      <c r="CK51" s="240">
        <v>0</v>
      </c>
      <c r="CL51" s="247">
        <v>0</v>
      </c>
      <c r="CM51" s="442"/>
      <c r="CN51" s="383">
        <v>0</v>
      </c>
      <c r="CO51" s="248">
        <v>0</v>
      </c>
      <c r="CP51" s="249">
        <v>0</v>
      </c>
      <c r="CQ51" s="442"/>
      <c r="CR51" s="265">
        <v>0</v>
      </c>
      <c r="CS51" s="240">
        <v>0</v>
      </c>
      <c r="CT51" s="247">
        <v>0</v>
      </c>
      <c r="CU51" s="442"/>
      <c r="CV51" s="383">
        <v>0</v>
      </c>
      <c r="CW51" s="240">
        <v>0</v>
      </c>
      <c r="CX51" s="250">
        <v>0</v>
      </c>
      <c r="CY51" s="442"/>
      <c r="CZ51" s="383">
        <v>0</v>
      </c>
      <c r="DA51" s="240">
        <v>0</v>
      </c>
      <c r="DB51" s="247">
        <v>0</v>
      </c>
      <c r="DC51" s="442"/>
      <c r="DD51" s="383">
        <v>0</v>
      </c>
      <c r="DE51" s="240">
        <v>0</v>
      </c>
      <c r="DF51" s="219"/>
      <c r="DG51" s="442"/>
      <c r="DH51" s="469">
        <f t="shared" si="11"/>
        <v>0</v>
      </c>
      <c r="DI51" s="218">
        <f t="shared" si="11"/>
        <v>0</v>
      </c>
      <c r="DJ51" s="219">
        <f t="shared" si="11"/>
        <v>0</v>
      </c>
      <c r="DK51" s="471">
        <f t="shared" si="12"/>
        <v>0</v>
      </c>
      <c r="DL51" s="215">
        <f t="shared" si="13"/>
        <v>0</v>
      </c>
      <c r="DM51" s="208">
        <f t="shared" si="14"/>
        <v>0</v>
      </c>
      <c r="DN51" s="251">
        <f t="shared" si="19"/>
        <v>0</v>
      </c>
      <c r="DO51" s="220">
        <f t="shared" si="17"/>
        <v>0</v>
      </c>
      <c r="DP51" s="449">
        <v>0</v>
      </c>
      <c r="DQ51" s="449">
        <v>0</v>
      </c>
      <c r="DR51" s="449">
        <v>0</v>
      </c>
      <c r="DS51" s="449">
        <v>0</v>
      </c>
      <c r="DT51" s="449">
        <v>0</v>
      </c>
      <c r="DU51" s="449">
        <v>0</v>
      </c>
      <c r="DV51" s="449">
        <v>0</v>
      </c>
      <c r="DW51" s="449">
        <v>0</v>
      </c>
      <c r="DX51" s="449">
        <v>0</v>
      </c>
      <c r="DY51" s="449">
        <v>0</v>
      </c>
      <c r="DZ51" s="449">
        <v>0</v>
      </c>
      <c r="EA51" s="449">
        <v>0</v>
      </c>
      <c r="EB51" s="449">
        <v>0</v>
      </c>
      <c r="EC51" s="449">
        <v>0</v>
      </c>
      <c r="ED51" s="449">
        <v>0</v>
      </c>
      <c r="EE51" s="449">
        <v>0</v>
      </c>
    </row>
    <row r="52" spans="1:135" ht="21.9" customHeight="1">
      <c r="A52" s="366" t="s">
        <v>64</v>
      </c>
      <c r="B52" s="119"/>
      <c r="C52" s="1063" t="s">
        <v>94</v>
      </c>
      <c r="D52" s="1063" t="s">
        <v>94</v>
      </c>
      <c r="E52" s="121" t="s">
        <v>316</v>
      </c>
      <c r="F52" s="1144">
        <v>400</v>
      </c>
      <c r="G52" s="1068" t="s">
        <v>51</v>
      </c>
      <c r="H52" s="116">
        <v>845</v>
      </c>
      <c r="I52" s="1126" t="s">
        <v>452</v>
      </c>
      <c r="J52" s="1084" t="s">
        <v>87</v>
      </c>
      <c r="K52" s="183" t="s">
        <v>264</v>
      </c>
      <c r="L52" s="1093">
        <v>16</v>
      </c>
      <c r="M52" s="123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5">
        <f t="shared" si="0"/>
        <v>0</v>
      </c>
      <c r="V52" s="126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7">
        <v>0</v>
      </c>
      <c r="AD52" s="128">
        <f t="shared" si="1"/>
        <v>0</v>
      </c>
      <c r="AE52" s="721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9">
        <v>0</v>
      </c>
      <c r="AM52" s="730">
        <f t="shared" si="2"/>
        <v>0</v>
      </c>
      <c r="AN52" s="714">
        <f t="shared" si="3"/>
        <v>0</v>
      </c>
      <c r="AO52" s="600">
        <v>0</v>
      </c>
      <c r="AP52" s="134">
        <v>0</v>
      </c>
      <c r="AQ52" s="134">
        <v>0</v>
      </c>
      <c r="AR52" s="134">
        <v>0</v>
      </c>
      <c r="AS52" s="134">
        <v>0</v>
      </c>
      <c r="AT52" s="134">
        <v>0</v>
      </c>
      <c r="AU52" s="134">
        <v>0</v>
      </c>
      <c r="AV52" s="139">
        <v>0</v>
      </c>
      <c r="AW52" s="593">
        <f t="shared" si="4"/>
        <v>0</v>
      </c>
      <c r="AX52" s="129">
        <v>0</v>
      </c>
      <c r="AY52" s="130">
        <v>0</v>
      </c>
      <c r="AZ52" s="130">
        <v>0</v>
      </c>
      <c r="BA52" s="130">
        <v>0</v>
      </c>
      <c r="BB52" s="130">
        <v>0</v>
      </c>
      <c r="BC52" s="130">
        <v>0</v>
      </c>
      <c r="BD52" s="130">
        <v>0</v>
      </c>
      <c r="BE52" s="130">
        <v>0</v>
      </c>
      <c r="BF52" s="131">
        <f t="shared" si="5"/>
        <v>0</v>
      </c>
      <c r="BG52" s="149">
        <v>0</v>
      </c>
      <c r="BH52" s="150">
        <v>0</v>
      </c>
      <c r="BI52" s="150">
        <v>0</v>
      </c>
      <c r="BJ52" s="150">
        <v>0</v>
      </c>
      <c r="BK52" s="150">
        <v>0</v>
      </c>
      <c r="BL52" s="150">
        <v>0</v>
      </c>
      <c r="BM52" s="150">
        <v>0</v>
      </c>
      <c r="BN52" s="151">
        <v>0</v>
      </c>
      <c r="BO52" s="152">
        <f t="shared" si="6"/>
        <v>0</v>
      </c>
      <c r="BP52" s="173">
        <v>0</v>
      </c>
      <c r="BQ52" s="134">
        <v>0</v>
      </c>
      <c r="BR52" s="134">
        <v>0</v>
      </c>
      <c r="BS52" s="134">
        <v>0</v>
      </c>
      <c r="BT52" s="134">
        <v>0</v>
      </c>
      <c r="BU52" s="134">
        <v>0</v>
      </c>
      <c r="BV52" s="134">
        <v>0</v>
      </c>
      <c r="BW52" s="135">
        <v>0</v>
      </c>
      <c r="BX52" s="136">
        <f t="shared" si="15"/>
        <v>0</v>
      </c>
      <c r="BY52" s="393">
        <f t="shared" si="30"/>
        <v>0</v>
      </c>
      <c r="BZ52" s="1180">
        <f t="shared" si="31"/>
        <v>0</v>
      </c>
      <c r="CA52" s="1181">
        <f t="shared" si="32"/>
        <v>0</v>
      </c>
      <c r="CB52" s="130">
        <v>0</v>
      </c>
      <c r="CC52" s="130">
        <v>0</v>
      </c>
      <c r="CD52" s="1182">
        <f t="shared" si="16"/>
        <v>0</v>
      </c>
      <c r="CE52" s="1169">
        <f t="shared" si="18"/>
        <v>0</v>
      </c>
      <c r="CF52" s="263">
        <v>0</v>
      </c>
      <c r="CG52" s="462">
        <v>0</v>
      </c>
      <c r="CH52" s="240"/>
      <c r="CI52" s="219"/>
      <c r="CJ52" s="383">
        <v>0</v>
      </c>
      <c r="CK52" s="240">
        <v>0</v>
      </c>
      <c r="CL52" s="247">
        <v>0</v>
      </c>
      <c r="CM52" s="442"/>
      <c r="CN52" s="383">
        <v>0</v>
      </c>
      <c r="CO52" s="248">
        <v>0</v>
      </c>
      <c r="CP52" s="249">
        <v>0</v>
      </c>
      <c r="CQ52" s="442"/>
      <c r="CR52" s="265">
        <v>0</v>
      </c>
      <c r="CS52" s="240">
        <v>0</v>
      </c>
      <c r="CT52" s="247">
        <v>0</v>
      </c>
      <c r="CU52" s="442"/>
      <c r="CV52" s="383">
        <v>0</v>
      </c>
      <c r="CW52" s="240">
        <v>0</v>
      </c>
      <c r="CX52" s="250">
        <v>0</v>
      </c>
      <c r="CY52" s="442"/>
      <c r="CZ52" s="383">
        <v>0</v>
      </c>
      <c r="DA52" s="240">
        <v>0</v>
      </c>
      <c r="DB52" s="247">
        <v>0</v>
      </c>
      <c r="DC52" s="442"/>
      <c r="DD52" s="383">
        <v>0</v>
      </c>
      <c r="DE52" s="240">
        <v>0</v>
      </c>
      <c r="DF52" s="219"/>
      <c r="DG52" s="442"/>
      <c r="DH52" s="469">
        <f t="shared" si="11"/>
        <v>0</v>
      </c>
      <c r="DI52" s="218">
        <f t="shared" si="11"/>
        <v>0</v>
      </c>
      <c r="DJ52" s="219">
        <f t="shared" si="11"/>
        <v>0</v>
      </c>
      <c r="DK52" s="471">
        <f t="shared" si="12"/>
        <v>0</v>
      </c>
      <c r="DL52" s="215">
        <f t="shared" si="13"/>
        <v>0</v>
      </c>
      <c r="DM52" s="208">
        <f t="shared" si="14"/>
        <v>0</v>
      </c>
      <c r="DN52" s="251">
        <f t="shared" si="19"/>
        <v>0</v>
      </c>
      <c r="DO52" s="220">
        <f t="shared" si="17"/>
        <v>0</v>
      </c>
      <c r="DP52" s="449">
        <v>0</v>
      </c>
      <c r="DQ52" s="449">
        <v>0</v>
      </c>
      <c r="DR52" s="449">
        <v>0</v>
      </c>
      <c r="DS52" s="449">
        <v>0</v>
      </c>
      <c r="DT52" s="449">
        <v>0</v>
      </c>
      <c r="DU52" s="449">
        <v>0</v>
      </c>
      <c r="DV52" s="449">
        <v>0</v>
      </c>
      <c r="DW52" s="449">
        <v>0</v>
      </c>
      <c r="DX52" s="449">
        <v>0</v>
      </c>
      <c r="DY52" s="449">
        <v>0</v>
      </c>
      <c r="DZ52" s="449">
        <v>0</v>
      </c>
      <c r="EA52" s="449">
        <v>0</v>
      </c>
      <c r="EB52" s="449">
        <v>0</v>
      </c>
      <c r="EC52" s="449">
        <v>0</v>
      </c>
      <c r="ED52" s="449">
        <v>0</v>
      </c>
      <c r="EE52" s="449">
        <v>0</v>
      </c>
    </row>
    <row r="53" spans="1:135" s="46" customFormat="1" ht="21.75" customHeight="1">
      <c r="A53" s="185" t="s">
        <v>66</v>
      </c>
      <c r="B53" s="186"/>
      <c r="C53" s="1063" t="s">
        <v>94</v>
      </c>
      <c r="D53" s="1063" t="s">
        <v>94</v>
      </c>
      <c r="E53" s="121" t="s">
        <v>316</v>
      </c>
      <c r="F53" s="1147">
        <v>400</v>
      </c>
      <c r="G53" s="1068" t="s">
        <v>60</v>
      </c>
      <c r="H53" s="116">
        <v>845</v>
      </c>
      <c r="I53" s="1126" t="s">
        <v>452</v>
      </c>
      <c r="J53" s="1069" t="s">
        <v>87</v>
      </c>
      <c r="K53" s="183" t="s">
        <v>264</v>
      </c>
      <c r="L53" s="1088">
        <v>16</v>
      </c>
      <c r="M53" s="123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5">
        <f t="shared" si="0"/>
        <v>0</v>
      </c>
      <c r="V53" s="126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7">
        <v>0</v>
      </c>
      <c r="AD53" s="128">
        <f t="shared" si="1"/>
        <v>0</v>
      </c>
      <c r="AE53" s="721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9">
        <v>0</v>
      </c>
      <c r="AM53" s="730">
        <f t="shared" si="2"/>
        <v>0</v>
      </c>
      <c r="AN53" s="714">
        <f t="shared" si="3"/>
        <v>0</v>
      </c>
      <c r="AO53" s="600">
        <v>0</v>
      </c>
      <c r="AP53" s="134">
        <v>0</v>
      </c>
      <c r="AQ53" s="134">
        <v>0</v>
      </c>
      <c r="AR53" s="134">
        <v>0</v>
      </c>
      <c r="AS53" s="134">
        <v>0</v>
      </c>
      <c r="AT53" s="134">
        <v>0</v>
      </c>
      <c r="AU53" s="134">
        <v>0</v>
      </c>
      <c r="AV53" s="139">
        <v>0</v>
      </c>
      <c r="AW53" s="593">
        <f t="shared" si="4"/>
        <v>0</v>
      </c>
      <c r="AX53" s="129">
        <v>0</v>
      </c>
      <c r="AY53" s="130">
        <v>0</v>
      </c>
      <c r="AZ53" s="130">
        <v>0</v>
      </c>
      <c r="BA53" s="130">
        <v>0</v>
      </c>
      <c r="BB53" s="130">
        <v>0</v>
      </c>
      <c r="BC53" s="130">
        <v>0</v>
      </c>
      <c r="BD53" s="130">
        <v>0</v>
      </c>
      <c r="BE53" s="130">
        <v>0</v>
      </c>
      <c r="BF53" s="131">
        <f t="shared" si="5"/>
        <v>0</v>
      </c>
      <c r="BG53" s="149">
        <v>0</v>
      </c>
      <c r="BH53" s="150">
        <v>0</v>
      </c>
      <c r="BI53" s="150">
        <v>0</v>
      </c>
      <c r="BJ53" s="150">
        <v>0</v>
      </c>
      <c r="BK53" s="150">
        <v>0</v>
      </c>
      <c r="BL53" s="150">
        <v>0</v>
      </c>
      <c r="BM53" s="150">
        <v>0</v>
      </c>
      <c r="BN53" s="151">
        <v>0</v>
      </c>
      <c r="BO53" s="152">
        <f t="shared" si="6"/>
        <v>0</v>
      </c>
      <c r="BP53" s="173">
        <v>0</v>
      </c>
      <c r="BQ53" s="134">
        <v>0</v>
      </c>
      <c r="BR53" s="134">
        <v>0</v>
      </c>
      <c r="BS53" s="134">
        <v>0</v>
      </c>
      <c r="BT53" s="134">
        <v>0</v>
      </c>
      <c r="BU53" s="134">
        <v>0</v>
      </c>
      <c r="BV53" s="134">
        <v>0</v>
      </c>
      <c r="BW53" s="135">
        <v>0</v>
      </c>
      <c r="BX53" s="136">
        <f t="shared" si="15"/>
        <v>0</v>
      </c>
      <c r="BY53" s="393">
        <f t="shared" si="30"/>
        <v>0</v>
      </c>
      <c r="BZ53" s="1180">
        <f t="shared" si="31"/>
        <v>0</v>
      </c>
      <c r="CA53" s="1181">
        <f t="shared" si="32"/>
        <v>0</v>
      </c>
      <c r="CB53" s="130">
        <v>0</v>
      </c>
      <c r="CC53" s="130">
        <v>0</v>
      </c>
      <c r="CD53" s="1182">
        <f t="shared" si="16"/>
        <v>0</v>
      </c>
      <c r="CE53" s="1169">
        <f t="shared" si="18"/>
        <v>0</v>
      </c>
      <c r="CF53" s="263">
        <v>0</v>
      </c>
      <c r="CG53" s="462">
        <v>0</v>
      </c>
      <c r="CH53" s="240"/>
      <c r="CI53" s="219"/>
      <c r="CJ53" s="383">
        <v>0</v>
      </c>
      <c r="CK53" s="240">
        <v>0</v>
      </c>
      <c r="CL53" s="247">
        <v>0</v>
      </c>
      <c r="CM53" s="442"/>
      <c r="CN53" s="383">
        <v>0</v>
      </c>
      <c r="CO53" s="248">
        <v>0</v>
      </c>
      <c r="CP53" s="249">
        <v>0</v>
      </c>
      <c r="CQ53" s="442"/>
      <c r="CR53" s="265">
        <v>0</v>
      </c>
      <c r="CS53" s="240">
        <v>0</v>
      </c>
      <c r="CT53" s="247">
        <v>0</v>
      </c>
      <c r="CU53" s="442"/>
      <c r="CV53" s="383">
        <v>0</v>
      </c>
      <c r="CW53" s="240">
        <v>0</v>
      </c>
      <c r="CX53" s="250">
        <v>0</v>
      </c>
      <c r="CY53" s="442"/>
      <c r="CZ53" s="383">
        <v>0</v>
      </c>
      <c r="DA53" s="240">
        <v>0</v>
      </c>
      <c r="DB53" s="247">
        <v>0</v>
      </c>
      <c r="DC53" s="442"/>
      <c r="DD53" s="383">
        <v>0</v>
      </c>
      <c r="DE53" s="240">
        <v>0</v>
      </c>
      <c r="DF53" s="219"/>
      <c r="DG53" s="442"/>
      <c r="DH53" s="469">
        <f t="shared" si="11"/>
        <v>0</v>
      </c>
      <c r="DI53" s="218">
        <f t="shared" si="11"/>
        <v>0</v>
      </c>
      <c r="DJ53" s="219">
        <f t="shared" si="11"/>
        <v>0</v>
      </c>
      <c r="DK53" s="471">
        <f t="shared" si="12"/>
        <v>0</v>
      </c>
      <c r="DL53" s="215">
        <f t="shared" si="13"/>
        <v>0</v>
      </c>
      <c r="DM53" s="208">
        <f t="shared" si="14"/>
        <v>0</v>
      </c>
      <c r="DN53" s="251">
        <f t="shared" si="19"/>
        <v>0</v>
      </c>
      <c r="DO53" s="220">
        <f t="shared" si="17"/>
        <v>0</v>
      </c>
      <c r="DP53" s="449">
        <v>0</v>
      </c>
      <c r="DQ53" s="449">
        <v>0</v>
      </c>
      <c r="DR53" s="449">
        <v>0</v>
      </c>
      <c r="DS53" s="449">
        <v>0</v>
      </c>
      <c r="DT53" s="449">
        <v>0</v>
      </c>
      <c r="DU53" s="449">
        <v>0</v>
      </c>
      <c r="DV53" s="449">
        <v>0</v>
      </c>
      <c r="DW53" s="449">
        <v>0</v>
      </c>
      <c r="DX53" s="449">
        <v>0</v>
      </c>
      <c r="DY53" s="449">
        <v>0</v>
      </c>
      <c r="DZ53" s="449">
        <v>0</v>
      </c>
      <c r="EA53" s="449">
        <v>0</v>
      </c>
      <c r="EB53" s="449">
        <v>0</v>
      </c>
      <c r="EC53" s="449">
        <v>0</v>
      </c>
      <c r="ED53" s="449">
        <v>0</v>
      </c>
      <c r="EE53" s="449">
        <v>0</v>
      </c>
    </row>
    <row r="54" spans="1:135" s="28" customFormat="1" ht="21.9" customHeight="1">
      <c r="A54" s="185" t="s">
        <v>70</v>
      </c>
      <c r="B54" s="186"/>
      <c r="C54" s="1063" t="s">
        <v>94</v>
      </c>
      <c r="D54" s="1063" t="s">
        <v>94</v>
      </c>
      <c r="E54" s="121" t="s">
        <v>316</v>
      </c>
      <c r="F54" s="1147">
        <v>400</v>
      </c>
      <c r="G54" s="1069" t="s">
        <v>51</v>
      </c>
      <c r="H54" s="1081">
        <v>950</v>
      </c>
      <c r="I54" s="1126" t="s">
        <v>452</v>
      </c>
      <c r="J54" s="1069" t="s">
        <v>87</v>
      </c>
      <c r="K54" s="188" t="s">
        <v>264</v>
      </c>
      <c r="L54" s="1092">
        <v>16</v>
      </c>
      <c r="M54" s="123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5">
        <f t="shared" si="0"/>
        <v>0</v>
      </c>
      <c r="V54" s="126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7">
        <v>0</v>
      </c>
      <c r="AD54" s="128">
        <f t="shared" si="1"/>
        <v>0</v>
      </c>
      <c r="AE54" s="721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9">
        <v>0</v>
      </c>
      <c r="AM54" s="730">
        <f t="shared" si="2"/>
        <v>0</v>
      </c>
      <c r="AN54" s="714">
        <f t="shared" si="3"/>
        <v>0</v>
      </c>
      <c r="AO54" s="600">
        <v>0</v>
      </c>
      <c r="AP54" s="134">
        <v>0</v>
      </c>
      <c r="AQ54" s="134">
        <v>0</v>
      </c>
      <c r="AR54" s="134">
        <v>0</v>
      </c>
      <c r="AS54" s="134">
        <v>0</v>
      </c>
      <c r="AT54" s="134">
        <v>0</v>
      </c>
      <c r="AU54" s="134">
        <v>0</v>
      </c>
      <c r="AV54" s="139">
        <v>0</v>
      </c>
      <c r="AW54" s="593">
        <f t="shared" si="4"/>
        <v>0</v>
      </c>
      <c r="AX54" s="129">
        <v>0</v>
      </c>
      <c r="AY54" s="130">
        <v>0</v>
      </c>
      <c r="AZ54" s="130">
        <v>0</v>
      </c>
      <c r="BA54" s="130">
        <v>0</v>
      </c>
      <c r="BB54" s="130">
        <v>0</v>
      </c>
      <c r="BC54" s="130">
        <v>0</v>
      </c>
      <c r="BD54" s="130">
        <v>0</v>
      </c>
      <c r="BE54" s="130">
        <v>0</v>
      </c>
      <c r="BF54" s="131">
        <f t="shared" si="5"/>
        <v>0</v>
      </c>
      <c r="BG54" s="149">
        <v>0</v>
      </c>
      <c r="BH54" s="150">
        <v>0</v>
      </c>
      <c r="BI54" s="150">
        <v>0</v>
      </c>
      <c r="BJ54" s="150">
        <v>0</v>
      </c>
      <c r="BK54" s="150">
        <v>0</v>
      </c>
      <c r="BL54" s="150">
        <v>0</v>
      </c>
      <c r="BM54" s="150">
        <v>0</v>
      </c>
      <c r="BN54" s="151">
        <v>0</v>
      </c>
      <c r="BO54" s="152">
        <f t="shared" si="6"/>
        <v>0</v>
      </c>
      <c r="BP54" s="173">
        <v>0</v>
      </c>
      <c r="BQ54" s="134">
        <v>0</v>
      </c>
      <c r="BR54" s="134">
        <v>0</v>
      </c>
      <c r="BS54" s="134">
        <v>0</v>
      </c>
      <c r="BT54" s="134">
        <v>0</v>
      </c>
      <c r="BU54" s="134">
        <v>0</v>
      </c>
      <c r="BV54" s="134">
        <v>0</v>
      </c>
      <c r="BW54" s="135">
        <v>0</v>
      </c>
      <c r="BX54" s="136">
        <f t="shared" si="15"/>
        <v>0</v>
      </c>
      <c r="BY54" s="393">
        <f t="shared" si="30"/>
        <v>0</v>
      </c>
      <c r="BZ54" s="1180">
        <f t="shared" si="31"/>
        <v>0</v>
      </c>
      <c r="CA54" s="1181">
        <f t="shared" si="32"/>
        <v>0</v>
      </c>
      <c r="CB54" s="130">
        <v>0</v>
      </c>
      <c r="CC54" s="130">
        <v>0</v>
      </c>
      <c r="CD54" s="1182">
        <f t="shared" si="16"/>
        <v>0</v>
      </c>
      <c r="CE54" s="1169">
        <f t="shared" si="18"/>
        <v>0</v>
      </c>
      <c r="CF54" s="263">
        <v>0</v>
      </c>
      <c r="CG54" s="462">
        <v>0</v>
      </c>
      <c r="CH54" s="240"/>
      <c r="CI54" s="219"/>
      <c r="CJ54" s="383">
        <v>0</v>
      </c>
      <c r="CK54" s="240">
        <v>0</v>
      </c>
      <c r="CL54" s="247">
        <v>0</v>
      </c>
      <c r="CM54" s="442"/>
      <c r="CN54" s="383">
        <v>0</v>
      </c>
      <c r="CO54" s="248">
        <v>0</v>
      </c>
      <c r="CP54" s="249">
        <v>0</v>
      </c>
      <c r="CQ54" s="442"/>
      <c r="CR54" s="265">
        <v>0</v>
      </c>
      <c r="CS54" s="240">
        <v>0</v>
      </c>
      <c r="CT54" s="247">
        <v>0</v>
      </c>
      <c r="CU54" s="442"/>
      <c r="CV54" s="383">
        <v>0</v>
      </c>
      <c r="CW54" s="240">
        <v>0</v>
      </c>
      <c r="CX54" s="250">
        <v>0</v>
      </c>
      <c r="CY54" s="442"/>
      <c r="CZ54" s="383">
        <v>0</v>
      </c>
      <c r="DA54" s="240">
        <v>0</v>
      </c>
      <c r="DB54" s="247">
        <v>0</v>
      </c>
      <c r="DC54" s="442"/>
      <c r="DD54" s="383">
        <v>0</v>
      </c>
      <c r="DE54" s="240">
        <v>0</v>
      </c>
      <c r="DF54" s="219"/>
      <c r="DG54" s="442"/>
      <c r="DH54" s="469">
        <f t="shared" si="11"/>
        <v>0</v>
      </c>
      <c r="DI54" s="218">
        <f t="shared" si="11"/>
        <v>0</v>
      </c>
      <c r="DJ54" s="219">
        <f t="shared" si="11"/>
        <v>0</v>
      </c>
      <c r="DK54" s="471">
        <f t="shared" si="12"/>
        <v>0</v>
      </c>
      <c r="DL54" s="215">
        <f t="shared" si="13"/>
        <v>0</v>
      </c>
      <c r="DM54" s="208">
        <f t="shared" si="14"/>
        <v>0</v>
      </c>
      <c r="DN54" s="251">
        <f t="shared" si="19"/>
        <v>0</v>
      </c>
      <c r="DO54" s="220">
        <f t="shared" si="17"/>
        <v>0</v>
      </c>
      <c r="DP54" s="449">
        <v>0</v>
      </c>
      <c r="DQ54" s="449">
        <v>0</v>
      </c>
      <c r="DR54" s="449">
        <v>0</v>
      </c>
      <c r="DS54" s="449">
        <v>0</v>
      </c>
      <c r="DT54" s="449">
        <v>0</v>
      </c>
      <c r="DU54" s="449">
        <v>0</v>
      </c>
      <c r="DV54" s="449">
        <v>0</v>
      </c>
      <c r="DW54" s="449">
        <v>0</v>
      </c>
      <c r="DX54" s="449">
        <v>0</v>
      </c>
      <c r="DY54" s="449">
        <v>0</v>
      </c>
      <c r="DZ54" s="449">
        <v>0</v>
      </c>
      <c r="EA54" s="449">
        <v>0</v>
      </c>
      <c r="EB54" s="449">
        <v>0</v>
      </c>
      <c r="EC54" s="449">
        <v>0</v>
      </c>
      <c r="ED54" s="449">
        <v>0</v>
      </c>
      <c r="EE54" s="449">
        <v>0</v>
      </c>
    </row>
    <row r="55" spans="1:135" s="28" customFormat="1" ht="21.9" customHeight="1">
      <c r="A55" s="185" t="s">
        <v>72</v>
      </c>
      <c r="B55" s="186"/>
      <c r="C55" s="1063" t="s">
        <v>94</v>
      </c>
      <c r="D55" s="1063" t="s">
        <v>94</v>
      </c>
      <c r="E55" s="121" t="s">
        <v>316</v>
      </c>
      <c r="F55" s="1147">
        <v>400</v>
      </c>
      <c r="G55" s="1069" t="s">
        <v>51</v>
      </c>
      <c r="H55" s="1081">
        <v>910</v>
      </c>
      <c r="I55" s="1126" t="s">
        <v>452</v>
      </c>
      <c r="J55" s="1069" t="s">
        <v>87</v>
      </c>
      <c r="K55" s="188" t="s">
        <v>264</v>
      </c>
      <c r="L55" s="1092">
        <v>16</v>
      </c>
      <c r="M55" s="123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5">
        <f t="shared" si="0"/>
        <v>0</v>
      </c>
      <c r="V55" s="126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7">
        <v>0</v>
      </c>
      <c r="AD55" s="128">
        <f t="shared" si="1"/>
        <v>0</v>
      </c>
      <c r="AE55" s="721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9">
        <v>0</v>
      </c>
      <c r="AM55" s="730">
        <f t="shared" si="2"/>
        <v>0</v>
      </c>
      <c r="AN55" s="714">
        <f t="shared" si="3"/>
        <v>0</v>
      </c>
      <c r="AO55" s="600">
        <v>0</v>
      </c>
      <c r="AP55" s="134">
        <v>0</v>
      </c>
      <c r="AQ55" s="134">
        <v>0</v>
      </c>
      <c r="AR55" s="134">
        <v>0</v>
      </c>
      <c r="AS55" s="134">
        <v>0</v>
      </c>
      <c r="AT55" s="134">
        <v>0</v>
      </c>
      <c r="AU55" s="134">
        <v>0</v>
      </c>
      <c r="AV55" s="139">
        <v>0</v>
      </c>
      <c r="AW55" s="593">
        <f t="shared" si="4"/>
        <v>0</v>
      </c>
      <c r="AX55" s="129">
        <v>0</v>
      </c>
      <c r="AY55" s="130">
        <v>0</v>
      </c>
      <c r="AZ55" s="130">
        <v>0</v>
      </c>
      <c r="BA55" s="130">
        <v>0</v>
      </c>
      <c r="BB55" s="130">
        <v>0</v>
      </c>
      <c r="BC55" s="130">
        <v>0</v>
      </c>
      <c r="BD55" s="130">
        <v>0</v>
      </c>
      <c r="BE55" s="130">
        <v>0</v>
      </c>
      <c r="BF55" s="131">
        <f t="shared" si="5"/>
        <v>0</v>
      </c>
      <c r="BG55" s="149">
        <v>0</v>
      </c>
      <c r="BH55" s="150">
        <v>0</v>
      </c>
      <c r="BI55" s="150">
        <v>0</v>
      </c>
      <c r="BJ55" s="150">
        <v>0</v>
      </c>
      <c r="BK55" s="150">
        <v>0</v>
      </c>
      <c r="BL55" s="150">
        <v>0</v>
      </c>
      <c r="BM55" s="150">
        <v>0</v>
      </c>
      <c r="BN55" s="151">
        <v>0</v>
      </c>
      <c r="BO55" s="152">
        <f t="shared" si="6"/>
        <v>0</v>
      </c>
      <c r="BP55" s="173">
        <v>0</v>
      </c>
      <c r="BQ55" s="134">
        <v>0</v>
      </c>
      <c r="BR55" s="134">
        <v>0</v>
      </c>
      <c r="BS55" s="134">
        <v>0</v>
      </c>
      <c r="BT55" s="134">
        <v>0</v>
      </c>
      <c r="BU55" s="134">
        <v>0</v>
      </c>
      <c r="BV55" s="134">
        <v>0</v>
      </c>
      <c r="BW55" s="135">
        <v>0</v>
      </c>
      <c r="BX55" s="136">
        <f t="shared" si="15"/>
        <v>0</v>
      </c>
      <c r="BY55" s="393">
        <f t="shared" si="30"/>
        <v>0</v>
      </c>
      <c r="BZ55" s="1180">
        <f t="shared" si="31"/>
        <v>0</v>
      </c>
      <c r="CA55" s="1181">
        <f t="shared" si="32"/>
        <v>0</v>
      </c>
      <c r="CB55" s="130">
        <v>0</v>
      </c>
      <c r="CC55" s="130">
        <v>0</v>
      </c>
      <c r="CD55" s="1182">
        <f t="shared" si="16"/>
        <v>0</v>
      </c>
      <c r="CE55" s="1169">
        <f t="shared" si="18"/>
        <v>0</v>
      </c>
      <c r="CF55" s="263">
        <v>0</v>
      </c>
      <c r="CG55" s="462">
        <v>0</v>
      </c>
      <c r="CH55" s="240"/>
      <c r="CI55" s="219"/>
      <c r="CJ55" s="383">
        <v>0</v>
      </c>
      <c r="CK55" s="240">
        <v>0</v>
      </c>
      <c r="CL55" s="247">
        <v>0</v>
      </c>
      <c r="CM55" s="442"/>
      <c r="CN55" s="383">
        <v>0</v>
      </c>
      <c r="CO55" s="248">
        <v>0</v>
      </c>
      <c r="CP55" s="249">
        <v>0</v>
      </c>
      <c r="CQ55" s="442"/>
      <c r="CR55" s="265">
        <v>0</v>
      </c>
      <c r="CS55" s="240">
        <v>0</v>
      </c>
      <c r="CT55" s="247">
        <v>0</v>
      </c>
      <c r="CU55" s="442"/>
      <c r="CV55" s="383">
        <v>0</v>
      </c>
      <c r="CW55" s="240">
        <v>0</v>
      </c>
      <c r="CX55" s="250">
        <v>0</v>
      </c>
      <c r="CY55" s="442"/>
      <c r="CZ55" s="383">
        <v>0</v>
      </c>
      <c r="DA55" s="240">
        <v>0</v>
      </c>
      <c r="DB55" s="247">
        <v>0</v>
      </c>
      <c r="DC55" s="442"/>
      <c r="DD55" s="383">
        <v>0</v>
      </c>
      <c r="DE55" s="240">
        <v>0</v>
      </c>
      <c r="DF55" s="219"/>
      <c r="DG55" s="442"/>
      <c r="DH55" s="469">
        <f t="shared" si="11"/>
        <v>0</v>
      </c>
      <c r="DI55" s="218">
        <f t="shared" si="11"/>
        <v>0</v>
      </c>
      <c r="DJ55" s="219">
        <f t="shared" si="11"/>
        <v>0</v>
      </c>
      <c r="DK55" s="471">
        <f t="shared" si="12"/>
        <v>0</v>
      </c>
      <c r="DL55" s="215">
        <f t="shared" si="13"/>
        <v>0</v>
      </c>
      <c r="DM55" s="208">
        <f t="shared" si="14"/>
        <v>0</v>
      </c>
      <c r="DN55" s="251">
        <f t="shared" si="19"/>
        <v>0</v>
      </c>
      <c r="DO55" s="220">
        <f t="shared" si="17"/>
        <v>0</v>
      </c>
      <c r="DP55" s="449">
        <v>0</v>
      </c>
      <c r="DQ55" s="449">
        <v>0</v>
      </c>
      <c r="DR55" s="449">
        <v>0</v>
      </c>
      <c r="DS55" s="449">
        <v>0</v>
      </c>
      <c r="DT55" s="449">
        <v>0</v>
      </c>
      <c r="DU55" s="449">
        <v>0</v>
      </c>
      <c r="DV55" s="449">
        <v>0</v>
      </c>
      <c r="DW55" s="449">
        <v>0</v>
      </c>
      <c r="DX55" s="449">
        <v>0</v>
      </c>
      <c r="DY55" s="449">
        <v>0</v>
      </c>
      <c r="DZ55" s="449">
        <v>0</v>
      </c>
      <c r="EA55" s="449">
        <v>0</v>
      </c>
      <c r="EB55" s="449">
        <v>0</v>
      </c>
      <c r="EC55" s="449">
        <v>0</v>
      </c>
      <c r="ED55" s="449">
        <v>0</v>
      </c>
      <c r="EE55" s="449">
        <v>0</v>
      </c>
    </row>
    <row r="56" spans="1:135" s="28" customFormat="1" ht="21.9" customHeight="1">
      <c r="A56" s="185" t="s">
        <v>71</v>
      </c>
      <c r="B56" s="186"/>
      <c r="C56" s="1063" t="s">
        <v>94</v>
      </c>
      <c r="D56" s="1063" t="s">
        <v>94</v>
      </c>
      <c r="E56" s="121" t="s">
        <v>316</v>
      </c>
      <c r="F56" s="1147">
        <v>400</v>
      </c>
      <c r="G56" s="1069" t="s">
        <v>60</v>
      </c>
      <c r="H56" s="1081">
        <v>930</v>
      </c>
      <c r="I56" s="1126" t="s">
        <v>452</v>
      </c>
      <c r="J56" s="1069" t="s">
        <v>87</v>
      </c>
      <c r="K56" s="188" t="s">
        <v>264</v>
      </c>
      <c r="L56" s="1092">
        <v>16</v>
      </c>
      <c r="M56" s="123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5">
        <f t="shared" si="0"/>
        <v>0</v>
      </c>
      <c r="V56" s="126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7">
        <v>0</v>
      </c>
      <c r="AD56" s="128">
        <f t="shared" si="1"/>
        <v>0</v>
      </c>
      <c r="AE56" s="721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9">
        <v>0</v>
      </c>
      <c r="AM56" s="730">
        <f t="shared" si="2"/>
        <v>0</v>
      </c>
      <c r="AN56" s="714">
        <f t="shared" si="3"/>
        <v>0</v>
      </c>
      <c r="AO56" s="600">
        <v>0</v>
      </c>
      <c r="AP56" s="134">
        <v>0</v>
      </c>
      <c r="AQ56" s="134">
        <v>0</v>
      </c>
      <c r="AR56" s="134">
        <v>0</v>
      </c>
      <c r="AS56" s="134">
        <v>0</v>
      </c>
      <c r="AT56" s="134">
        <v>0</v>
      </c>
      <c r="AU56" s="134">
        <v>0</v>
      </c>
      <c r="AV56" s="139">
        <v>0</v>
      </c>
      <c r="AW56" s="593">
        <f t="shared" si="4"/>
        <v>0</v>
      </c>
      <c r="AX56" s="129">
        <v>0</v>
      </c>
      <c r="AY56" s="130">
        <v>0</v>
      </c>
      <c r="AZ56" s="130">
        <v>0</v>
      </c>
      <c r="BA56" s="130">
        <v>0</v>
      </c>
      <c r="BB56" s="130">
        <v>0</v>
      </c>
      <c r="BC56" s="130">
        <v>0</v>
      </c>
      <c r="BD56" s="130">
        <v>0</v>
      </c>
      <c r="BE56" s="130">
        <v>0</v>
      </c>
      <c r="BF56" s="131">
        <f t="shared" si="5"/>
        <v>0</v>
      </c>
      <c r="BG56" s="149">
        <v>0</v>
      </c>
      <c r="BH56" s="150">
        <v>0</v>
      </c>
      <c r="BI56" s="150">
        <v>0</v>
      </c>
      <c r="BJ56" s="150">
        <v>0</v>
      </c>
      <c r="BK56" s="150">
        <v>0</v>
      </c>
      <c r="BL56" s="150">
        <v>0</v>
      </c>
      <c r="BM56" s="150">
        <v>0</v>
      </c>
      <c r="BN56" s="151">
        <v>0</v>
      </c>
      <c r="BO56" s="152">
        <f t="shared" si="6"/>
        <v>0</v>
      </c>
      <c r="BP56" s="173">
        <v>0</v>
      </c>
      <c r="BQ56" s="134">
        <v>0</v>
      </c>
      <c r="BR56" s="134">
        <v>0</v>
      </c>
      <c r="BS56" s="134">
        <v>0</v>
      </c>
      <c r="BT56" s="134">
        <v>0</v>
      </c>
      <c r="BU56" s="134">
        <v>0</v>
      </c>
      <c r="BV56" s="134">
        <v>0</v>
      </c>
      <c r="BW56" s="135">
        <v>0</v>
      </c>
      <c r="BX56" s="136">
        <f t="shared" si="15"/>
        <v>0</v>
      </c>
      <c r="BY56" s="393">
        <f t="shared" si="30"/>
        <v>0</v>
      </c>
      <c r="BZ56" s="1180">
        <f t="shared" si="31"/>
        <v>0</v>
      </c>
      <c r="CA56" s="1181">
        <f t="shared" si="32"/>
        <v>0</v>
      </c>
      <c r="CB56" s="130">
        <v>0</v>
      </c>
      <c r="CC56" s="130">
        <v>0</v>
      </c>
      <c r="CD56" s="1182">
        <f t="shared" si="16"/>
        <v>0</v>
      </c>
      <c r="CE56" s="1169">
        <f t="shared" si="18"/>
        <v>0</v>
      </c>
      <c r="CF56" s="263">
        <v>0</v>
      </c>
      <c r="CG56" s="462">
        <v>0</v>
      </c>
      <c r="CH56" s="240"/>
      <c r="CI56" s="219"/>
      <c r="CJ56" s="383">
        <v>0</v>
      </c>
      <c r="CK56" s="240">
        <v>0</v>
      </c>
      <c r="CL56" s="247">
        <v>0</v>
      </c>
      <c r="CM56" s="442"/>
      <c r="CN56" s="383">
        <v>0</v>
      </c>
      <c r="CO56" s="248">
        <v>0</v>
      </c>
      <c r="CP56" s="249">
        <v>0</v>
      </c>
      <c r="CQ56" s="442"/>
      <c r="CR56" s="265">
        <v>0</v>
      </c>
      <c r="CS56" s="240">
        <v>0</v>
      </c>
      <c r="CT56" s="247">
        <v>0</v>
      </c>
      <c r="CU56" s="442"/>
      <c r="CV56" s="383">
        <v>0</v>
      </c>
      <c r="CW56" s="240">
        <v>0</v>
      </c>
      <c r="CX56" s="250">
        <v>0</v>
      </c>
      <c r="CY56" s="442"/>
      <c r="CZ56" s="383">
        <v>0</v>
      </c>
      <c r="DA56" s="240">
        <v>0</v>
      </c>
      <c r="DB56" s="247">
        <v>0</v>
      </c>
      <c r="DC56" s="442"/>
      <c r="DD56" s="383">
        <v>0</v>
      </c>
      <c r="DE56" s="240">
        <v>0</v>
      </c>
      <c r="DF56" s="219"/>
      <c r="DG56" s="442"/>
      <c r="DH56" s="469">
        <f t="shared" si="11"/>
        <v>0</v>
      </c>
      <c r="DI56" s="218">
        <f t="shared" si="11"/>
        <v>0</v>
      </c>
      <c r="DJ56" s="219">
        <f t="shared" si="11"/>
        <v>0</v>
      </c>
      <c r="DK56" s="471">
        <f t="shared" si="12"/>
        <v>0</v>
      </c>
      <c r="DL56" s="215">
        <f t="shared" si="13"/>
        <v>0</v>
      </c>
      <c r="DM56" s="208">
        <f t="shared" si="14"/>
        <v>0</v>
      </c>
      <c r="DN56" s="251">
        <f t="shared" si="19"/>
        <v>0</v>
      </c>
      <c r="DO56" s="220">
        <f t="shared" si="17"/>
        <v>0</v>
      </c>
      <c r="DP56" s="449">
        <v>0</v>
      </c>
      <c r="DQ56" s="449">
        <v>0</v>
      </c>
      <c r="DR56" s="449">
        <v>0</v>
      </c>
      <c r="DS56" s="449">
        <v>0</v>
      </c>
      <c r="DT56" s="449">
        <v>0</v>
      </c>
      <c r="DU56" s="449">
        <v>0</v>
      </c>
      <c r="DV56" s="449">
        <v>0</v>
      </c>
      <c r="DW56" s="449">
        <v>0</v>
      </c>
      <c r="DX56" s="449">
        <v>0</v>
      </c>
      <c r="DY56" s="449">
        <v>0</v>
      </c>
      <c r="DZ56" s="449">
        <v>0</v>
      </c>
      <c r="EA56" s="449">
        <v>0</v>
      </c>
      <c r="EB56" s="449">
        <v>0</v>
      </c>
      <c r="EC56" s="449">
        <v>0</v>
      </c>
      <c r="ED56" s="449">
        <v>0</v>
      </c>
      <c r="EE56" s="449">
        <v>0</v>
      </c>
    </row>
    <row r="57" spans="1:135" s="28" customFormat="1" ht="21.9" customHeight="1">
      <c r="A57" s="185" t="s">
        <v>68</v>
      </c>
      <c r="B57" s="191"/>
      <c r="C57" s="1063" t="s">
        <v>94</v>
      </c>
      <c r="D57" s="1063" t="s">
        <v>94</v>
      </c>
      <c r="E57" s="121" t="s">
        <v>316</v>
      </c>
      <c r="F57" s="1147">
        <v>400</v>
      </c>
      <c r="G57" s="1069" t="s">
        <v>282</v>
      </c>
      <c r="H57" s="1081">
        <v>970</v>
      </c>
      <c r="I57" s="1126" t="s">
        <v>452</v>
      </c>
      <c r="J57" s="1069" t="s">
        <v>87</v>
      </c>
      <c r="K57" s="188" t="s">
        <v>264</v>
      </c>
      <c r="L57" s="1092">
        <v>16</v>
      </c>
      <c r="M57" s="123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5">
        <f t="shared" si="0"/>
        <v>0</v>
      </c>
      <c r="V57" s="126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7">
        <v>0</v>
      </c>
      <c r="AD57" s="128">
        <f t="shared" si="1"/>
        <v>0</v>
      </c>
      <c r="AE57" s="721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9">
        <v>0</v>
      </c>
      <c r="AM57" s="730">
        <f t="shared" si="2"/>
        <v>0</v>
      </c>
      <c r="AN57" s="714">
        <f t="shared" si="3"/>
        <v>0</v>
      </c>
      <c r="AO57" s="600">
        <v>0</v>
      </c>
      <c r="AP57" s="134">
        <v>0</v>
      </c>
      <c r="AQ57" s="134">
        <v>0</v>
      </c>
      <c r="AR57" s="134">
        <v>0</v>
      </c>
      <c r="AS57" s="134">
        <v>0</v>
      </c>
      <c r="AT57" s="134">
        <v>0</v>
      </c>
      <c r="AU57" s="134">
        <v>0</v>
      </c>
      <c r="AV57" s="139">
        <v>0</v>
      </c>
      <c r="AW57" s="593">
        <f t="shared" si="4"/>
        <v>0</v>
      </c>
      <c r="AX57" s="129">
        <v>0</v>
      </c>
      <c r="AY57" s="130">
        <v>0</v>
      </c>
      <c r="AZ57" s="130">
        <v>0</v>
      </c>
      <c r="BA57" s="130">
        <v>0</v>
      </c>
      <c r="BB57" s="130">
        <v>0</v>
      </c>
      <c r="BC57" s="130">
        <v>0</v>
      </c>
      <c r="BD57" s="130">
        <v>0</v>
      </c>
      <c r="BE57" s="130">
        <v>0</v>
      </c>
      <c r="BF57" s="131">
        <f t="shared" si="5"/>
        <v>0</v>
      </c>
      <c r="BG57" s="149">
        <v>0</v>
      </c>
      <c r="BH57" s="150">
        <v>0</v>
      </c>
      <c r="BI57" s="150">
        <v>0</v>
      </c>
      <c r="BJ57" s="150">
        <v>0</v>
      </c>
      <c r="BK57" s="150">
        <v>0</v>
      </c>
      <c r="BL57" s="150">
        <v>0</v>
      </c>
      <c r="BM57" s="150">
        <v>0</v>
      </c>
      <c r="BN57" s="151">
        <v>0</v>
      </c>
      <c r="BO57" s="152">
        <f t="shared" si="6"/>
        <v>0</v>
      </c>
      <c r="BP57" s="173">
        <v>0</v>
      </c>
      <c r="BQ57" s="134">
        <v>0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5">
        <v>0</v>
      </c>
      <c r="BX57" s="136">
        <f t="shared" si="15"/>
        <v>0</v>
      </c>
      <c r="BY57" s="393">
        <f t="shared" si="30"/>
        <v>0</v>
      </c>
      <c r="BZ57" s="1180">
        <f t="shared" si="31"/>
        <v>0</v>
      </c>
      <c r="CA57" s="1181">
        <f t="shared" si="32"/>
        <v>0</v>
      </c>
      <c r="CB57" s="130">
        <v>0</v>
      </c>
      <c r="CC57" s="130">
        <v>0</v>
      </c>
      <c r="CD57" s="1182">
        <f t="shared" si="16"/>
        <v>0</v>
      </c>
      <c r="CE57" s="1169">
        <f t="shared" si="18"/>
        <v>0</v>
      </c>
      <c r="CF57" s="263">
        <v>0</v>
      </c>
      <c r="CG57" s="462">
        <v>0</v>
      </c>
      <c r="CH57" s="240"/>
      <c r="CI57" s="219"/>
      <c r="CJ57" s="383">
        <v>0</v>
      </c>
      <c r="CK57" s="240">
        <v>0</v>
      </c>
      <c r="CL57" s="247">
        <v>0</v>
      </c>
      <c r="CM57" s="442"/>
      <c r="CN57" s="383">
        <v>0</v>
      </c>
      <c r="CO57" s="248">
        <v>0</v>
      </c>
      <c r="CP57" s="249">
        <v>0</v>
      </c>
      <c r="CQ57" s="442"/>
      <c r="CR57" s="265">
        <v>0</v>
      </c>
      <c r="CS57" s="240">
        <v>0</v>
      </c>
      <c r="CT57" s="247">
        <v>0</v>
      </c>
      <c r="CU57" s="442"/>
      <c r="CV57" s="383">
        <v>0</v>
      </c>
      <c r="CW57" s="240">
        <v>0</v>
      </c>
      <c r="CX57" s="250">
        <v>0</v>
      </c>
      <c r="CY57" s="442"/>
      <c r="CZ57" s="383">
        <v>0</v>
      </c>
      <c r="DA57" s="240">
        <v>0</v>
      </c>
      <c r="DB57" s="247">
        <v>0</v>
      </c>
      <c r="DC57" s="442"/>
      <c r="DD57" s="383">
        <v>0</v>
      </c>
      <c r="DE57" s="240">
        <v>0</v>
      </c>
      <c r="DF57" s="219"/>
      <c r="DG57" s="442"/>
      <c r="DH57" s="469">
        <f t="shared" si="11"/>
        <v>0</v>
      </c>
      <c r="DI57" s="218">
        <f t="shared" si="11"/>
        <v>0</v>
      </c>
      <c r="DJ57" s="219">
        <f t="shared" si="11"/>
        <v>0</v>
      </c>
      <c r="DK57" s="471">
        <f t="shared" si="12"/>
        <v>0</v>
      </c>
      <c r="DL57" s="215">
        <f t="shared" si="13"/>
        <v>0</v>
      </c>
      <c r="DM57" s="208">
        <f t="shared" si="14"/>
        <v>0</v>
      </c>
      <c r="DN57" s="251">
        <f t="shared" si="19"/>
        <v>0</v>
      </c>
      <c r="DO57" s="220">
        <f t="shared" si="17"/>
        <v>0</v>
      </c>
      <c r="DP57" s="449">
        <v>0</v>
      </c>
      <c r="DQ57" s="449">
        <v>0</v>
      </c>
      <c r="DR57" s="449">
        <v>0</v>
      </c>
      <c r="DS57" s="449">
        <v>0</v>
      </c>
      <c r="DT57" s="449">
        <v>0</v>
      </c>
      <c r="DU57" s="449">
        <v>0</v>
      </c>
      <c r="DV57" s="449">
        <v>0</v>
      </c>
      <c r="DW57" s="449">
        <v>0</v>
      </c>
      <c r="DX57" s="449">
        <v>0</v>
      </c>
      <c r="DY57" s="449">
        <v>0</v>
      </c>
      <c r="DZ57" s="449">
        <v>0</v>
      </c>
      <c r="EA57" s="449">
        <v>0</v>
      </c>
      <c r="EB57" s="449">
        <v>0</v>
      </c>
      <c r="EC57" s="449">
        <v>0</v>
      </c>
      <c r="ED57" s="449">
        <v>0</v>
      </c>
      <c r="EE57" s="449">
        <v>0</v>
      </c>
    </row>
    <row r="58" spans="1:135" ht="21.9" customHeight="1">
      <c r="A58" s="185" t="s">
        <v>69</v>
      </c>
      <c r="B58" s="191"/>
      <c r="C58" s="1063" t="s">
        <v>94</v>
      </c>
      <c r="D58" s="1063" t="s">
        <v>94</v>
      </c>
      <c r="E58" s="121" t="s">
        <v>316</v>
      </c>
      <c r="F58" s="1147">
        <v>400</v>
      </c>
      <c r="G58" s="1069" t="s">
        <v>60</v>
      </c>
      <c r="H58" s="1081">
        <v>980</v>
      </c>
      <c r="I58" s="1126" t="s">
        <v>452</v>
      </c>
      <c r="J58" s="1069" t="s">
        <v>87</v>
      </c>
      <c r="K58" s="188" t="s">
        <v>264</v>
      </c>
      <c r="L58" s="1092">
        <v>16</v>
      </c>
      <c r="M58" s="123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5">
        <f t="shared" si="0"/>
        <v>0</v>
      </c>
      <c r="V58" s="126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7">
        <v>0</v>
      </c>
      <c r="AD58" s="128">
        <f t="shared" si="1"/>
        <v>0</v>
      </c>
      <c r="AE58" s="721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9">
        <v>0</v>
      </c>
      <c r="AM58" s="730">
        <f t="shared" si="2"/>
        <v>0</v>
      </c>
      <c r="AN58" s="714">
        <f t="shared" si="3"/>
        <v>0</v>
      </c>
      <c r="AO58" s="600">
        <v>0</v>
      </c>
      <c r="AP58" s="134">
        <v>0</v>
      </c>
      <c r="AQ58" s="134">
        <v>0</v>
      </c>
      <c r="AR58" s="134">
        <v>0</v>
      </c>
      <c r="AS58" s="134">
        <v>0</v>
      </c>
      <c r="AT58" s="134">
        <v>0</v>
      </c>
      <c r="AU58" s="134">
        <v>0</v>
      </c>
      <c r="AV58" s="139">
        <v>0</v>
      </c>
      <c r="AW58" s="593">
        <f t="shared" si="4"/>
        <v>0</v>
      </c>
      <c r="AX58" s="129">
        <v>0</v>
      </c>
      <c r="AY58" s="130">
        <v>0</v>
      </c>
      <c r="AZ58" s="130">
        <v>0</v>
      </c>
      <c r="BA58" s="130">
        <v>0</v>
      </c>
      <c r="BB58" s="130">
        <v>0</v>
      </c>
      <c r="BC58" s="130">
        <v>0</v>
      </c>
      <c r="BD58" s="130">
        <v>0</v>
      </c>
      <c r="BE58" s="130">
        <v>0</v>
      </c>
      <c r="BF58" s="131">
        <f t="shared" si="5"/>
        <v>0</v>
      </c>
      <c r="BG58" s="149">
        <v>0</v>
      </c>
      <c r="BH58" s="150">
        <v>0</v>
      </c>
      <c r="BI58" s="150">
        <v>0</v>
      </c>
      <c r="BJ58" s="150">
        <v>0</v>
      </c>
      <c r="BK58" s="150">
        <v>0</v>
      </c>
      <c r="BL58" s="150">
        <v>0</v>
      </c>
      <c r="BM58" s="150">
        <v>0</v>
      </c>
      <c r="BN58" s="151">
        <v>0</v>
      </c>
      <c r="BO58" s="152">
        <f t="shared" si="6"/>
        <v>0</v>
      </c>
      <c r="BP58" s="173">
        <v>0</v>
      </c>
      <c r="BQ58" s="134">
        <v>0</v>
      </c>
      <c r="BR58" s="134">
        <v>0</v>
      </c>
      <c r="BS58" s="134">
        <v>0</v>
      </c>
      <c r="BT58" s="134">
        <v>0</v>
      </c>
      <c r="BU58" s="134">
        <v>0</v>
      </c>
      <c r="BV58" s="134">
        <v>0</v>
      </c>
      <c r="BW58" s="135">
        <v>0</v>
      </c>
      <c r="BX58" s="136">
        <f t="shared" si="15"/>
        <v>0</v>
      </c>
      <c r="BY58" s="393">
        <f t="shared" si="30"/>
        <v>0</v>
      </c>
      <c r="BZ58" s="1180">
        <f t="shared" si="31"/>
        <v>0</v>
      </c>
      <c r="CA58" s="1181">
        <f t="shared" si="32"/>
        <v>0</v>
      </c>
      <c r="CB58" s="130">
        <v>0</v>
      </c>
      <c r="CC58" s="130">
        <v>0</v>
      </c>
      <c r="CD58" s="1182">
        <f t="shared" si="16"/>
        <v>0</v>
      </c>
      <c r="CE58" s="1169">
        <f t="shared" si="18"/>
        <v>0</v>
      </c>
      <c r="CF58" s="263">
        <v>0</v>
      </c>
      <c r="CG58" s="462">
        <v>0</v>
      </c>
      <c r="CH58" s="240"/>
      <c r="CI58" s="219"/>
      <c r="CJ58" s="383">
        <v>0</v>
      </c>
      <c r="CK58" s="240">
        <v>0</v>
      </c>
      <c r="CL58" s="247">
        <v>0</v>
      </c>
      <c r="CM58" s="442"/>
      <c r="CN58" s="383">
        <v>0</v>
      </c>
      <c r="CO58" s="248">
        <v>0</v>
      </c>
      <c r="CP58" s="249">
        <v>0</v>
      </c>
      <c r="CQ58" s="442"/>
      <c r="CR58" s="265">
        <v>0</v>
      </c>
      <c r="CS58" s="240">
        <v>0</v>
      </c>
      <c r="CT58" s="247">
        <v>0</v>
      </c>
      <c r="CU58" s="442"/>
      <c r="CV58" s="383">
        <v>0</v>
      </c>
      <c r="CW58" s="240">
        <v>0</v>
      </c>
      <c r="CX58" s="250">
        <v>0</v>
      </c>
      <c r="CY58" s="442"/>
      <c r="CZ58" s="383">
        <v>0</v>
      </c>
      <c r="DA58" s="240">
        <v>0</v>
      </c>
      <c r="DB58" s="247">
        <v>0</v>
      </c>
      <c r="DC58" s="442"/>
      <c r="DD58" s="383">
        <v>0</v>
      </c>
      <c r="DE58" s="240">
        <v>0</v>
      </c>
      <c r="DF58" s="219"/>
      <c r="DG58" s="442"/>
      <c r="DH58" s="469">
        <f t="shared" si="11"/>
        <v>0</v>
      </c>
      <c r="DI58" s="218">
        <f t="shared" si="11"/>
        <v>0</v>
      </c>
      <c r="DJ58" s="219">
        <f t="shared" si="11"/>
        <v>0</v>
      </c>
      <c r="DK58" s="471">
        <f t="shared" si="12"/>
        <v>0</v>
      </c>
      <c r="DL58" s="215">
        <f t="shared" si="13"/>
        <v>0</v>
      </c>
      <c r="DM58" s="208">
        <f t="shared" si="14"/>
        <v>0</v>
      </c>
      <c r="DN58" s="251">
        <f t="shared" si="19"/>
        <v>0</v>
      </c>
      <c r="DO58" s="220">
        <f t="shared" si="17"/>
        <v>0</v>
      </c>
      <c r="DP58" s="449">
        <v>0</v>
      </c>
      <c r="DQ58" s="449">
        <v>0</v>
      </c>
      <c r="DR58" s="449">
        <v>0</v>
      </c>
      <c r="DS58" s="449">
        <v>0</v>
      </c>
      <c r="DT58" s="449">
        <v>0</v>
      </c>
      <c r="DU58" s="449">
        <v>0</v>
      </c>
      <c r="DV58" s="449">
        <v>0</v>
      </c>
      <c r="DW58" s="449">
        <v>0</v>
      </c>
      <c r="DX58" s="449">
        <v>0</v>
      </c>
      <c r="DY58" s="449">
        <v>0</v>
      </c>
      <c r="DZ58" s="449">
        <v>0</v>
      </c>
      <c r="EA58" s="449">
        <v>0</v>
      </c>
      <c r="EB58" s="449">
        <v>0</v>
      </c>
      <c r="EC58" s="449">
        <v>0</v>
      </c>
      <c r="ED58" s="449">
        <v>0</v>
      </c>
      <c r="EE58" s="449">
        <v>0</v>
      </c>
    </row>
    <row r="59" spans="1:135" ht="21.9" customHeight="1">
      <c r="A59" s="185" t="s">
        <v>246</v>
      </c>
      <c r="B59" s="191"/>
      <c r="C59" s="1063" t="s">
        <v>94</v>
      </c>
      <c r="D59" s="1063" t="s">
        <v>94</v>
      </c>
      <c r="E59" s="121" t="s">
        <v>316</v>
      </c>
      <c r="F59" s="1147">
        <v>400</v>
      </c>
      <c r="G59" s="1069" t="s">
        <v>60</v>
      </c>
      <c r="H59" s="1081">
        <v>550</v>
      </c>
      <c r="I59" s="1124" t="s">
        <v>290</v>
      </c>
      <c r="J59" s="1069" t="s">
        <v>247</v>
      </c>
      <c r="K59" s="188" t="s">
        <v>264</v>
      </c>
      <c r="L59" s="1092">
        <v>24</v>
      </c>
      <c r="M59" s="123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5">
        <f t="shared" si="0"/>
        <v>0</v>
      </c>
      <c r="V59" s="126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7">
        <v>0</v>
      </c>
      <c r="AD59" s="128">
        <f t="shared" si="1"/>
        <v>0</v>
      </c>
      <c r="AE59" s="721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9">
        <v>0</v>
      </c>
      <c r="AM59" s="730">
        <f t="shared" si="2"/>
        <v>0</v>
      </c>
      <c r="AN59" s="714">
        <f t="shared" si="3"/>
        <v>0</v>
      </c>
      <c r="AO59" s="600">
        <v>0</v>
      </c>
      <c r="AP59" s="134">
        <v>0</v>
      </c>
      <c r="AQ59" s="134">
        <v>0</v>
      </c>
      <c r="AR59" s="134">
        <v>0</v>
      </c>
      <c r="AS59" s="134">
        <v>0</v>
      </c>
      <c r="AT59" s="134">
        <v>0</v>
      </c>
      <c r="AU59" s="134">
        <v>0</v>
      </c>
      <c r="AV59" s="139">
        <v>0</v>
      </c>
      <c r="AW59" s="593">
        <f t="shared" si="4"/>
        <v>0</v>
      </c>
      <c r="AX59" s="129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0">
        <v>0</v>
      </c>
      <c r="BF59" s="131">
        <f t="shared" si="5"/>
        <v>0</v>
      </c>
      <c r="BG59" s="149">
        <v>0</v>
      </c>
      <c r="BH59" s="150">
        <v>0</v>
      </c>
      <c r="BI59" s="150">
        <v>0</v>
      </c>
      <c r="BJ59" s="150">
        <v>0</v>
      </c>
      <c r="BK59" s="150">
        <v>0</v>
      </c>
      <c r="BL59" s="150">
        <v>0</v>
      </c>
      <c r="BM59" s="150">
        <v>0</v>
      </c>
      <c r="BN59" s="151">
        <v>0</v>
      </c>
      <c r="BO59" s="152">
        <f t="shared" si="6"/>
        <v>0</v>
      </c>
      <c r="BP59" s="173">
        <v>0</v>
      </c>
      <c r="BQ59" s="134">
        <v>0</v>
      </c>
      <c r="BR59" s="134">
        <v>0</v>
      </c>
      <c r="BS59" s="134">
        <v>0</v>
      </c>
      <c r="BT59" s="134">
        <v>0</v>
      </c>
      <c r="BU59" s="134">
        <v>0</v>
      </c>
      <c r="BV59" s="134">
        <v>0</v>
      </c>
      <c r="BW59" s="135">
        <v>0</v>
      </c>
      <c r="BX59" s="136">
        <f t="shared" si="15"/>
        <v>0</v>
      </c>
      <c r="BY59" s="393">
        <f t="shared" si="30"/>
        <v>0</v>
      </c>
      <c r="BZ59" s="1180">
        <f t="shared" si="31"/>
        <v>0</v>
      </c>
      <c r="CA59" s="1181">
        <f t="shared" si="32"/>
        <v>0</v>
      </c>
      <c r="CB59" s="130">
        <v>0</v>
      </c>
      <c r="CC59" s="130">
        <v>0</v>
      </c>
      <c r="CD59" s="1182">
        <f t="shared" si="16"/>
        <v>0</v>
      </c>
      <c r="CE59" s="1169">
        <f t="shared" si="18"/>
        <v>0</v>
      </c>
      <c r="CF59" s="263">
        <v>0</v>
      </c>
      <c r="CG59" s="462">
        <v>0</v>
      </c>
      <c r="CH59" s="240"/>
      <c r="CI59" s="219"/>
      <c r="CJ59" s="383">
        <v>0</v>
      </c>
      <c r="CK59" s="240">
        <v>0</v>
      </c>
      <c r="CL59" s="247">
        <v>0</v>
      </c>
      <c r="CM59" s="442"/>
      <c r="CN59" s="383">
        <v>0</v>
      </c>
      <c r="CO59" s="248">
        <v>0</v>
      </c>
      <c r="CP59" s="249">
        <v>0</v>
      </c>
      <c r="CQ59" s="442"/>
      <c r="CR59" s="265">
        <v>0</v>
      </c>
      <c r="CS59" s="240">
        <v>0</v>
      </c>
      <c r="CT59" s="247">
        <v>0</v>
      </c>
      <c r="CU59" s="442"/>
      <c r="CV59" s="383">
        <v>0</v>
      </c>
      <c r="CW59" s="240">
        <v>0</v>
      </c>
      <c r="CX59" s="250">
        <v>0</v>
      </c>
      <c r="CY59" s="442"/>
      <c r="CZ59" s="383">
        <v>0</v>
      </c>
      <c r="DA59" s="240">
        <v>0</v>
      </c>
      <c r="DB59" s="247">
        <v>0</v>
      </c>
      <c r="DC59" s="442"/>
      <c r="DD59" s="383">
        <v>0</v>
      </c>
      <c r="DE59" s="240">
        <v>0</v>
      </c>
      <c r="DF59" s="219"/>
      <c r="DG59" s="442"/>
      <c r="DH59" s="469">
        <f t="shared" si="11"/>
        <v>0</v>
      </c>
      <c r="DI59" s="218">
        <f t="shared" si="11"/>
        <v>0</v>
      </c>
      <c r="DJ59" s="219">
        <f t="shared" si="11"/>
        <v>0</v>
      </c>
      <c r="DK59" s="471">
        <f t="shared" si="12"/>
        <v>0</v>
      </c>
      <c r="DL59" s="215">
        <f t="shared" si="13"/>
        <v>0</v>
      </c>
      <c r="DM59" s="208">
        <f t="shared" si="14"/>
        <v>0</v>
      </c>
      <c r="DN59" s="251">
        <f t="shared" si="19"/>
        <v>0</v>
      </c>
      <c r="DO59" s="220">
        <f t="shared" si="17"/>
        <v>0</v>
      </c>
      <c r="DP59" s="449">
        <v>0</v>
      </c>
      <c r="DQ59" s="449">
        <v>0</v>
      </c>
      <c r="DR59" s="449">
        <v>0</v>
      </c>
      <c r="DS59" s="449">
        <v>0</v>
      </c>
      <c r="DT59" s="449">
        <v>0</v>
      </c>
      <c r="DU59" s="449">
        <v>0</v>
      </c>
      <c r="DV59" s="449">
        <v>0</v>
      </c>
      <c r="DW59" s="449">
        <v>0</v>
      </c>
      <c r="DX59" s="449">
        <v>0</v>
      </c>
      <c r="DY59" s="449">
        <v>0</v>
      </c>
      <c r="DZ59" s="449">
        <v>0</v>
      </c>
      <c r="EA59" s="449">
        <v>0</v>
      </c>
      <c r="EB59" s="449">
        <v>0</v>
      </c>
      <c r="EC59" s="449">
        <v>0</v>
      </c>
      <c r="ED59" s="449">
        <v>0</v>
      </c>
      <c r="EE59" s="449">
        <v>0</v>
      </c>
    </row>
    <row r="60" spans="1:135" ht="21.9" customHeight="1">
      <c r="A60" s="185" t="s">
        <v>248</v>
      </c>
      <c r="B60" s="191"/>
      <c r="C60" s="1063" t="s">
        <v>94</v>
      </c>
      <c r="D60" s="1063" t="s">
        <v>94</v>
      </c>
      <c r="E60" s="121" t="s">
        <v>316</v>
      </c>
      <c r="F60" s="1147">
        <v>400</v>
      </c>
      <c r="G60" s="1069" t="s">
        <v>60</v>
      </c>
      <c r="H60" s="1081">
        <v>650</v>
      </c>
      <c r="I60" s="1116" t="s">
        <v>451</v>
      </c>
      <c r="J60" s="1069" t="s">
        <v>247</v>
      </c>
      <c r="K60" s="188" t="s">
        <v>264</v>
      </c>
      <c r="L60" s="1092">
        <v>20</v>
      </c>
      <c r="M60" s="123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5">
        <f t="shared" si="0"/>
        <v>0</v>
      </c>
      <c r="V60" s="126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7">
        <v>0</v>
      </c>
      <c r="AD60" s="128">
        <f t="shared" si="1"/>
        <v>0</v>
      </c>
      <c r="AE60" s="721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9">
        <v>0</v>
      </c>
      <c r="AM60" s="730">
        <f t="shared" si="2"/>
        <v>0</v>
      </c>
      <c r="AN60" s="714">
        <f t="shared" si="3"/>
        <v>0</v>
      </c>
      <c r="AO60" s="600">
        <v>0</v>
      </c>
      <c r="AP60" s="134">
        <v>0</v>
      </c>
      <c r="AQ60" s="134">
        <v>0</v>
      </c>
      <c r="AR60" s="134">
        <v>0</v>
      </c>
      <c r="AS60" s="134">
        <v>0</v>
      </c>
      <c r="AT60" s="134">
        <v>0</v>
      </c>
      <c r="AU60" s="134">
        <v>0</v>
      </c>
      <c r="AV60" s="139">
        <v>0</v>
      </c>
      <c r="AW60" s="593">
        <f t="shared" si="4"/>
        <v>0</v>
      </c>
      <c r="AX60" s="129">
        <v>0</v>
      </c>
      <c r="AY60" s="130">
        <v>0</v>
      </c>
      <c r="AZ60" s="130">
        <v>0</v>
      </c>
      <c r="BA60" s="130">
        <v>0</v>
      </c>
      <c r="BB60" s="130">
        <v>0</v>
      </c>
      <c r="BC60" s="130">
        <v>0</v>
      </c>
      <c r="BD60" s="130">
        <v>0</v>
      </c>
      <c r="BE60" s="130">
        <v>0</v>
      </c>
      <c r="BF60" s="131">
        <f t="shared" si="5"/>
        <v>0</v>
      </c>
      <c r="BG60" s="149">
        <v>0</v>
      </c>
      <c r="BH60" s="150">
        <v>0</v>
      </c>
      <c r="BI60" s="150">
        <v>0</v>
      </c>
      <c r="BJ60" s="150">
        <v>0</v>
      </c>
      <c r="BK60" s="150">
        <v>0</v>
      </c>
      <c r="BL60" s="150">
        <v>0</v>
      </c>
      <c r="BM60" s="150">
        <v>0</v>
      </c>
      <c r="BN60" s="151">
        <v>0</v>
      </c>
      <c r="BO60" s="152">
        <f t="shared" si="6"/>
        <v>0</v>
      </c>
      <c r="BP60" s="173">
        <v>0</v>
      </c>
      <c r="BQ60" s="134">
        <v>0</v>
      </c>
      <c r="BR60" s="134">
        <v>0</v>
      </c>
      <c r="BS60" s="134">
        <v>0</v>
      </c>
      <c r="BT60" s="134">
        <v>0</v>
      </c>
      <c r="BU60" s="134">
        <v>0</v>
      </c>
      <c r="BV60" s="134">
        <v>0</v>
      </c>
      <c r="BW60" s="135">
        <v>0</v>
      </c>
      <c r="BX60" s="136">
        <f t="shared" si="15"/>
        <v>0</v>
      </c>
      <c r="BY60" s="393">
        <f t="shared" si="30"/>
        <v>0</v>
      </c>
      <c r="BZ60" s="1180">
        <f t="shared" si="31"/>
        <v>0</v>
      </c>
      <c r="CA60" s="1181">
        <f t="shared" si="32"/>
        <v>0</v>
      </c>
      <c r="CB60" s="130">
        <v>0</v>
      </c>
      <c r="CC60" s="130">
        <v>0</v>
      </c>
      <c r="CD60" s="1182">
        <f t="shared" si="16"/>
        <v>0</v>
      </c>
      <c r="CE60" s="1169">
        <f t="shared" si="18"/>
        <v>0</v>
      </c>
      <c r="CF60" s="263">
        <v>0</v>
      </c>
      <c r="CG60" s="462">
        <v>0</v>
      </c>
      <c r="CH60" s="240"/>
      <c r="CI60" s="219"/>
      <c r="CJ60" s="383">
        <v>0</v>
      </c>
      <c r="CK60" s="240">
        <v>0</v>
      </c>
      <c r="CL60" s="247">
        <v>0</v>
      </c>
      <c r="CM60" s="442"/>
      <c r="CN60" s="383">
        <v>0</v>
      </c>
      <c r="CO60" s="248">
        <v>0</v>
      </c>
      <c r="CP60" s="249">
        <v>0</v>
      </c>
      <c r="CQ60" s="442"/>
      <c r="CR60" s="265">
        <v>0</v>
      </c>
      <c r="CS60" s="240">
        <v>0</v>
      </c>
      <c r="CT60" s="247">
        <v>0</v>
      </c>
      <c r="CU60" s="442"/>
      <c r="CV60" s="383">
        <v>0</v>
      </c>
      <c r="CW60" s="240">
        <v>0</v>
      </c>
      <c r="CX60" s="250">
        <v>0</v>
      </c>
      <c r="CY60" s="442"/>
      <c r="CZ60" s="383">
        <v>0</v>
      </c>
      <c r="DA60" s="240">
        <v>0</v>
      </c>
      <c r="DB60" s="247">
        <v>0</v>
      </c>
      <c r="DC60" s="442"/>
      <c r="DD60" s="383">
        <v>0</v>
      </c>
      <c r="DE60" s="240">
        <v>0</v>
      </c>
      <c r="DF60" s="219"/>
      <c r="DG60" s="442"/>
      <c r="DH60" s="469">
        <f t="shared" si="11"/>
        <v>0</v>
      </c>
      <c r="DI60" s="218">
        <f t="shared" si="11"/>
        <v>0</v>
      </c>
      <c r="DJ60" s="219">
        <f t="shared" si="11"/>
        <v>0</v>
      </c>
      <c r="DK60" s="471">
        <f t="shared" si="12"/>
        <v>0</v>
      </c>
      <c r="DL60" s="215">
        <f t="shared" si="13"/>
        <v>0</v>
      </c>
      <c r="DM60" s="208">
        <f t="shared" si="14"/>
        <v>0</v>
      </c>
      <c r="DN60" s="251">
        <f t="shared" si="19"/>
        <v>0</v>
      </c>
      <c r="DO60" s="220">
        <f t="shared" si="17"/>
        <v>0</v>
      </c>
      <c r="DP60" s="449">
        <v>0</v>
      </c>
      <c r="DQ60" s="449">
        <v>0</v>
      </c>
      <c r="DR60" s="449">
        <v>0</v>
      </c>
      <c r="DS60" s="449">
        <v>0</v>
      </c>
      <c r="DT60" s="449">
        <v>0</v>
      </c>
      <c r="DU60" s="449">
        <v>0</v>
      </c>
      <c r="DV60" s="449">
        <v>0</v>
      </c>
      <c r="DW60" s="449">
        <v>0</v>
      </c>
      <c r="DX60" s="449">
        <v>0</v>
      </c>
      <c r="DY60" s="449">
        <v>0</v>
      </c>
      <c r="DZ60" s="449">
        <v>0</v>
      </c>
      <c r="EA60" s="449">
        <v>0</v>
      </c>
      <c r="EB60" s="449">
        <v>0</v>
      </c>
      <c r="EC60" s="449">
        <v>0</v>
      </c>
      <c r="ED60" s="449">
        <v>0</v>
      </c>
      <c r="EE60" s="449">
        <v>0</v>
      </c>
    </row>
    <row r="61" spans="1:135" ht="21.9" customHeight="1">
      <c r="A61" s="185" t="s">
        <v>249</v>
      </c>
      <c r="B61" s="191"/>
      <c r="C61" s="1063" t="s">
        <v>94</v>
      </c>
      <c r="D61" s="1063" t="s">
        <v>94</v>
      </c>
      <c r="E61" s="121" t="s">
        <v>316</v>
      </c>
      <c r="F61" s="1147">
        <v>400</v>
      </c>
      <c r="G61" s="1069" t="s">
        <v>51</v>
      </c>
      <c r="H61" s="1081">
        <v>780</v>
      </c>
      <c r="I61" s="1126" t="s">
        <v>452</v>
      </c>
      <c r="J61" s="1069" t="s">
        <v>89</v>
      </c>
      <c r="K61" s="188" t="s">
        <v>264</v>
      </c>
      <c r="L61" s="1092">
        <v>16</v>
      </c>
      <c r="M61" s="123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5">
        <f t="shared" si="0"/>
        <v>0</v>
      </c>
      <c r="V61" s="126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7">
        <v>0</v>
      </c>
      <c r="AD61" s="128">
        <f t="shared" si="1"/>
        <v>0</v>
      </c>
      <c r="AE61" s="721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9">
        <v>0</v>
      </c>
      <c r="AM61" s="730">
        <f t="shared" si="2"/>
        <v>0</v>
      </c>
      <c r="AN61" s="714">
        <f t="shared" si="3"/>
        <v>0</v>
      </c>
      <c r="AO61" s="600">
        <v>0</v>
      </c>
      <c r="AP61" s="134">
        <v>0</v>
      </c>
      <c r="AQ61" s="134">
        <v>0</v>
      </c>
      <c r="AR61" s="134">
        <v>0</v>
      </c>
      <c r="AS61" s="134">
        <v>0</v>
      </c>
      <c r="AT61" s="134">
        <v>0</v>
      </c>
      <c r="AU61" s="134">
        <v>0</v>
      </c>
      <c r="AV61" s="139">
        <v>0</v>
      </c>
      <c r="AW61" s="593">
        <f t="shared" si="4"/>
        <v>0</v>
      </c>
      <c r="AX61" s="129">
        <v>0</v>
      </c>
      <c r="AY61" s="130">
        <v>0</v>
      </c>
      <c r="AZ61" s="130">
        <v>0</v>
      </c>
      <c r="BA61" s="130">
        <v>0</v>
      </c>
      <c r="BB61" s="130">
        <v>0</v>
      </c>
      <c r="BC61" s="130">
        <v>0</v>
      </c>
      <c r="BD61" s="130">
        <v>0</v>
      </c>
      <c r="BE61" s="130">
        <v>0</v>
      </c>
      <c r="BF61" s="131">
        <f t="shared" si="5"/>
        <v>0</v>
      </c>
      <c r="BG61" s="149">
        <v>0</v>
      </c>
      <c r="BH61" s="150">
        <v>0</v>
      </c>
      <c r="BI61" s="150">
        <v>0</v>
      </c>
      <c r="BJ61" s="150">
        <v>0</v>
      </c>
      <c r="BK61" s="150">
        <v>0</v>
      </c>
      <c r="BL61" s="150">
        <v>0</v>
      </c>
      <c r="BM61" s="150">
        <v>0</v>
      </c>
      <c r="BN61" s="151">
        <v>0</v>
      </c>
      <c r="BO61" s="152">
        <f t="shared" si="6"/>
        <v>0</v>
      </c>
      <c r="BP61" s="173">
        <v>0</v>
      </c>
      <c r="BQ61" s="134">
        <v>0</v>
      </c>
      <c r="BR61" s="134">
        <v>0</v>
      </c>
      <c r="BS61" s="134">
        <v>0</v>
      </c>
      <c r="BT61" s="134">
        <v>0</v>
      </c>
      <c r="BU61" s="134">
        <v>0</v>
      </c>
      <c r="BV61" s="134">
        <v>0</v>
      </c>
      <c r="BW61" s="135">
        <v>0</v>
      </c>
      <c r="BX61" s="136">
        <f t="shared" si="15"/>
        <v>0</v>
      </c>
      <c r="BY61" s="393">
        <f t="shared" si="30"/>
        <v>0</v>
      </c>
      <c r="BZ61" s="1180">
        <f t="shared" si="31"/>
        <v>0</v>
      </c>
      <c r="CA61" s="1181">
        <f t="shared" si="32"/>
        <v>0</v>
      </c>
      <c r="CB61" s="130">
        <v>0</v>
      </c>
      <c r="CC61" s="130">
        <v>0</v>
      </c>
      <c r="CD61" s="1182">
        <f t="shared" si="16"/>
        <v>0</v>
      </c>
      <c r="CE61" s="1169">
        <f t="shared" si="18"/>
        <v>0</v>
      </c>
      <c r="CF61" s="263">
        <v>0</v>
      </c>
      <c r="CG61" s="462">
        <v>0</v>
      </c>
      <c r="CH61" s="240"/>
      <c r="CI61" s="219"/>
      <c r="CJ61" s="383">
        <v>0</v>
      </c>
      <c r="CK61" s="240">
        <v>0</v>
      </c>
      <c r="CL61" s="247">
        <v>0</v>
      </c>
      <c r="CM61" s="442"/>
      <c r="CN61" s="383">
        <v>0</v>
      </c>
      <c r="CO61" s="248">
        <v>0</v>
      </c>
      <c r="CP61" s="249">
        <v>0</v>
      </c>
      <c r="CQ61" s="442"/>
      <c r="CR61" s="265">
        <v>0</v>
      </c>
      <c r="CS61" s="240">
        <v>0</v>
      </c>
      <c r="CT61" s="247">
        <v>0</v>
      </c>
      <c r="CU61" s="442"/>
      <c r="CV61" s="383">
        <v>0</v>
      </c>
      <c r="CW61" s="240">
        <v>0</v>
      </c>
      <c r="CX61" s="250">
        <v>0</v>
      </c>
      <c r="CY61" s="442"/>
      <c r="CZ61" s="383">
        <v>0</v>
      </c>
      <c r="DA61" s="240">
        <v>0</v>
      </c>
      <c r="DB61" s="247">
        <v>0</v>
      </c>
      <c r="DC61" s="442"/>
      <c r="DD61" s="383">
        <v>0</v>
      </c>
      <c r="DE61" s="240">
        <v>0</v>
      </c>
      <c r="DF61" s="219"/>
      <c r="DG61" s="442"/>
      <c r="DH61" s="469">
        <f t="shared" si="11"/>
        <v>0</v>
      </c>
      <c r="DI61" s="218">
        <f t="shared" si="11"/>
        <v>0</v>
      </c>
      <c r="DJ61" s="219">
        <f t="shared" si="11"/>
        <v>0</v>
      </c>
      <c r="DK61" s="471">
        <f t="shared" si="12"/>
        <v>0</v>
      </c>
      <c r="DL61" s="215">
        <f t="shared" si="13"/>
        <v>0</v>
      </c>
      <c r="DM61" s="208">
        <f t="shared" si="14"/>
        <v>0</v>
      </c>
      <c r="DN61" s="251">
        <f t="shared" si="19"/>
        <v>0</v>
      </c>
      <c r="DO61" s="220">
        <f t="shared" si="17"/>
        <v>0</v>
      </c>
      <c r="DP61" s="449">
        <v>0</v>
      </c>
      <c r="DQ61" s="449">
        <v>0</v>
      </c>
      <c r="DR61" s="449">
        <v>0</v>
      </c>
      <c r="DS61" s="449">
        <v>0</v>
      </c>
      <c r="DT61" s="449">
        <v>0</v>
      </c>
      <c r="DU61" s="449">
        <v>0</v>
      </c>
      <c r="DV61" s="449">
        <v>0</v>
      </c>
      <c r="DW61" s="449">
        <v>0</v>
      </c>
      <c r="DX61" s="449">
        <v>0</v>
      </c>
      <c r="DY61" s="449">
        <v>0</v>
      </c>
      <c r="DZ61" s="449">
        <v>0</v>
      </c>
      <c r="EA61" s="449">
        <v>0</v>
      </c>
      <c r="EB61" s="449">
        <v>0</v>
      </c>
      <c r="EC61" s="449">
        <v>0</v>
      </c>
      <c r="ED61" s="449">
        <v>0</v>
      </c>
      <c r="EE61" s="449">
        <v>0</v>
      </c>
    </row>
    <row r="62" spans="1:135" ht="21.6" customHeight="1">
      <c r="A62" s="185" t="s">
        <v>250</v>
      </c>
      <c r="B62" s="191"/>
      <c r="C62" s="1063" t="s">
        <v>94</v>
      </c>
      <c r="D62" s="1063" t="s">
        <v>94</v>
      </c>
      <c r="E62" s="121" t="s">
        <v>316</v>
      </c>
      <c r="F62" s="1147">
        <v>400</v>
      </c>
      <c r="G62" s="1069" t="s">
        <v>60</v>
      </c>
      <c r="H62" s="1081">
        <v>800</v>
      </c>
      <c r="I62" s="1126" t="s">
        <v>452</v>
      </c>
      <c r="J62" s="1069" t="s">
        <v>89</v>
      </c>
      <c r="K62" s="188" t="s">
        <v>264</v>
      </c>
      <c r="L62" s="1092">
        <v>16</v>
      </c>
      <c r="M62" s="123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5">
        <f t="shared" si="0"/>
        <v>0</v>
      </c>
      <c r="V62" s="126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7">
        <v>0</v>
      </c>
      <c r="AD62" s="128">
        <f t="shared" si="1"/>
        <v>0</v>
      </c>
      <c r="AE62" s="721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9">
        <v>0</v>
      </c>
      <c r="AM62" s="730">
        <f t="shared" si="2"/>
        <v>0</v>
      </c>
      <c r="AN62" s="714">
        <f t="shared" si="3"/>
        <v>0</v>
      </c>
      <c r="AO62" s="600">
        <v>0</v>
      </c>
      <c r="AP62" s="134">
        <v>0</v>
      </c>
      <c r="AQ62" s="134">
        <v>0</v>
      </c>
      <c r="AR62" s="134">
        <v>0</v>
      </c>
      <c r="AS62" s="134">
        <v>0</v>
      </c>
      <c r="AT62" s="134">
        <v>0</v>
      </c>
      <c r="AU62" s="134">
        <v>0</v>
      </c>
      <c r="AV62" s="139">
        <v>0</v>
      </c>
      <c r="AW62" s="593">
        <f t="shared" si="4"/>
        <v>0</v>
      </c>
      <c r="AX62" s="129">
        <v>0</v>
      </c>
      <c r="AY62" s="130">
        <v>0</v>
      </c>
      <c r="AZ62" s="130">
        <v>0</v>
      </c>
      <c r="BA62" s="130">
        <v>0</v>
      </c>
      <c r="BB62" s="130">
        <v>0</v>
      </c>
      <c r="BC62" s="130">
        <v>0</v>
      </c>
      <c r="BD62" s="130">
        <v>0</v>
      </c>
      <c r="BE62" s="130">
        <v>0</v>
      </c>
      <c r="BF62" s="131">
        <f t="shared" si="5"/>
        <v>0</v>
      </c>
      <c r="BG62" s="149">
        <v>0</v>
      </c>
      <c r="BH62" s="150">
        <v>0</v>
      </c>
      <c r="BI62" s="150">
        <v>0</v>
      </c>
      <c r="BJ62" s="150">
        <v>0</v>
      </c>
      <c r="BK62" s="150">
        <v>0</v>
      </c>
      <c r="BL62" s="150">
        <v>0</v>
      </c>
      <c r="BM62" s="150">
        <v>0</v>
      </c>
      <c r="BN62" s="151">
        <v>0</v>
      </c>
      <c r="BO62" s="152">
        <f t="shared" si="6"/>
        <v>0</v>
      </c>
      <c r="BP62" s="173">
        <v>0</v>
      </c>
      <c r="BQ62" s="134">
        <v>0</v>
      </c>
      <c r="BR62" s="134">
        <v>0</v>
      </c>
      <c r="BS62" s="134">
        <v>0</v>
      </c>
      <c r="BT62" s="134">
        <v>0</v>
      </c>
      <c r="BU62" s="134">
        <v>0</v>
      </c>
      <c r="BV62" s="134">
        <v>0</v>
      </c>
      <c r="BW62" s="135">
        <v>0</v>
      </c>
      <c r="BX62" s="136">
        <f t="shared" si="15"/>
        <v>0</v>
      </c>
      <c r="BY62" s="393">
        <f t="shared" si="30"/>
        <v>0</v>
      </c>
      <c r="BZ62" s="1180">
        <f t="shared" si="31"/>
        <v>0</v>
      </c>
      <c r="CA62" s="1181">
        <f t="shared" si="32"/>
        <v>0</v>
      </c>
      <c r="CB62" s="130">
        <v>0</v>
      </c>
      <c r="CC62" s="130">
        <v>0</v>
      </c>
      <c r="CD62" s="1182">
        <f t="shared" si="16"/>
        <v>0</v>
      </c>
      <c r="CE62" s="1169">
        <f t="shared" si="18"/>
        <v>0</v>
      </c>
      <c r="CF62" s="263">
        <v>0</v>
      </c>
      <c r="CG62" s="462">
        <v>0</v>
      </c>
      <c r="CH62" s="240"/>
      <c r="CI62" s="219"/>
      <c r="CJ62" s="383">
        <v>0</v>
      </c>
      <c r="CK62" s="240">
        <v>0</v>
      </c>
      <c r="CL62" s="247">
        <v>0</v>
      </c>
      <c r="CM62" s="442"/>
      <c r="CN62" s="383">
        <v>0</v>
      </c>
      <c r="CO62" s="248">
        <v>0</v>
      </c>
      <c r="CP62" s="249">
        <v>0</v>
      </c>
      <c r="CQ62" s="442"/>
      <c r="CR62" s="265">
        <v>0</v>
      </c>
      <c r="CS62" s="240">
        <v>0</v>
      </c>
      <c r="CT62" s="247">
        <v>0</v>
      </c>
      <c r="CU62" s="442"/>
      <c r="CV62" s="383">
        <v>0</v>
      </c>
      <c r="CW62" s="240">
        <v>0</v>
      </c>
      <c r="CX62" s="250">
        <v>0</v>
      </c>
      <c r="CY62" s="442"/>
      <c r="CZ62" s="383">
        <v>0</v>
      </c>
      <c r="DA62" s="240">
        <v>0</v>
      </c>
      <c r="DB62" s="247">
        <v>0</v>
      </c>
      <c r="DC62" s="442"/>
      <c r="DD62" s="383">
        <v>0</v>
      </c>
      <c r="DE62" s="240">
        <v>0</v>
      </c>
      <c r="DF62" s="219"/>
      <c r="DG62" s="442"/>
      <c r="DH62" s="469">
        <f t="shared" si="11"/>
        <v>0</v>
      </c>
      <c r="DI62" s="218">
        <f t="shared" si="11"/>
        <v>0</v>
      </c>
      <c r="DJ62" s="219">
        <f t="shared" si="11"/>
        <v>0</v>
      </c>
      <c r="DK62" s="471">
        <f t="shared" si="12"/>
        <v>0</v>
      </c>
      <c r="DL62" s="215">
        <f t="shared" si="13"/>
        <v>0</v>
      </c>
      <c r="DM62" s="208">
        <f t="shared" si="14"/>
        <v>0</v>
      </c>
      <c r="DN62" s="251">
        <f t="shared" si="19"/>
        <v>0</v>
      </c>
      <c r="DO62" s="220">
        <f t="shared" si="17"/>
        <v>0</v>
      </c>
      <c r="DP62" s="449">
        <v>0</v>
      </c>
      <c r="DQ62" s="449">
        <v>0</v>
      </c>
      <c r="DR62" s="449">
        <v>0</v>
      </c>
      <c r="DS62" s="449">
        <v>0</v>
      </c>
      <c r="DT62" s="449">
        <v>0</v>
      </c>
      <c r="DU62" s="449">
        <v>0</v>
      </c>
      <c r="DV62" s="449">
        <v>0</v>
      </c>
      <c r="DW62" s="449">
        <v>0</v>
      </c>
      <c r="DX62" s="449">
        <v>0</v>
      </c>
      <c r="DY62" s="449">
        <v>0</v>
      </c>
      <c r="DZ62" s="449">
        <v>0</v>
      </c>
      <c r="EA62" s="449">
        <v>0</v>
      </c>
      <c r="EB62" s="449">
        <v>0</v>
      </c>
      <c r="EC62" s="449">
        <v>0</v>
      </c>
      <c r="ED62" s="449">
        <v>0</v>
      </c>
      <c r="EE62" s="449">
        <v>0</v>
      </c>
    </row>
    <row r="63" spans="1:135" ht="21.9" customHeight="1">
      <c r="A63" s="185" t="s">
        <v>256</v>
      </c>
      <c r="B63" s="192"/>
      <c r="C63" s="1063" t="s">
        <v>94</v>
      </c>
      <c r="D63" s="1063" t="s">
        <v>94</v>
      </c>
      <c r="E63" s="121" t="s">
        <v>316</v>
      </c>
      <c r="F63" s="1147">
        <v>320</v>
      </c>
      <c r="G63" s="1069" t="s">
        <v>51</v>
      </c>
      <c r="H63" s="1081">
        <v>600</v>
      </c>
      <c r="I63" s="1116" t="s">
        <v>451</v>
      </c>
      <c r="J63" s="1069" t="s">
        <v>258</v>
      </c>
      <c r="K63" s="188" t="s">
        <v>264</v>
      </c>
      <c r="L63" s="1092">
        <v>20</v>
      </c>
      <c r="M63" s="123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5">
        <f t="shared" si="0"/>
        <v>0</v>
      </c>
      <c r="V63" s="126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7">
        <v>0</v>
      </c>
      <c r="AD63" s="128">
        <f t="shared" si="1"/>
        <v>0</v>
      </c>
      <c r="AE63" s="721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9">
        <v>0</v>
      </c>
      <c r="AM63" s="730">
        <f t="shared" si="2"/>
        <v>0</v>
      </c>
      <c r="AN63" s="714">
        <f t="shared" si="3"/>
        <v>0</v>
      </c>
      <c r="AO63" s="600">
        <v>0</v>
      </c>
      <c r="AP63" s="134">
        <v>0</v>
      </c>
      <c r="AQ63" s="134">
        <v>0</v>
      </c>
      <c r="AR63" s="134">
        <v>0</v>
      </c>
      <c r="AS63" s="134">
        <v>0</v>
      </c>
      <c r="AT63" s="134">
        <v>0</v>
      </c>
      <c r="AU63" s="134">
        <v>0</v>
      </c>
      <c r="AV63" s="139">
        <v>0</v>
      </c>
      <c r="AW63" s="593">
        <f t="shared" si="4"/>
        <v>0</v>
      </c>
      <c r="AX63" s="129">
        <v>0</v>
      </c>
      <c r="AY63" s="130">
        <v>0</v>
      </c>
      <c r="AZ63" s="130">
        <v>0</v>
      </c>
      <c r="BA63" s="130">
        <v>0</v>
      </c>
      <c r="BB63" s="130">
        <v>0</v>
      </c>
      <c r="BC63" s="130">
        <v>0</v>
      </c>
      <c r="BD63" s="130">
        <v>0</v>
      </c>
      <c r="BE63" s="130">
        <v>0</v>
      </c>
      <c r="BF63" s="131">
        <f t="shared" si="5"/>
        <v>0</v>
      </c>
      <c r="BG63" s="149">
        <v>0</v>
      </c>
      <c r="BH63" s="150">
        <v>0</v>
      </c>
      <c r="BI63" s="150">
        <v>0</v>
      </c>
      <c r="BJ63" s="150">
        <v>0</v>
      </c>
      <c r="BK63" s="150">
        <v>0</v>
      </c>
      <c r="BL63" s="150">
        <v>0</v>
      </c>
      <c r="BM63" s="150">
        <v>0</v>
      </c>
      <c r="BN63" s="151">
        <v>0</v>
      </c>
      <c r="BO63" s="152">
        <f t="shared" si="6"/>
        <v>0</v>
      </c>
      <c r="BP63" s="173">
        <v>0</v>
      </c>
      <c r="BQ63" s="134">
        <v>0</v>
      </c>
      <c r="BR63" s="134">
        <v>0</v>
      </c>
      <c r="BS63" s="134">
        <v>0</v>
      </c>
      <c r="BT63" s="134">
        <v>0</v>
      </c>
      <c r="BU63" s="134">
        <v>0</v>
      </c>
      <c r="BV63" s="134">
        <v>0</v>
      </c>
      <c r="BW63" s="135">
        <v>0</v>
      </c>
      <c r="BX63" s="136">
        <f t="shared" si="15"/>
        <v>0</v>
      </c>
      <c r="BY63" s="393">
        <f t="shared" si="30"/>
        <v>0</v>
      </c>
      <c r="BZ63" s="1180">
        <f t="shared" si="31"/>
        <v>0</v>
      </c>
      <c r="CA63" s="1181">
        <f t="shared" si="32"/>
        <v>0</v>
      </c>
      <c r="CB63" s="130">
        <v>0</v>
      </c>
      <c r="CC63" s="130">
        <v>0</v>
      </c>
      <c r="CD63" s="1182">
        <f t="shared" si="16"/>
        <v>0</v>
      </c>
      <c r="CE63" s="1169">
        <f t="shared" si="18"/>
        <v>0</v>
      </c>
      <c r="CF63" s="263">
        <v>0</v>
      </c>
      <c r="CG63" s="462">
        <v>0</v>
      </c>
      <c r="CH63" s="240"/>
      <c r="CI63" s="219"/>
      <c r="CJ63" s="383">
        <v>0</v>
      </c>
      <c r="CK63" s="240">
        <v>0</v>
      </c>
      <c r="CL63" s="247">
        <v>0</v>
      </c>
      <c r="CM63" s="442"/>
      <c r="CN63" s="383">
        <v>0</v>
      </c>
      <c r="CO63" s="248">
        <v>0</v>
      </c>
      <c r="CP63" s="249">
        <v>0</v>
      </c>
      <c r="CQ63" s="442"/>
      <c r="CR63" s="265">
        <v>0</v>
      </c>
      <c r="CS63" s="240">
        <v>0</v>
      </c>
      <c r="CT63" s="247">
        <v>0</v>
      </c>
      <c r="CU63" s="442"/>
      <c r="CV63" s="383">
        <v>0</v>
      </c>
      <c r="CW63" s="240">
        <v>0</v>
      </c>
      <c r="CX63" s="250">
        <v>0</v>
      </c>
      <c r="CY63" s="442"/>
      <c r="CZ63" s="383">
        <v>0</v>
      </c>
      <c r="DA63" s="240">
        <v>0</v>
      </c>
      <c r="DB63" s="247">
        <v>0</v>
      </c>
      <c r="DC63" s="442"/>
      <c r="DD63" s="383">
        <v>0</v>
      </c>
      <c r="DE63" s="240">
        <v>0</v>
      </c>
      <c r="DF63" s="219"/>
      <c r="DG63" s="442"/>
      <c r="DH63" s="469">
        <f t="shared" si="11"/>
        <v>0</v>
      </c>
      <c r="DI63" s="218">
        <f t="shared" si="11"/>
        <v>0</v>
      </c>
      <c r="DJ63" s="219">
        <f t="shared" si="11"/>
        <v>0</v>
      </c>
      <c r="DK63" s="471">
        <f t="shared" si="12"/>
        <v>0</v>
      </c>
      <c r="DL63" s="215">
        <f t="shared" si="13"/>
        <v>0</v>
      </c>
      <c r="DM63" s="208">
        <f t="shared" si="14"/>
        <v>0</v>
      </c>
      <c r="DN63" s="251">
        <f t="shared" si="19"/>
        <v>0</v>
      </c>
      <c r="DO63" s="220">
        <f t="shared" si="17"/>
        <v>0</v>
      </c>
      <c r="DP63" s="449">
        <v>0</v>
      </c>
      <c r="DQ63" s="449">
        <v>0</v>
      </c>
      <c r="DR63" s="449">
        <v>0</v>
      </c>
      <c r="DS63" s="449">
        <v>0</v>
      </c>
      <c r="DT63" s="449">
        <v>0</v>
      </c>
      <c r="DU63" s="449">
        <v>0</v>
      </c>
      <c r="DV63" s="449">
        <v>0</v>
      </c>
      <c r="DW63" s="449">
        <v>0</v>
      </c>
      <c r="DX63" s="449">
        <v>0</v>
      </c>
      <c r="DY63" s="449">
        <v>0</v>
      </c>
      <c r="DZ63" s="449">
        <v>0</v>
      </c>
      <c r="EA63" s="449">
        <v>0</v>
      </c>
      <c r="EB63" s="449">
        <v>0</v>
      </c>
      <c r="EC63" s="449">
        <v>0</v>
      </c>
      <c r="ED63" s="449">
        <v>0</v>
      </c>
      <c r="EE63" s="449">
        <v>0</v>
      </c>
    </row>
    <row r="64" spans="1:135" ht="21.9" customHeight="1">
      <c r="A64" s="193" t="s">
        <v>257</v>
      </c>
      <c r="B64" s="194"/>
      <c r="C64" s="1063" t="s">
        <v>94</v>
      </c>
      <c r="D64" s="1063" t="s">
        <v>94</v>
      </c>
      <c r="E64" s="121" t="s">
        <v>316</v>
      </c>
      <c r="F64" s="1149">
        <v>320</v>
      </c>
      <c r="G64" s="1073" t="s">
        <v>60</v>
      </c>
      <c r="H64" s="1082">
        <v>790</v>
      </c>
      <c r="I64" s="1116" t="s">
        <v>451</v>
      </c>
      <c r="J64" s="1073" t="s">
        <v>258</v>
      </c>
      <c r="K64" s="122" t="s">
        <v>264</v>
      </c>
      <c r="L64" s="1094">
        <v>16</v>
      </c>
      <c r="M64" s="123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5">
        <f t="shared" si="0"/>
        <v>0</v>
      </c>
      <c r="V64" s="126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7">
        <v>0</v>
      </c>
      <c r="AD64" s="128">
        <f t="shared" si="1"/>
        <v>0</v>
      </c>
      <c r="AE64" s="721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9">
        <v>0</v>
      </c>
      <c r="AM64" s="730">
        <f t="shared" si="2"/>
        <v>0</v>
      </c>
      <c r="AN64" s="714">
        <f t="shared" si="3"/>
        <v>0</v>
      </c>
      <c r="AO64" s="600">
        <v>0</v>
      </c>
      <c r="AP64" s="134">
        <v>0</v>
      </c>
      <c r="AQ64" s="134">
        <v>0</v>
      </c>
      <c r="AR64" s="134">
        <v>0</v>
      </c>
      <c r="AS64" s="134">
        <v>0</v>
      </c>
      <c r="AT64" s="134">
        <v>0</v>
      </c>
      <c r="AU64" s="134">
        <v>0</v>
      </c>
      <c r="AV64" s="139">
        <v>0</v>
      </c>
      <c r="AW64" s="593">
        <f t="shared" si="4"/>
        <v>0</v>
      </c>
      <c r="AX64" s="129">
        <v>0</v>
      </c>
      <c r="AY64" s="130">
        <v>0</v>
      </c>
      <c r="AZ64" s="130">
        <v>0</v>
      </c>
      <c r="BA64" s="130">
        <v>0</v>
      </c>
      <c r="BB64" s="130">
        <v>0</v>
      </c>
      <c r="BC64" s="130">
        <v>0</v>
      </c>
      <c r="BD64" s="130">
        <v>0</v>
      </c>
      <c r="BE64" s="130">
        <v>0</v>
      </c>
      <c r="BF64" s="131">
        <f t="shared" si="5"/>
        <v>0</v>
      </c>
      <c r="BG64" s="149">
        <v>0</v>
      </c>
      <c r="BH64" s="150">
        <v>0</v>
      </c>
      <c r="BI64" s="150">
        <v>0</v>
      </c>
      <c r="BJ64" s="150">
        <v>0</v>
      </c>
      <c r="BK64" s="150">
        <v>0</v>
      </c>
      <c r="BL64" s="150">
        <v>0</v>
      </c>
      <c r="BM64" s="150">
        <v>0</v>
      </c>
      <c r="BN64" s="151">
        <v>0</v>
      </c>
      <c r="BO64" s="152">
        <f t="shared" si="6"/>
        <v>0</v>
      </c>
      <c r="BP64" s="173">
        <v>0</v>
      </c>
      <c r="BQ64" s="134">
        <v>0</v>
      </c>
      <c r="BR64" s="134">
        <v>0</v>
      </c>
      <c r="BS64" s="134">
        <v>0</v>
      </c>
      <c r="BT64" s="134">
        <v>0</v>
      </c>
      <c r="BU64" s="134">
        <v>0</v>
      </c>
      <c r="BV64" s="134">
        <v>0</v>
      </c>
      <c r="BW64" s="135">
        <v>0</v>
      </c>
      <c r="BX64" s="136">
        <f t="shared" si="15"/>
        <v>0</v>
      </c>
      <c r="BY64" s="393">
        <f t="shared" si="30"/>
        <v>0</v>
      </c>
      <c r="BZ64" s="1180">
        <f t="shared" si="31"/>
        <v>0</v>
      </c>
      <c r="CA64" s="1181">
        <f t="shared" si="32"/>
        <v>0</v>
      </c>
      <c r="CB64" s="130">
        <v>0</v>
      </c>
      <c r="CC64" s="130">
        <v>0</v>
      </c>
      <c r="CD64" s="1182">
        <f t="shared" si="16"/>
        <v>0</v>
      </c>
      <c r="CE64" s="1169">
        <f t="shared" si="18"/>
        <v>0</v>
      </c>
      <c r="CF64" s="263">
        <v>0</v>
      </c>
      <c r="CG64" s="462">
        <v>0</v>
      </c>
      <c r="CH64" s="240"/>
      <c r="CI64" s="219"/>
      <c r="CJ64" s="383">
        <v>0</v>
      </c>
      <c r="CK64" s="240">
        <v>0</v>
      </c>
      <c r="CL64" s="247">
        <v>0</v>
      </c>
      <c r="CM64" s="442"/>
      <c r="CN64" s="383">
        <v>0</v>
      </c>
      <c r="CO64" s="248">
        <v>0</v>
      </c>
      <c r="CP64" s="249">
        <v>0</v>
      </c>
      <c r="CQ64" s="442"/>
      <c r="CR64" s="265">
        <v>0</v>
      </c>
      <c r="CS64" s="240">
        <v>0</v>
      </c>
      <c r="CT64" s="247">
        <v>0</v>
      </c>
      <c r="CU64" s="442"/>
      <c r="CV64" s="383">
        <v>0</v>
      </c>
      <c r="CW64" s="240">
        <v>0</v>
      </c>
      <c r="CX64" s="250">
        <v>0</v>
      </c>
      <c r="CY64" s="442"/>
      <c r="CZ64" s="383">
        <v>0</v>
      </c>
      <c r="DA64" s="240">
        <v>0</v>
      </c>
      <c r="DB64" s="247">
        <v>0</v>
      </c>
      <c r="DC64" s="442"/>
      <c r="DD64" s="383">
        <v>0</v>
      </c>
      <c r="DE64" s="240">
        <v>0</v>
      </c>
      <c r="DF64" s="219"/>
      <c r="DG64" s="442"/>
      <c r="DH64" s="469">
        <f t="shared" si="11"/>
        <v>0</v>
      </c>
      <c r="DI64" s="218">
        <f t="shared" si="11"/>
        <v>0</v>
      </c>
      <c r="DJ64" s="219">
        <f t="shared" si="11"/>
        <v>0</v>
      </c>
      <c r="DK64" s="471">
        <f t="shared" si="12"/>
        <v>0</v>
      </c>
      <c r="DL64" s="215">
        <f t="shared" si="13"/>
        <v>0</v>
      </c>
      <c r="DM64" s="208">
        <f t="shared" si="14"/>
        <v>0</v>
      </c>
      <c r="DN64" s="251">
        <f t="shared" si="19"/>
        <v>0</v>
      </c>
      <c r="DO64" s="220">
        <f t="shared" si="17"/>
        <v>0</v>
      </c>
      <c r="DP64" s="449">
        <v>0</v>
      </c>
      <c r="DQ64" s="449">
        <v>0</v>
      </c>
      <c r="DR64" s="449">
        <v>0</v>
      </c>
      <c r="DS64" s="449">
        <v>0</v>
      </c>
      <c r="DT64" s="449">
        <v>0</v>
      </c>
      <c r="DU64" s="449">
        <v>0</v>
      </c>
      <c r="DV64" s="449">
        <v>0</v>
      </c>
      <c r="DW64" s="449">
        <v>0</v>
      </c>
      <c r="DX64" s="449">
        <v>0</v>
      </c>
      <c r="DY64" s="449">
        <v>0</v>
      </c>
      <c r="DZ64" s="449">
        <v>0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</row>
    <row r="65" spans="1:135" ht="21.9" customHeight="1">
      <c r="A65" s="185" t="s">
        <v>243</v>
      </c>
      <c r="B65" s="192"/>
      <c r="C65" s="1063" t="s">
        <v>94</v>
      </c>
      <c r="D65" s="1063" t="s">
        <v>94</v>
      </c>
      <c r="E65" s="121" t="s">
        <v>316</v>
      </c>
      <c r="F65" s="1147">
        <v>400</v>
      </c>
      <c r="G65" s="1068" t="s">
        <v>274</v>
      </c>
      <c r="H65" s="116">
        <v>515</v>
      </c>
      <c r="I65" s="1124" t="s">
        <v>290</v>
      </c>
      <c r="J65" s="1069" t="s">
        <v>245</v>
      </c>
      <c r="K65" s="188" t="s">
        <v>264</v>
      </c>
      <c r="L65" s="1092">
        <v>24</v>
      </c>
      <c r="M65" s="123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5">
        <f t="shared" si="0"/>
        <v>0</v>
      </c>
      <c r="V65" s="126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7">
        <v>0</v>
      </c>
      <c r="AD65" s="128">
        <f t="shared" si="1"/>
        <v>0</v>
      </c>
      <c r="AE65" s="721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9">
        <v>0</v>
      </c>
      <c r="AM65" s="730">
        <f t="shared" si="2"/>
        <v>0</v>
      </c>
      <c r="AN65" s="714">
        <f t="shared" si="3"/>
        <v>0</v>
      </c>
      <c r="AO65" s="600">
        <v>0</v>
      </c>
      <c r="AP65" s="134">
        <v>0</v>
      </c>
      <c r="AQ65" s="134">
        <v>0</v>
      </c>
      <c r="AR65" s="134">
        <v>0</v>
      </c>
      <c r="AS65" s="134">
        <v>0</v>
      </c>
      <c r="AT65" s="134">
        <v>0</v>
      </c>
      <c r="AU65" s="134">
        <v>0</v>
      </c>
      <c r="AV65" s="139">
        <v>0</v>
      </c>
      <c r="AW65" s="593">
        <f t="shared" si="4"/>
        <v>0</v>
      </c>
      <c r="AX65" s="129">
        <v>0</v>
      </c>
      <c r="AY65" s="130">
        <v>0</v>
      </c>
      <c r="AZ65" s="130">
        <v>0</v>
      </c>
      <c r="BA65" s="130">
        <v>0</v>
      </c>
      <c r="BB65" s="130">
        <v>0</v>
      </c>
      <c r="BC65" s="130">
        <v>0</v>
      </c>
      <c r="BD65" s="130">
        <v>0</v>
      </c>
      <c r="BE65" s="130">
        <v>0</v>
      </c>
      <c r="BF65" s="131">
        <f t="shared" si="5"/>
        <v>0</v>
      </c>
      <c r="BG65" s="149">
        <v>0</v>
      </c>
      <c r="BH65" s="150">
        <v>0</v>
      </c>
      <c r="BI65" s="150">
        <v>0</v>
      </c>
      <c r="BJ65" s="150">
        <v>0</v>
      </c>
      <c r="BK65" s="150">
        <v>0</v>
      </c>
      <c r="BL65" s="150">
        <v>0</v>
      </c>
      <c r="BM65" s="150">
        <v>0</v>
      </c>
      <c r="BN65" s="151">
        <v>0</v>
      </c>
      <c r="BO65" s="152">
        <f t="shared" si="6"/>
        <v>0</v>
      </c>
      <c r="BP65" s="173">
        <v>0</v>
      </c>
      <c r="BQ65" s="134">
        <v>0</v>
      </c>
      <c r="BR65" s="134">
        <v>0</v>
      </c>
      <c r="BS65" s="134">
        <v>0</v>
      </c>
      <c r="BT65" s="134">
        <v>0</v>
      </c>
      <c r="BU65" s="134">
        <v>0</v>
      </c>
      <c r="BV65" s="134">
        <v>0</v>
      </c>
      <c r="BW65" s="135">
        <v>0</v>
      </c>
      <c r="BX65" s="136">
        <f t="shared" si="15"/>
        <v>0</v>
      </c>
      <c r="BY65" s="393">
        <f t="shared" si="30"/>
        <v>0</v>
      </c>
      <c r="BZ65" s="1180">
        <f t="shared" si="31"/>
        <v>0</v>
      </c>
      <c r="CA65" s="1181">
        <f t="shared" si="32"/>
        <v>0</v>
      </c>
      <c r="CB65" s="130">
        <v>0</v>
      </c>
      <c r="CC65" s="130">
        <v>0</v>
      </c>
      <c r="CD65" s="1182">
        <f t="shared" si="16"/>
        <v>0</v>
      </c>
      <c r="CE65" s="1169">
        <f t="shared" si="18"/>
        <v>0</v>
      </c>
      <c r="CF65" s="263">
        <v>0</v>
      </c>
      <c r="CG65" s="462">
        <v>0</v>
      </c>
      <c r="CH65" s="240"/>
      <c r="CI65" s="219"/>
      <c r="CJ65" s="383">
        <v>0</v>
      </c>
      <c r="CK65" s="240">
        <v>0</v>
      </c>
      <c r="CL65" s="247">
        <v>0</v>
      </c>
      <c r="CM65" s="442"/>
      <c r="CN65" s="383">
        <v>0</v>
      </c>
      <c r="CO65" s="248">
        <v>0</v>
      </c>
      <c r="CP65" s="249">
        <v>0</v>
      </c>
      <c r="CQ65" s="442"/>
      <c r="CR65" s="265">
        <v>0</v>
      </c>
      <c r="CS65" s="240">
        <v>0</v>
      </c>
      <c r="CT65" s="247">
        <v>0</v>
      </c>
      <c r="CU65" s="442"/>
      <c r="CV65" s="383">
        <v>0</v>
      </c>
      <c r="CW65" s="240">
        <v>0</v>
      </c>
      <c r="CX65" s="250">
        <v>0</v>
      </c>
      <c r="CY65" s="442"/>
      <c r="CZ65" s="383">
        <v>0</v>
      </c>
      <c r="DA65" s="240">
        <v>0</v>
      </c>
      <c r="DB65" s="247">
        <v>0</v>
      </c>
      <c r="DC65" s="442"/>
      <c r="DD65" s="383">
        <v>0</v>
      </c>
      <c r="DE65" s="240">
        <v>0</v>
      </c>
      <c r="DF65" s="219"/>
      <c r="DG65" s="442"/>
      <c r="DH65" s="469">
        <f t="shared" si="11"/>
        <v>0</v>
      </c>
      <c r="DI65" s="218">
        <f t="shared" si="11"/>
        <v>0</v>
      </c>
      <c r="DJ65" s="219">
        <f t="shared" si="11"/>
        <v>0</v>
      </c>
      <c r="DK65" s="471">
        <f t="shared" si="12"/>
        <v>0</v>
      </c>
      <c r="DL65" s="215">
        <f t="shared" si="13"/>
        <v>0</v>
      </c>
      <c r="DM65" s="208">
        <f t="shared" si="14"/>
        <v>0</v>
      </c>
      <c r="DN65" s="251">
        <f t="shared" si="19"/>
        <v>0</v>
      </c>
      <c r="DO65" s="220">
        <f t="shared" si="17"/>
        <v>0</v>
      </c>
      <c r="DP65" s="449">
        <v>0</v>
      </c>
      <c r="DQ65" s="449">
        <v>0</v>
      </c>
      <c r="DR65" s="449">
        <v>0</v>
      </c>
      <c r="DS65" s="449">
        <v>0</v>
      </c>
      <c r="DT65" s="449">
        <v>0</v>
      </c>
      <c r="DU65" s="449">
        <v>0</v>
      </c>
      <c r="DV65" s="449">
        <v>0</v>
      </c>
      <c r="DW65" s="449">
        <v>0</v>
      </c>
      <c r="DX65" s="449">
        <v>0</v>
      </c>
      <c r="DY65" s="449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</row>
    <row r="66" spans="1:135" ht="21.9" customHeight="1">
      <c r="A66" s="193" t="s">
        <v>244</v>
      </c>
      <c r="B66" s="194"/>
      <c r="C66" s="1095" t="s">
        <v>94</v>
      </c>
      <c r="D66" s="1063" t="s">
        <v>94</v>
      </c>
      <c r="E66" s="340" t="s">
        <v>316</v>
      </c>
      <c r="F66" s="1149">
        <v>400</v>
      </c>
      <c r="G66" s="1071" t="s">
        <v>273</v>
      </c>
      <c r="H66" s="166">
        <v>750</v>
      </c>
      <c r="I66" s="1124" t="s">
        <v>290</v>
      </c>
      <c r="J66" s="1073" t="s">
        <v>245</v>
      </c>
      <c r="K66" s="122" t="s">
        <v>264</v>
      </c>
      <c r="L66" s="1094">
        <v>20</v>
      </c>
      <c r="M66" s="123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5">
        <f t="shared" si="0"/>
        <v>0</v>
      </c>
      <c r="V66" s="126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7">
        <v>0</v>
      </c>
      <c r="AD66" s="128">
        <f t="shared" si="1"/>
        <v>0</v>
      </c>
      <c r="AE66" s="721">
        <v>0</v>
      </c>
      <c r="AF66" s="134">
        <v>0</v>
      </c>
      <c r="AG66" s="134">
        <v>0</v>
      </c>
      <c r="AH66" s="134">
        <v>0</v>
      </c>
      <c r="AI66" s="134">
        <v>0</v>
      </c>
      <c r="AJ66" s="134">
        <v>0</v>
      </c>
      <c r="AK66" s="134">
        <v>0</v>
      </c>
      <c r="AL66" s="139">
        <v>0</v>
      </c>
      <c r="AM66" s="730">
        <f t="shared" si="2"/>
        <v>0</v>
      </c>
      <c r="AN66" s="714">
        <f t="shared" si="3"/>
        <v>0</v>
      </c>
      <c r="AO66" s="600">
        <v>0</v>
      </c>
      <c r="AP66" s="134">
        <v>0</v>
      </c>
      <c r="AQ66" s="134">
        <v>0</v>
      </c>
      <c r="AR66" s="134">
        <v>0</v>
      </c>
      <c r="AS66" s="134">
        <v>0</v>
      </c>
      <c r="AT66" s="134">
        <v>0</v>
      </c>
      <c r="AU66" s="134">
        <v>0</v>
      </c>
      <c r="AV66" s="139">
        <v>0</v>
      </c>
      <c r="AW66" s="593">
        <f t="shared" si="4"/>
        <v>0</v>
      </c>
      <c r="AX66" s="129">
        <v>0</v>
      </c>
      <c r="AY66" s="130">
        <v>0</v>
      </c>
      <c r="AZ66" s="130">
        <v>0</v>
      </c>
      <c r="BA66" s="130">
        <v>0</v>
      </c>
      <c r="BB66" s="130">
        <v>0</v>
      </c>
      <c r="BC66" s="130">
        <v>0</v>
      </c>
      <c r="BD66" s="130">
        <v>0</v>
      </c>
      <c r="BE66" s="130">
        <v>0</v>
      </c>
      <c r="BF66" s="131">
        <f t="shared" si="5"/>
        <v>0</v>
      </c>
      <c r="BG66" s="149">
        <v>0</v>
      </c>
      <c r="BH66" s="150">
        <v>0</v>
      </c>
      <c r="BI66" s="150">
        <v>0</v>
      </c>
      <c r="BJ66" s="150">
        <v>0</v>
      </c>
      <c r="BK66" s="150">
        <v>0</v>
      </c>
      <c r="BL66" s="150">
        <v>0</v>
      </c>
      <c r="BM66" s="150">
        <v>0</v>
      </c>
      <c r="BN66" s="151">
        <v>0</v>
      </c>
      <c r="BO66" s="152">
        <f t="shared" si="6"/>
        <v>0</v>
      </c>
      <c r="BP66" s="173">
        <v>0</v>
      </c>
      <c r="BQ66" s="134">
        <v>0</v>
      </c>
      <c r="BR66" s="134">
        <v>0</v>
      </c>
      <c r="BS66" s="134">
        <v>0</v>
      </c>
      <c r="BT66" s="134">
        <v>0</v>
      </c>
      <c r="BU66" s="134">
        <v>0</v>
      </c>
      <c r="BV66" s="134">
        <v>0</v>
      </c>
      <c r="BW66" s="135">
        <v>0</v>
      </c>
      <c r="BX66" s="136">
        <f t="shared" si="15"/>
        <v>0</v>
      </c>
      <c r="BY66" s="393">
        <f t="shared" si="30"/>
        <v>0</v>
      </c>
      <c r="BZ66" s="1180">
        <f t="shared" si="31"/>
        <v>0</v>
      </c>
      <c r="CA66" s="1181">
        <f t="shared" si="32"/>
        <v>0</v>
      </c>
      <c r="CB66" s="130">
        <v>0</v>
      </c>
      <c r="CC66" s="130">
        <v>0</v>
      </c>
      <c r="CD66" s="1182">
        <f t="shared" si="16"/>
        <v>0</v>
      </c>
      <c r="CE66" s="1169">
        <f t="shared" si="18"/>
        <v>0</v>
      </c>
      <c r="CF66" s="263">
        <v>0</v>
      </c>
      <c r="CG66" s="462">
        <v>0</v>
      </c>
      <c r="CH66" s="240"/>
      <c r="CI66" s="219"/>
      <c r="CJ66" s="383">
        <v>0</v>
      </c>
      <c r="CK66" s="240">
        <v>0</v>
      </c>
      <c r="CL66" s="247">
        <v>0</v>
      </c>
      <c r="CM66" s="442"/>
      <c r="CN66" s="383">
        <v>0</v>
      </c>
      <c r="CO66" s="248">
        <v>0</v>
      </c>
      <c r="CP66" s="249">
        <v>0</v>
      </c>
      <c r="CQ66" s="442"/>
      <c r="CR66" s="265">
        <v>0</v>
      </c>
      <c r="CS66" s="240">
        <v>0</v>
      </c>
      <c r="CT66" s="247">
        <v>0</v>
      </c>
      <c r="CU66" s="442"/>
      <c r="CV66" s="383">
        <v>0</v>
      </c>
      <c r="CW66" s="240">
        <v>0</v>
      </c>
      <c r="CX66" s="250">
        <v>0</v>
      </c>
      <c r="CY66" s="442"/>
      <c r="CZ66" s="383">
        <v>0</v>
      </c>
      <c r="DA66" s="240">
        <v>0</v>
      </c>
      <c r="DB66" s="247">
        <v>0</v>
      </c>
      <c r="DC66" s="442"/>
      <c r="DD66" s="383">
        <v>0</v>
      </c>
      <c r="DE66" s="240">
        <v>0</v>
      </c>
      <c r="DF66" s="219"/>
      <c r="DG66" s="442"/>
      <c r="DH66" s="469">
        <f t="shared" si="11"/>
        <v>0</v>
      </c>
      <c r="DI66" s="218">
        <f t="shared" si="11"/>
        <v>0</v>
      </c>
      <c r="DJ66" s="219">
        <f t="shared" si="11"/>
        <v>0</v>
      </c>
      <c r="DK66" s="471">
        <f t="shared" si="12"/>
        <v>0</v>
      </c>
      <c r="DL66" s="215">
        <f t="shared" si="13"/>
        <v>0</v>
      </c>
      <c r="DM66" s="208">
        <f t="shared" si="14"/>
        <v>0</v>
      </c>
      <c r="DN66" s="251">
        <f t="shared" si="19"/>
        <v>0</v>
      </c>
      <c r="DO66" s="220">
        <f t="shared" si="17"/>
        <v>0</v>
      </c>
      <c r="DP66" s="449">
        <v>0</v>
      </c>
      <c r="DQ66" s="449">
        <v>0</v>
      </c>
      <c r="DR66" s="449">
        <v>0</v>
      </c>
      <c r="DS66" s="449">
        <v>0</v>
      </c>
      <c r="DT66" s="449">
        <v>0</v>
      </c>
      <c r="DU66" s="449">
        <v>0</v>
      </c>
      <c r="DV66" s="449">
        <v>0</v>
      </c>
      <c r="DW66" s="449">
        <v>0</v>
      </c>
      <c r="DX66" s="449">
        <v>0</v>
      </c>
      <c r="DY66" s="449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</row>
    <row r="67" spans="1:135" ht="21.9" customHeight="1">
      <c r="A67" s="185" t="s">
        <v>270</v>
      </c>
      <c r="B67" s="141"/>
      <c r="C67" s="1063" t="s">
        <v>94</v>
      </c>
      <c r="D67" s="1063" t="s">
        <v>94</v>
      </c>
      <c r="E67" s="345" t="s">
        <v>316</v>
      </c>
      <c r="F67" s="1147">
        <v>400</v>
      </c>
      <c r="G67" s="1068" t="s">
        <v>274</v>
      </c>
      <c r="H67" s="116">
        <v>620</v>
      </c>
      <c r="I67" s="1116" t="s">
        <v>451</v>
      </c>
      <c r="J67" s="1069" t="s">
        <v>268</v>
      </c>
      <c r="K67" s="122" t="s">
        <v>264</v>
      </c>
      <c r="L67" s="1091">
        <v>16</v>
      </c>
      <c r="M67" s="123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5">
        <f t="shared" si="0"/>
        <v>0</v>
      </c>
      <c r="V67" s="126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7">
        <v>0</v>
      </c>
      <c r="AD67" s="128">
        <f t="shared" si="1"/>
        <v>0</v>
      </c>
      <c r="AE67" s="721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9">
        <v>0</v>
      </c>
      <c r="AM67" s="730">
        <f t="shared" si="2"/>
        <v>0</v>
      </c>
      <c r="AN67" s="714">
        <f t="shared" si="3"/>
        <v>0</v>
      </c>
      <c r="AO67" s="600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9">
        <v>0</v>
      </c>
      <c r="AW67" s="593">
        <f t="shared" si="4"/>
        <v>0</v>
      </c>
      <c r="AX67" s="129">
        <v>0</v>
      </c>
      <c r="AY67" s="130">
        <v>0</v>
      </c>
      <c r="AZ67" s="130">
        <v>0</v>
      </c>
      <c r="BA67" s="130">
        <v>0</v>
      </c>
      <c r="BB67" s="130">
        <v>0</v>
      </c>
      <c r="BC67" s="130">
        <v>0</v>
      </c>
      <c r="BD67" s="130">
        <v>0</v>
      </c>
      <c r="BE67" s="130">
        <v>0</v>
      </c>
      <c r="BF67" s="131">
        <f t="shared" si="5"/>
        <v>0</v>
      </c>
      <c r="BG67" s="129">
        <v>0</v>
      </c>
      <c r="BH67" s="130">
        <v>0</v>
      </c>
      <c r="BI67" s="130">
        <v>0</v>
      </c>
      <c r="BJ67" s="130">
        <v>0</v>
      </c>
      <c r="BK67" s="130">
        <v>0</v>
      </c>
      <c r="BL67" s="130">
        <v>0</v>
      </c>
      <c r="BM67" s="130">
        <v>0</v>
      </c>
      <c r="BN67" s="131">
        <v>0</v>
      </c>
      <c r="BO67" s="132">
        <f t="shared" si="6"/>
        <v>0</v>
      </c>
      <c r="BP67" s="133">
        <v>0</v>
      </c>
      <c r="BQ67" s="134">
        <v>0</v>
      </c>
      <c r="BR67" s="134">
        <v>0</v>
      </c>
      <c r="BS67" s="134">
        <v>0</v>
      </c>
      <c r="BT67" s="134">
        <v>0</v>
      </c>
      <c r="BU67" s="134">
        <v>0</v>
      </c>
      <c r="BV67" s="134">
        <v>0</v>
      </c>
      <c r="BW67" s="135">
        <v>0</v>
      </c>
      <c r="BX67" s="140">
        <f t="shared" si="15"/>
        <v>0</v>
      </c>
      <c r="BY67" s="393">
        <f t="shared" si="30"/>
        <v>0</v>
      </c>
      <c r="BZ67" s="1180">
        <f t="shared" si="31"/>
        <v>0</v>
      </c>
      <c r="CA67" s="1181">
        <f t="shared" si="32"/>
        <v>0</v>
      </c>
      <c r="CB67" s="130">
        <v>0</v>
      </c>
      <c r="CC67" s="130">
        <v>0</v>
      </c>
      <c r="CD67" s="1182">
        <f t="shared" si="16"/>
        <v>0</v>
      </c>
      <c r="CE67" s="1169">
        <f t="shared" si="18"/>
        <v>0</v>
      </c>
      <c r="CF67" s="262">
        <v>0</v>
      </c>
      <c r="CG67" s="462">
        <v>0</v>
      </c>
      <c r="CH67" s="240"/>
      <c r="CI67" s="219"/>
      <c r="CJ67" s="383">
        <v>0</v>
      </c>
      <c r="CK67" s="240">
        <v>0</v>
      </c>
      <c r="CL67" s="247">
        <v>0</v>
      </c>
      <c r="CM67" s="442"/>
      <c r="CN67" s="383">
        <v>0</v>
      </c>
      <c r="CO67" s="248">
        <v>0</v>
      </c>
      <c r="CP67" s="249">
        <v>0</v>
      </c>
      <c r="CQ67" s="442"/>
      <c r="CR67" s="265">
        <v>0</v>
      </c>
      <c r="CS67" s="240">
        <v>0</v>
      </c>
      <c r="CT67" s="247">
        <v>0</v>
      </c>
      <c r="CU67" s="442"/>
      <c r="CV67" s="383">
        <v>0</v>
      </c>
      <c r="CW67" s="240">
        <v>0</v>
      </c>
      <c r="CX67" s="250">
        <v>0</v>
      </c>
      <c r="CY67" s="442"/>
      <c r="CZ67" s="383">
        <v>0</v>
      </c>
      <c r="DA67" s="240">
        <v>0</v>
      </c>
      <c r="DB67" s="247">
        <v>0</v>
      </c>
      <c r="DC67" s="442"/>
      <c r="DD67" s="383">
        <v>0</v>
      </c>
      <c r="DE67" s="240">
        <v>0</v>
      </c>
      <c r="DF67" s="219"/>
      <c r="DG67" s="442"/>
      <c r="DH67" s="469">
        <f t="shared" si="11"/>
        <v>0</v>
      </c>
      <c r="DI67" s="218">
        <f t="shared" si="11"/>
        <v>0</v>
      </c>
      <c r="DJ67" s="219">
        <f t="shared" si="11"/>
        <v>0</v>
      </c>
      <c r="DK67" s="471">
        <f t="shared" si="12"/>
        <v>0</v>
      </c>
      <c r="DL67" s="215">
        <f t="shared" si="13"/>
        <v>0</v>
      </c>
      <c r="DM67" s="208">
        <f t="shared" si="14"/>
        <v>0</v>
      </c>
      <c r="DN67" s="251">
        <f t="shared" si="19"/>
        <v>0</v>
      </c>
      <c r="DO67" s="220">
        <f t="shared" si="17"/>
        <v>0</v>
      </c>
      <c r="DP67" s="449">
        <v>0</v>
      </c>
      <c r="DQ67" s="449">
        <v>0</v>
      </c>
      <c r="DR67" s="449">
        <v>0</v>
      </c>
      <c r="DS67" s="449">
        <v>0</v>
      </c>
      <c r="DT67" s="449">
        <v>0</v>
      </c>
      <c r="DU67" s="449">
        <v>0</v>
      </c>
      <c r="DV67" s="449">
        <v>0</v>
      </c>
      <c r="DW67" s="449">
        <v>0</v>
      </c>
      <c r="DX67" s="449">
        <v>0</v>
      </c>
      <c r="DY67" s="449">
        <v>0</v>
      </c>
      <c r="DZ67" s="449">
        <v>0</v>
      </c>
      <c r="EA67" s="449">
        <v>0</v>
      </c>
      <c r="EB67" s="449">
        <v>0</v>
      </c>
      <c r="EC67" s="449">
        <v>0</v>
      </c>
      <c r="ED67" s="449">
        <v>0</v>
      </c>
      <c r="EE67" s="449">
        <v>0</v>
      </c>
    </row>
    <row r="68" spans="1:135" ht="21.9" customHeight="1">
      <c r="A68" s="185" t="s">
        <v>269</v>
      </c>
      <c r="B68" s="141"/>
      <c r="C68" s="1063" t="s">
        <v>94</v>
      </c>
      <c r="D68" s="1095" t="s">
        <v>94</v>
      </c>
      <c r="E68" s="345" t="s">
        <v>316</v>
      </c>
      <c r="F68" s="1147">
        <v>400</v>
      </c>
      <c r="G68" s="1068" t="s">
        <v>273</v>
      </c>
      <c r="H68" s="116">
        <v>790</v>
      </c>
      <c r="I68" s="1116" t="s">
        <v>451</v>
      </c>
      <c r="J68" s="1069" t="s">
        <v>268</v>
      </c>
      <c r="K68" s="122" t="s">
        <v>264</v>
      </c>
      <c r="L68" s="1091">
        <v>16</v>
      </c>
      <c r="M68" s="123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5">
        <f t="shared" si="0"/>
        <v>0</v>
      </c>
      <c r="V68" s="14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7">
        <v>0</v>
      </c>
      <c r="AD68" s="128">
        <f t="shared" si="1"/>
        <v>0</v>
      </c>
      <c r="AE68" s="725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7">
        <v>0</v>
      </c>
      <c r="AM68" s="730">
        <f t="shared" si="2"/>
        <v>0</v>
      </c>
      <c r="AN68" s="714">
        <f t="shared" si="3"/>
        <v>0</v>
      </c>
      <c r="AO68" s="601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7">
        <v>0</v>
      </c>
      <c r="AW68" s="593">
        <f t="shared" si="4"/>
        <v>0</v>
      </c>
      <c r="AX68" s="129">
        <v>0</v>
      </c>
      <c r="AY68" s="130">
        <v>0</v>
      </c>
      <c r="AZ68" s="130">
        <v>0</v>
      </c>
      <c r="BA68" s="130">
        <v>0</v>
      </c>
      <c r="BB68" s="130">
        <v>0</v>
      </c>
      <c r="BC68" s="130">
        <v>0</v>
      </c>
      <c r="BD68" s="130">
        <v>0</v>
      </c>
      <c r="BE68" s="130">
        <v>0</v>
      </c>
      <c r="BF68" s="131">
        <f t="shared" si="5"/>
        <v>0</v>
      </c>
      <c r="BG68" s="149">
        <v>0</v>
      </c>
      <c r="BH68" s="150">
        <v>0</v>
      </c>
      <c r="BI68" s="150">
        <v>0</v>
      </c>
      <c r="BJ68" s="150">
        <v>0</v>
      </c>
      <c r="BK68" s="150">
        <v>0</v>
      </c>
      <c r="BL68" s="150">
        <v>0</v>
      </c>
      <c r="BM68" s="150">
        <v>0</v>
      </c>
      <c r="BN68" s="151">
        <v>0</v>
      </c>
      <c r="BO68" s="152">
        <f t="shared" si="6"/>
        <v>0</v>
      </c>
      <c r="BP68" s="133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342">
        <v>0</v>
      </c>
      <c r="BX68" s="140">
        <f t="shared" si="15"/>
        <v>0</v>
      </c>
      <c r="BY68" s="393">
        <f t="shared" si="30"/>
        <v>0</v>
      </c>
      <c r="BZ68" s="1180">
        <f t="shared" si="31"/>
        <v>0</v>
      </c>
      <c r="CA68" s="1181">
        <f t="shared" si="32"/>
        <v>0</v>
      </c>
      <c r="CB68" s="130">
        <v>0</v>
      </c>
      <c r="CC68" s="130">
        <v>0</v>
      </c>
      <c r="CD68" s="1182">
        <f t="shared" si="16"/>
        <v>0</v>
      </c>
      <c r="CE68" s="1169">
        <f t="shared" si="18"/>
        <v>0</v>
      </c>
      <c r="CF68" s="262">
        <v>0</v>
      </c>
      <c r="CG68" s="463">
        <v>0</v>
      </c>
      <c r="CH68" s="207"/>
      <c r="CI68" s="208"/>
      <c r="CJ68" s="383">
        <v>0</v>
      </c>
      <c r="CK68" s="240">
        <v>0</v>
      </c>
      <c r="CL68" s="209">
        <v>0</v>
      </c>
      <c r="CM68" s="443"/>
      <c r="CN68" s="384">
        <v>0</v>
      </c>
      <c r="CO68" s="210">
        <v>0</v>
      </c>
      <c r="CP68" s="211">
        <v>0</v>
      </c>
      <c r="CQ68" s="443"/>
      <c r="CR68" s="265">
        <v>0</v>
      </c>
      <c r="CS68" s="240">
        <v>0</v>
      </c>
      <c r="CT68" s="209">
        <v>0</v>
      </c>
      <c r="CU68" s="443"/>
      <c r="CV68" s="384">
        <v>0</v>
      </c>
      <c r="CW68" s="207">
        <v>0</v>
      </c>
      <c r="CX68" s="213">
        <v>0</v>
      </c>
      <c r="CY68" s="443"/>
      <c r="CZ68" s="384">
        <v>0</v>
      </c>
      <c r="DA68" s="207">
        <v>0</v>
      </c>
      <c r="DB68" s="209">
        <v>0</v>
      </c>
      <c r="DC68" s="443"/>
      <c r="DD68" s="384">
        <v>0</v>
      </c>
      <c r="DE68" s="207">
        <v>0</v>
      </c>
      <c r="DF68" s="208"/>
      <c r="DG68" s="443"/>
      <c r="DH68" s="475">
        <f t="shared" si="11"/>
        <v>0</v>
      </c>
      <c r="DI68" s="214">
        <f t="shared" si="11"/>
        <v>0</v>
      </c>
      <c r="DJ68" s="208">
        <f t="shared" si="11"/>
        <v>0</v>
      </c>
      <c r="DK68" s="471">
        <f t="shared" si="12"/>
        <v>0</v>
      </c>
      <c r="DL68" s="215">
        <f t="shared" si="13"/>
        <v>0</v>
      </c>
      <c r="DM68" s="208">
        <f t="shared" si="14"/>
        <v>0</v>
      </c>
      <c r="DN68" s="216">
        <f t="shared" si="19"/>
        <v>0</v>
      </c>
      <c r="DO68" s="217">
        <f t="shared" si="17"/>
        <v>0</v>
      </c>
      <c r="DP68" s="512">
        <v>0</v>
      </c>
      <c r="DQ68" s="512">
        <v>0</v>
      </c>
      <c r="DR68" s="512">
        <v>0</v>
      </c>
      <c r="DS68" s="512">
        <v>0</v>
      </c>
      <c r="DT68" s="512">
        <v>0</v>
      </c>
      <c r="DU68" s="512">
        <v>0</v>
      </c>
      <c r="DV68" s="512">
        <v>0</v>
      </c>
      <c r="DW68" s="512">
        <v>0</v>
      </c>
      <c r="DX68" s="512">
        <v>0</v>
      </c>
      <c r="DY68" s="512">
        <v>0</v>
      </c>
      <c r="DZ68" s="512">
        <v>0</v>
      </c>
      <c r="EA68" s="512">
        <v>0</v>
      </c>
      <c r="EB68" s="512">
        <v>0</v>
      </c>
      <c r="EC68" s="512">
        <v>0</v>
      </c>
      <c r="ED68" s="512">
        <v>0</v>
      </c>
      <c r="EE68" s="512">
        <v>0</v>
      </c>
    </row>
    <row r="69" spans="1:135" ht="21.9" customHeight="1">
      <c r="A69" s="120" t="s">
        <v>340</v>
      </c>
      <c r="B69" s="613"/>
      <c r="C69" s="612" t="s">
        <v>94</v>
      </c>
      <c r="D69" s="1063" t="s">
        <v>94</v>
      </c>
      <c r="E69" s="115" t="s">
        <v>316</v>
      </c>
      <c r="F69" s="1143">
        <v>400</v>
      </c>
      <c r="G69" s="1068" t="s">
        <v>51</v>
      </c>
      <c r="H69" s="116">
        <v>880</v>
      </c>
      <c r="I69" s="1127" t="s">
        <v>290</v>
      </c>
      <c r="J69" s="1068" t="s">
        <v>342</v>
      </c>
      <c r="K69" s="183" t="s">
        <v>264</v>
      </c>
      <c r="L69" s="116">
        <v>12</v>
      </c>
      <c r="M69" s="123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5">
        <f t="shared" si="0"/>
        <v>0</v>
      </c>
      <c r="V69" s="126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7">
        <v>0</v>
      </c>
      <c r="AD69" s="128">
        <f t="shared" si="1"/>
        <v>0</v>
      </c>
      <c r="AE69" s="721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9">
        <v>0</v>
      </c>
      <c r="AM69" s="730">
        <f t="shared" si="2"/>
        <v>0</v>
      </c>
      <c r="AN69" s="714">
        <f t="shared" si="3"/>
        <v>0</v>
      </c>
      <c r="AO69" s="600">
        <v>0</v>
      </c>
      <c r="AP69" s="134">
        <v>0</v>
      </c>
      <c r="AQ69" s="134">
        <v>0</v>
      </c>
      <c r="AR69" s="134">
        <v>0</v>
      </c>
      <c r="AS69" s="134">
        <v>0</v>
      </c>
      <c r="AT69" s="134">
        <v>0</v>
      </c>
      <c r="AU69" s="134">
        <v>0</v>
      </c>
      <c r="AV69" s="139">
        <v>0</v>
      </c>
      <c r="AW69" s="593">
        <f t="shared" si="4"/>
        <v>0</v>
      </c>
      <c r="AX69" s="129">
        <v>0</v>
      </c>
      <c r="AY69" s="130">
        <v>0</v>
      </c>
      <c r="AZ69" s="130">
        <v>0</v>
      </c>
      <c r="BA69" s="130">
        <v>0</v>
      </c>
      <c r="BB69" s="130">
        <v>0</v>
      </c>
      <c r="BC69" s="130">
        <v>0</v>
      </c>
      <c r="BD69" s="130">
        <v>0</v>
      </c>
      <c r="BE69" s="130">
        <v>0</v>
      </c>
      <c r="BF69" s="131">
        <f t="shared" si="5"/>
        <v>0</v>
      </c>
      <c r="BG69" s="149">
        <v>0</v>
      </c>
      <c r="BH69" s="150">
        <v>0</v>
      </c>
      <c r="BI69" s="150">
        <v>0</v>
      </c>
      <c r="BJ69" s="150">
        <v>0</v>
      </c>
      <c r="BK69" s="150">
        <v>0</v>
      </c>
      <c r="BL69" s="150">
        <v>0</v>
      </c>
      <c r="BM69" s="150">
        <v>0</v>
      </c>
      <c r="BN69" s="151">
        <v>0</v>
      </c>
      <c r="BO69" s="152">
        <f t="shared" si="6"/>
        <v>0</v>
      </c>
      <c r="BP69" s="173">
        <v>0</v>
      </c>
      <c r="BQ69" s="134">
        <v>0</v>
      </c>
      <c r="BR69" s="134">
        <v>0</v>
      </c>
      <c r="BS69" s="134">
        <v>0</v>
      </c>
      <c r="BT69" s="134">
        <v>0</v>
      </c>
      <c r="BU69" s="134">
        <v>0</v>
      </c>
      <c r="BV69" s="134">
        <v>0</v>
      </c>
      <c r="BW69" s="135">
        <v>0</v>
      </c>
      <c r="BX69" s="136">
        <f t="shared" si="15"/>
        <v>0</v>
      </c>
      <c r="BY69" s="393">
        <f t="shared" si="30"/>
        <v>0</v>
      </c>
      <c r="BZ69" s="1180">
        <f t="shared" si="31"/>
        <v>0</v>
      </c>
      <c r="CA69" s="1181">
        <f t="shared" si="32"/>
        <v>0</v>
      </c>
      <c r="CB69" s="130">
        <v>0</v>
      </c>
      <c r="CC69" s="130">
        <v>0</v>
      </c>
      <c r="CD69" s="1182">
        <f t="shared" si="16"/>
        <v>0</v>
      </c>
      <c r="CE69" s="1169">
        <f t="shared" si="18"/>
        <v>0</v>
      </c>
      <c r="CF69" s="263">
        <v>0</v>
      </c>
      <c r="CG69" s="462">
        <v>0</v>
      </c>
      <c r="CH69" s="240"/>
      <c r="CI69" s="219"/>
      <c r="CJ69" s="383">
        <v>0</v>
      </c>
      <c r="CK69" s="240">
        <v>0</v>
      </c>
      <c r="CL69" s="247">
        <v>0</v>
      </c>
      <c r="CM69" s="442"/>
      <c r="CN69" s="383">
        <v>0</v>
      </c>
      <c r="CO69" s="248">
        <v>0</v>
      </c>
      <c r="CP69" s="249">
        <v>0</v>
      </c>
      <c r="CQ69" s="442"/>
      <c r="CR69" s="265">
        <v>0</v>
      </c>
      <c r="CS69" s="240">
        <v>0</v>
      </c>
      <c r="CT69" s="247">
        <v>0</v>
      </c>
      <c r="CU69" s="442"/>
      <c r="CV69" s="383">
        <v>0</v>
      </c>
      <c r="CW69" s="240">
        <v>0</v>
      </c>
      <c r="CX69" s="250">
        <v>0</v>
      </c>
      <c r="CY69" s="442"/>
      <c r="CZ69" s="383">
        <v>0</v>
      </c>
      <c r="DA69" s="240">
        <v>0</v>
      </c>
      <c r="DB69" s="247">
        <v>0</v>
      </c>
      <c r="DC69" s="442"/>
      <c r="DD69" s="383">
        <v>0</v>
      </c>
      <c r="DE69" s="240">
        <v>0</v>
      </c>
      <c r="DF69" s="219"/>
      <c r="DG69" s="442"/>
      <c r="DH69" s="469">
        <f t="shared" si="11"/>
        <v>0</v>
      </c>
      <c r="DI69" s="218">
        <f t="shared" si="11"/>
        <v>0</v>
      </c>
      <c r="DJ69" s="219">
        <f t="shared" si="11"/>
        <v>0</v>
      </c>
      <c r="DK69" s="471">
        <f t="shared" si="12"/>
        <v>0</v>
      </c>
      <c r="DL69" s="215">
        <f t="shared" si="13"/>
        <v>0</v>
      </c>
      <c r="DM69" s="208">
        <f t="shared" si="14"/>
        <v>0</v>
      </c>
      <c r="DN69" s="251">
        <f t="shared" si="19"/>
        <v>0</v>
      </c>
      <c r="DO69" s="220">
        <f t="shared" si="17"/>
        <v>0</v>
      </c>
      <c r="DP69" s="491">
        <v>0</v>
      </c>
      <c r="DQ69" s="491">
        <v>0</v>
      </c>
      <c r="DR69" s="491">
        <v>0</v>
      </c>
      <c r="DS69" s="491">
        <v>0</v>
      </c>
      <c r="DT69" s="491">
        <v>0</v>
      </c>
      <c r="DU69" s="491">
        <v>0</v>
      </c>
      <c r="DV69" s="491">
        <v>0</v>
      </c>
      <c r="DW69" s="491">
        <v>0</v>
      </c>
      <c r="DX69" s="491">
        <v>0</v>
      </c>
      <c r="DY69" s="491">
        <v>0</v>
      </c>
      <c r="DZ69" s="491">
        <v>0</v>
      </c>
      <c r="EA69" s="491">
        <v>0</v>
      </c>
      <c r="EB69" s="491">
        <v>0</v>
      </c>
      <c r="EC69" s="491">
        <v>0</v>
      </c>
      <c r="ED69" s="491">
        <v>0</v>
      </c>
      <c r="EE69" s="491">
        <v>0</v>
      </c>
    </row>
    <row r="70" spans="1:135" ht="21.9" customHeight="1">
      <c r="A70" s="120" t="s">
        <v>341</v>
      </c>
      <c r="B70" s="613"/>
      <c r="C70" s="611" t="s">
        <v>94</v>
      </c>
      <c r="D70" s="1063" t="s">
        <v>94</v>
      </c>
      <c r="E70" s="116" t="s">
        <v>316</v>
      </c>
      <c r="F70" s="1143">
        <v>400</v>
      </c>
      <c r="G70" s="1068" t="s">
        <v>60</v>
      </c>
      <c r="H70" s="116">
        <v>750</v>
      </c>
      <c r="I70" s="1127" t="s">
        <v>290</v>
      </c>
      <c r="J70" s="1068" t="s">
        <v>342</v>
      </c>
      <c r="K70" s="183" t="s">
        <v>264</v>
      </c>
      <c r="L70" s="116">
        <v>14</v>
      </c>
      <c r="M70" s="123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5">
        <f t="shared" si="0"/>
        <v>0</v>
      </c>
      <c r="V70" s="126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7">
        <v>0</v>
      </c>
      <c r="AD70" s="128">
        <f t="shared" si="1"/>
        <v>0</v>
      </c>
      <c r="AE70" s="721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9">
        <v>0</v>
      </c>
      <c r="AM70" s="730">
        <f t="shared" si="2"/>
        <v>0</v>
      </c>
      <c r="AN70" s="714">
        <f t="shared" si="3"/>
        <v>0</v>
      </c>
      <c r="AO70" s="600">
        <v>0</v>
      </c>
      <c r="AP70" s="134">
        <v>0</v>
      </c>
      <c r="AQ70" s="134">
        <v>0</v>
      </c>
      <c r="AR70" s="134">
        <v>0</v>
      </c>
      <c r="AS70" s="134">
        <v>0</v>
      </c>
      <c r="AT70" s="134">
        <v>0</v>
      </c>
      <c r="AU70" s="134">
        <v>0</v>
      </c>
      <c r="AV70" s="139">
        <v>0</v>
      </c>
      <c r="AW70" s="593">
        <f t="shared" si="4"/>
        <v>0</v>
      </c>
      <c r="AX70" s="129">
        <v>0</v>
      </c>
      <c r="AY70" s="130">
        <v>0</v>
      </c>
      <c r="AZ70" s="130">
        <v>0</v>
      </c>
      <c r="BA70" s="130">
        <v>0</v>
      </c>
      <c r="BB70" s="130">
        <v>0</v>
      </c>
      <c r="BC70" s="130">
        <v>0</v>
      </c>
      <c r="BD70" s="130">
        <v>0</v>
      </c>
      <c r="BE70" s="130">
        <v>0</v>
      </c>
      <c r="BF70" s="131">
        <f t="shared" si="5"/>
        <v>0</v>
      </c>
      <c r="BG70" s="149">
        <v>0</v>
      </c>
      <c r="BH70" s="150">
        <v>0</v>
      </c>
      <c r="BI70" s="150">
        <v>0</v>
      </c>
      <c r="BJ70" s="150">
        <v>0</v>
      </c>
      <c r="BK70" s="150">
        <v>0</v>
      </c>
      <c r="BL70" s="150">
        <v>0</v>
      </c>
      <c r="BM70" s="150">
        <v>0</v>
      </c>
      <c r="BN70" s="151">
        <v>0</v>
      </c>
      <c r="BO70" s="152">
        <f t="shared" si="6"/>
        <v>0</v>
      </c>
      <c r="BP70" s="173">
        <v>0</v>
      </c>
      <c r="BQ70" s="134">
        <v>0</v>
      </c>
      <c r="BR70" s="134">
        <v>0</v>
      </c>
      <c r="BS70" s="134">
        <v>0</v>
      </c>
      <c r="BT70" s="134">
        <v>0</v>
      </c>
      <c r="BU70" s="134">
        <v>0</v>
      </c>
      <c r="BV70" s="134">
        <v>0</v>
      </c>
      <c r="BW70" s="135">
        <v>0</v>
      </c>
      <c r="BX70" s="136">
        <f t="shared" si="15"/>
        <v>0</v>
      </c>
      <c r="BY70" s="393">
        <f t="shared" si="30"/>
        <v>0</v>
      </c>
      <c r="BZ70" s="1180">
        <f t="shared" si="31"/>
        <v>0</v>
      </c>
      <c r="CA70" s="1181">
        <f t="shared" si="32"/>
        <v>0</v>
      </c>
      <c r="CB70" s="130">
        <v>0</v>
      </c>
      <c r="CC70" s="130">
        <v>0</v>
      </c>
      <c r="CD70" s="1182">
        <f t="shared" si="16"/>
        <v>0</v>
      </c>
      <c r="CE70" s="1169">
        <f t="shared" si="18"/>
        <v>0</v>
      </c>
      <c r="CF70" s="263">
        <v>0</v>
      </c>
      <c r="CG70" s="462">
        <v>0</v>
      </c>
      <c r="CH70" s="240"/>
      <c r="CI70" s="219"/>
      <c r="CJ70" s="383">
        <v>0</v>
      </c>
      <c r="CK70" s="240">
        <v>0</v>
      </c>
      <c r="CL70" s="247">
        <v>0</v>
      </c>
      <c r="CM70" s="442"/>
      <c r="CN70" s="383">
        <v>0</v>
      </c>
      <c r="CO70" s="248">
        <v>0</v>
      </c>
      <c r="CP70" s="249">
        <v>0</v>
      </c>
      <c r="CQ70" s="442"/>
      <c r="CR70" s="265">
        <v>0</v>
      </c>
      <c r="CS70" s="240">
        <v>0</v>
      </c>
      <c r="CT70" s="247">
        <v>0</v>
      </c>
      <c r="CU70" s="442"/>
      <c r="CV70" s="383">
        <v>0</v>
      </c>
      <c r="CW70" s="240">
        <v>0</v>
      </c>
      <c r="CX70" s="250">
        <v>0</v>
      </c>
      <c r="CY70" s="442"/>
      <c r="CZ70" s="383">
        <v>0</v>
      </c>
      <c r="DA70" s="240">
        <v>0</v>
      </c>
      <c r="DB70" s="247">
        <v>0</v>
      </c>
      <c r="DC70" s="442"/>
      <c r="DD70" s="383">
        <v>0</v>
      </c>
      <c r="DE70" s="240">
        <v>0</v>
      </c>
      <c r="DF70" s="219"/>
      <c r="DG70" s="442"/>
      <c r="DH70" s="469">
        <f t="shared" si="11"/>
        <v>0</v>
      </c>
      <c r="DI70" s="218">
        <f t="shared" si="11"/>
        <v>0</v>
      </c>
      <c r="DJ70" s="219">
        <f t="shared" si="11"/>
        <v>0</v>
      </c>
      <c r="DK70" s="471">
        <f t="shared" si="12"/>
        <v>0</v>
      </c>
      <c r="DL70" s="215">
        <f t="shared" si="13"/>
        <v>0</v>
      </c>
      <c r="DM70" s="208">
        <f t="shared" si="14"/>
        <v>0</v>
      </c>
      <c r="DN70" s="251">
        <f t="shared" si="19"/>
        <v>0</v>
      </c>
      <c r="DO70" s="220">
        <f t="shared" si="17"/>
        <v>0</v>
      </c>
      <c r="DP70" s="449">
        <v>0</v>
      </c>
      <c r="DQ70" s="449">
        <v>0</v>
      </c>
      <c r="DR70" s="449">
        <v>0</v>
      </c>
      <c r="DS70" s="449">
        <v>0</v>
      </c>
      <c r="DT70" s="449">
        <v>0</v>
      </c>
      <c r="DU70" s="449">
        <v>0</v>
      </c>
      <c r="DV70" s="449">
        <v>0</v>
      </c>
      <c r="DW70" s="449">
        <v>0</v>
      </c>
      <c r="DX70" s="449">
        <v>0</v>
      </c>
      <c r="DY70" s="449">
        <v>0</v>
      </c>
      <c r="DZ70" s="449">
        <v>0</v>
      </c>
      <c r="EA70" s="449">
        <v>0</v>
      </c>
      <c r="EB70" s="449">
        <v>0</v>
      </c>
      <c r="EC70" s="449">
        <v>0</v>
      </c>
      <c r="ED70" s="449">
        <v>0</v>
      </c>
      <c r="EE70" s="449">
        <v>0</v>
      </c>
    </row>
    <row r="71" spans="1:135" ht="21.9" customHeight="1">
      <c r="A71" s="120" t="s">
        <v>343</v>
      </c>
      <c r="B71" s="613"/>
      <c r="C71" s="612" t="s">
        <v>94</v>
      </c>
      <c r="D71" s="1063" t="s">
        <v>94</v>
      </c>
      <c r="E71" s="115" t="s">
        <v>316</v>
      </c>
      <c r="F71" s="1143">
        <v>400</v>
      </c>
      <c r="G71" s="1068" t="s">
        <v>51</v>
      </c>
      <c r="H71" s="116">
        <v>610</v>
      </c>
      <c r="I71" s="1127" t="s">
        <v>290</v>
      </c>
      <c r="J71" s="1068" t="s">
        <v>345</v>
      </c>
      <c r="K71" s="183" t="s">
        <v>264</v>
      </c>
      <c r="L71" s="116">
        <v>16</v>
      </c>
      <c r="M71" s="123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5">
        <f t="shared" si="0"/>
        <v>0</v>
      </c>
      <c r="V71" s="126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7">
        <v>0</v>
      </c>
      <c r="AD71" s="128">
        <f t="shared" si="1"/>
        <v>0</v>
      </c>
      <c r="AE71" s="721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9">
        <v>0</v>
      </c>
      <c r="AM71" s="730">
        <f t="shared" si="2"/>
        <v>0</v>
      </c>
      <c r="AN71" s="714">
        <f t="shared" si="3"/>
        <v>0</v>
      </c>
      <c r="AO71" s="600">
        <v>0</v>
      </c>
      <c r="AP71" s="134">
        <v>0</v>
      </c>
      <c r="AQ71" s="134">
        <v>0</v>
      </c>
      <c r="AR71" s="134">
        <v>0</v>
      </c>
      <c r="AS71" s="134">
        <v>0</v>
      </c>
      <c r="AT71" s="134">
        <v>0</v>
      </c>
      <c r="AU71" s="134">
        <v>0</v>
      </c>
      <c r="AV71" s="139">
        <v>0</v>
      </c>
      <c r="AW71" s="593">
        <f t="shared" si="4"/>
        <v>0</v>
      </c>
      <c r="AX71" s="129">
        <v>0</v>
      </c>
      <c r="AY71" s="130">
        <v>0</v>
      </c>
      <c r="AZ71" s="130">
        <v>0</v>
      </c>
      <c r="BA71" s="130">
        <v>0</v>
      </c>
      <c r="BB71" s="130">
        <v>0</v>
      </c>
      <c r="BC71" s="130">
        <v>0</v>
      </c>
      <c r="BD71" s="130">
        <v>0</v>
      </c>
      <c r="BE71" s="130">
        <v>0</v>
      </c>
      <c r="BF71" s="131">
        <f t="shared" si="5"/>
        <v>0</v>
      </c>
      <c r="BG71" s="149">
        <v>0</v>
      </c>
      <c r="BH71" s="150">
        <v>0</v>
      </c>
      <c r="BI71" s="150">
        <v>0</v>
      </c>
      <c r="BJ71" s="150">
        <v>0</v>
      </c>
      <c r="BK71" s="150">
        <v>0</v>
      </c>
      <c r="BL71" s="150">
        <v>0</v>
      </c>
      <c r="BM71" s="150">
        <v>0</v>
      </c>
      <c r="BN71" s="151">
        <v>0</v>
      </c>
      <c r="BO71" s="152">
        <f t="shared" si="6"/>
        <v>0</v>
      </c>
      <c r="BP71" s="173">
        <v>0</v>
      </c>
      <c r="BQ71" s="134">
        <v>0</v>
      </c>
      <c r="BR71" s="134">
        <v>0</v>
      </c>
      <c r="BS71" s="134">
        <v>0</v>
      </c>
      <c r="BT71" s="134">
        <v>0</v>
      </c>
      <c r="BU71" s="134">
        <v>0</v>
      </c>
      <c r="BV71" s="134">
        <v>0</v>
      </c>
      <c r="BW71" s="135">
        <v>0</v>
      </c>
      <c r="BX71" s="136">
        <f t="shared" si="15"/>
        <v>0</v>
      </c>
      <c r="BY71" s="393">
        <f t="shared" si="30"/>
        <v>0</v>
      </c>
      <c r="BZ71" s="1180">
        <f t="shared" si="31"/>
        <v>0</v>
      </c>
      <c r="CA71" s="1181">
        <f t="shared" si="32"/>
        <v>0</v>
      </c>
      <c r="CB71" s="130">
        <v>0</v>
      </c>
      <c r="CC71" s="130">
        <v>0</v>
      </c>
      <c r="CD71" s="1182">
        <f t="shared" si="16"/>
        <v>0</v>
      </c>
      <c r="CE71" s="1169">
        <f t="shared" si="18"/>
        <v>0</v>
      </c>
      <c r="CF71" s="263">
        <v>0</v>
      </c>
      <c r="CG71" s="462">
        <v>0</v>
      </c>
      <c r="CH71" s="240"/>
      <c r="CI71" s="219"/>
      <c r="CJ71" s="383">
        <v>0</v>
      </c>
      <c r="CK71" s="240">
        <v>0</v>
      </c>
      <c r="CL71" s="247">
        <v>0</v>
      </c>
      <c r="CM71" s="442"/>
      <c r="CN71" s="383">
        <v>0</v>
      </c>
      <c r="CO71" s="248">
        <v>0</v>
      </c>
      <c r="CP71" s="249">
        <v>0</v>
      </c>
      <c r="CQ71" s="442"/>
      <c r="CR71" s="265">
        <v>0</v>
      </c>
      <c r="CS71" s="240">
        <v>0</v>
      </c>
      <c r="CT71" s="247">
        <v>0</v>
      </c>
      <c r="CU71" s="442"/>
      <c r="CV71" s="383">
        <v>0</v>
      </c>
      <c r="CW71" s="240">
        <v>0</v>
      </c>
      <c r="CX71" s="250">
        <v>0</v>
      </c>
      <c r="CY71" s="442"/>
      <c r="CZ71" s="383">
        <v>0</v>
      </c>
      <c r="DA71" s="240">
        <v>0</v>
      </c>
      <c r="DB71" s="247">
        <v>0</v>
      </c>
      <c r="DC71" s="442"/>
      <c r="DD71" s="383">
        <v>0</v>
      </c>
      <c r="DE71" s="240">
        <v>0</v>
      </c>
      <c r="DF71" s="219"/>
      <c r="DG71" s="442"/>
      <c r="DH71" s="469">
        <f t="shared" si="11"/>
        <v>0</v>
      </c>
      <c r="DI71" s="218">
        <f t="shared" si="11"/>
        <v>0</v>
      </c>
      <c r="DJ71" s="219">
        <f t="shared" si="11"/>
        <v>0</v>
      </c>
      <c r="DK71" s="471">
        <f t="shared" si="12"/>
        <v>0</v>
      </c>
      <c r="DL71" s="215">
        <f t="shared" si="13"/>
        <v>0</v>
      </c>
      <c r="DM71" s="208">
        <f t="shared" si="14"/>
        <v>0</v>
      </c>
      <c r="DN71" s="251">
        <f t="shared" si="19"/>
        <v>0</v>
      </c>
      <c r="DO71" s="220">
        <f t="shared" si="17"/>
        <v>0</v>
      </c>
      <c r="DP71" s="449">
        <v>0</v>
      </c>
      <c r="DQ71" s="449">
        <v>0</v>
      </c>
      <c r="DR71" s="449">
        <v>0</v>
      </c>
      <c r="DS71" s="449">
        <v>0</v>
      </c>
      <c r="DT71" s="449">
        <v>0</v>
      </c>
      <c r="DU71" s="449">
        <v>0</v>
      </c>
      <c r="DV71" s="449">
        <v>0</v>
      </c>
      <c r="DW71" s="449">
        <v>0</v>
      </c>
      <c r="DX71" s="449">
        <v>0</v>
      </c>
      <c r="DY71" s="449">
        <v>0</v>
      </c>
      <c r="DZ71" s="449">
        <v>0</v>
      </c>
      <c r="EA71" s="449">
        <v>0</v>
      </c>
      <c r="EB71" s="449">
        <v>0</v>
      </c>
      <c r="EC71" s="449">
        <v>0</v>
      </c>
      <c r="ED71" s="449">
        <v>0</v>
      </c>
      <c r="EE71" s="449">
        <v>0</v>
      </c>
    </row>
    <row r="72" spans="1:135" ht="21.9" customHeight="1">
      <c r="A72" s="390" t="s">
        <v>344</v>
      </c>
      <c r="B72" s="614"/>
      <c r="C72" s="1085" t="s">
        <v>94</v>
      </c>
      <c r="D72" s="1095" t="s">
        <v>94</v>
      </c>
      <c r="E72" s="511" t="s">
        <v>316</v>
      </c>
      <c r="F72" s="1140">
        <v>400</v>
      </c>
      <c r="G72" s="1065" t="s">
        <v>60</v>
      </c>
      <c r="H72" s="511">
        <v>770</v>
      </c>
      <c r="I72" s="1127" t="s">
        <v>290</v>
      </c>
      <c r="J72" s="1065" t="s">
        <v>345</v>
      </c>
      <c r="K72" s="346" t="s">
        <v>264</v>
      </c>
      <c r="L72" s="511">
        <v>14</v>
      </c>
      <c r="M72" s="123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5">
        <f t="shared" si="0"/>
        <v>0</v>
      </c>
      <c r="V72" s="126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7">
        <v>0</v>
      </c>
      <c r="AD72" s="128">
        <f t="shared" si="1"/>
        <v>0</v>
      </c>
      <c r="AE72" s="721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9">
        <v>0</v>
      </c>
      <c r="AM72" s="730">
        <f t="shared" si="2"/>
        <v>0</v>
      </c>
      <c r="AN72" s="714">
        <f t="shared" si="3"/>
        <v>0</v>
      </c>
      <c r="AO72" s="600">
        <v>0</v>
      </c>
      <c r="AP72" s="134">
        <v>0</v>
      </c>
      <c r="AQ72" s="134">
        <v>0</v>
      </c>
      <c r="AR72" s="134">
        <v>0</v>
      </c>
      <c r="AS72" s="134">
        <v>0</v>
      </c>
      <c r="AT72" s="134">
        <v>0</v>
      </c>
      <c r="AU72" s="134">
        <v>0</v>
      </c>
      <c r="AV72" s="139">
        <v>0</v>
      </c>
      <c r="AW72" s="593">
        <f t="shared" si="4"/>
        <v>0</v>
      </c>
      <c r="AX72" s="129">
        <v>0</v>
      </c>
      <c r="AY72" s="130">
        <v>0</v>
      </c>
      <c r="AZ72" s="130">
        <v>0</v>
      </c>
      <c r="BA72" s="130">
        <v>0</v>
      </c>
      <c r="BB72" s="130">
        <v>0</v>
      </c>
      <c r="BC72" s="130">
        <v>0</v>
      </c>
      <c r="BD72" s="130">
        <v>0</v>
      </c>
      <c r="BE72" s="130">
        <v>0</v>
      </c>
      <c r="BF72" s="131">
        <f t="shared" si="5"/>
        <v>0</v>
      </c>
      <c r="BG72" s="149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  <c r="BM72" s="150">
        <v>0</v>
      </c>
      <c r="BN72" s="151">
        <v>0</v>
      </c>
      <c r="BO72" s="152">
        <f t="shared" si="6"/>
        <v>0</v>
      </c>
      <c r="BP72" s="173">
        <v>0</v>
      </c>
      <c r="BQ72" s="134">
        <v>0</v>
      </c>
      <c r="BR72" s="134">
        <v>0</v>
      </c>
      <c r="BS72" s="134">
        <v>0</v>
      </c>
      <c r="BT72" s="134">
        <v>0</v>
      </c>
      <c r="BU72" s="134">
        <v>0</v>
      </c>
      <c r="BV72" s="134">
        <v>0</v>
      </c>
      <c r="BW72" s="135">
        <v>0</v>
      </c>
      <c r="BX72" s="136">
        <f t="shared" si="15"/>
        <v>0</v>
      </c>
      <c r="BY72" s="393">
        <f t="shared" si="30"/>
        <v>0</v>
      </c>
      <c r="BZ72" s="1180">
        <f t="shared" si="31"/>
        <v>0</v>
      </c>
      <c r="CA72" s="1181">
        <f t="shared" si="32"/>
        <v>0</v>
      </c>
      <c r="CB72" s="130">
        <v>0</v>
      </c>
      <c r="CC72" s="130">
        <v>0</v>
      </c>
      <c r="CD72" s="1182">
        <f t="shared" si="16"/>
        <v>0</v>
      </c>
      <c r="CE72" s="1169">
        <f t="shared" si="18"/>
        <v>0</v>
      </c>
      <c r="CF72" s="263">
        <v>0</v>
      </c>
      <c r="CG72" s="462">
        <v>0</v>
      </c>
      <c r="CH72" s="240"/>
      <c r="CI72" s="219"/>
      <c r="CJ72" s="383">
        <v>0</v>
      </c>
      <c r="CK72" s="240">
        <v>0</v>
      </c>
      <c r="CL72" s="247">
        <v>0</v>
      </c>
      <c r="CM72" s="442"/>
      <c r="CN72" s="383">
        <v>0</v>
      </c>
      <c r="CO72" s="248">
        <v>0</v>
      </c>
      <c r="CP72" s="249">
        <v>0</v>
      </c>
      <c r="CQ72" s="442"/>
      <c r="CR72" s="265">
        <v>0</v>
      </c>
      <c r="CS72" s="240">
        <v>0</v>
      </c>
      <c r="CT72" s="247">
        <v>0</v>
      </c>
      <c r="CU72" s="442"/>
      <c r="CV72" s="383">
        <v>0</v>
      </c>
      <c r="CW72" s="240">
        <v>0</v>
      </c>
      <c r="CX72" s="250">
        <v>0</v>
      </c>
      <c r="CY72" s="442"/>
      <c r="CZ72" s="383">
        <v>0</v>
      </c>
      <c r="DA72" s="240">
        <v>0</v>
      </c>
      <c r="DB72" s="247">
        <v>0</v>
      </c>
      <c r="DC72" s="442"/>
      <c r="DD72" s="383">
        <v>0</v>
      </c>
      <c r="DE72" s="240">
        <v>0</v>
      </c>
      <c r="DF72" s="219"/>
      <c r="DG72" s="442"/>
      <c r="DH72" s="469">
        <f t="shared" si="11"/>
        <v>0</v>
      </c>
      <c r="DI72" s="218">
        <f t="shared" si="11"/>
        <v>0</v>
      </c>
      <c r="DJ72" s="219">
        <f t="shared" si="11"/>
        <v>0</v>
      </c>
      <c r="DK72" s="471">
        <f t="shared" si="12"/>
        <v>0</v>
      </c>
      <c r="DL72" s="215">
        <f t="shared" si="13"/>
        <v>0</v>
      </c>
      <c r="DM72" s="208">
        <f t="shared" si="14"/>
        <v>0</v>
      </c>
      <c r="DN72" s="251">
        <f t="shared" si="19"/>
        <v>0</v>
      </c>
      <c r="DO72" s="220">
        <f t="shared" si="17"/>
        <v>0</v>
      </c>
      <c r="DP72" s="449">
        <v>0</v>
      </c>
      <c r="DQ72" s="449">
        <v>0</v>
      </c>
      <c r="DR72" s="449">
        <v>0</v>
      </c>
      <c r="DS72" s="449">
        <v>0</v>
      </c>
      <c r="DT72" s="449">
        <v>0</v>
      </c>
      <c r="DU72" s="449">
        <v>0</v>
      </c>
      <c r="DV72" s="449">
        <v>0</v>
      </c>
      <c r="DW72" s="449">
        <v>0</v>
      </c>
      <c r="DX72" s="449">
        <v>0</v>
      </c>
      <c r="DY72" s="449">
        <v>0</v>
      </c>
      <c r="DZ72" s="449">
        <v>0</v>
      </c>
      <c r="EA72" s="449">
        <v>0</v>
      </c>
      <c r="EB72" s="449">
        <v>0</v>
      </c>
      <c r="EC72" s="449">
        <v>0</v>
      </c>
      <c r="ED72" s="449">
        <v>0</v>
      </c>
      <c r="EE72" s="449">
        <v>0</v>
      </c>
    </row>
    <row r="73" spans="1:135" ht="21.9" customHeight="1">
      <c r="A73" s="120" t="s">
        <v>349</v>
      </c>
      <c r="B73" s="613"/>
      <c r="C73" s="612" t="s">
        <v>94</v>
      </c>
      <c r="D73" s="612" t="s">
        <v>94</v>
      </c>
      <c r="E73" s="115" t="s">
        <v>316</v>
      </c>
      <c r="F73" s="1143">
        <v>400</v>
      </c>
      <c r="G73" s="1068" t="s">
        <v>51</v>
      </c>
      <c r="H73" s="116">
        <v>890</v>
      </c>
      <c r="I73" s="1127" t="s">
        <v>290</v>
      </c>
      <c r="J73" s="1068" t="s">
        <v>351</v>
      </c>
      <c r="K73" s="183" t="s">
        <v>264</v>
      </c>
      <c r="L73" s="116">
        <v>12</v>
      </c>
      <c r="M73" s="123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5">
        <f t="shared" si="0"/>
        <v>0</v>
      </c>
      <c r="V73" s="126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7">
        <v>0</v>
      </c>
      <c r="AD73" s="128">
        <f t="shared" si="1"/>
        <v>0</v>
      </c>
      <c r="AE73" s="721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9">
        <v>0</v>
      </c>
      <c r="AM73" s="730">
        <f t="shared" si="2"/>
        <v>0</v>
      </c>
      <c r="AN73" s="714">
        <f t="shared" si="3"/>
        <v>0</v>
      </c>
      <c r="AO73" s="600">
        <v>0</v>
      </c>
      <c r="AP73" s="134">
        <v>0</v>
      </c>
      <c r="AQ73" s="134">
        <v>0</v>
      </c>
      <c r="AR73" s="134">
        <v>0</v>
      </c>
      <c r="AS73" s="134">
        <v>0</v>
      </c>
      <c r="AT73" s="134">
        <v>0</v>
      </c>
      <c r="AU73" s="134">
        <v>0</v>
      </c>
      <c r="AV73" s="139">
        <v>0</v>
      </c>
      <c r="AW73" s="593">
        <f t="shared" si="4"/>
        <v>0</v>
      </c>
      <c r="AX73" s="129">
        <v>0</v>
      </c>
      <c r="AY73" s="130">
        <v>0</v>
      </c>
      <c r="AZ73" s="130">
        <v>0</v>
      </c>
      <c r="BA73" s="130">
        <v>0</v>
      </c>
      <c r="BB73" s="130">
        <v>0</v>
      </c>
      <c r="BC73" s="130">
        <v>0</v>
      </c>
      <c r="BD73" s="130">
        <v>0</v>
      </c>
      <c r="BE73" s="130">
        <v>0</v>
      </c>
      <c r="BF73" s="131">
        <f t="shared" si="5"/>
        <v>0</v>
      </c>
      <c r="BG73" s="149">
        <v>0</v>
      </c>
      <c r="BH73" s="150">
        <v>0</v>
      </c>
      <c r="BI73" s="150">
        <v>0</v>
      </c>
      <c r="BJ73" s="150">
        <v>0</v>
      </c>
      <c r="BK73" s="150">
        <v>0</v>
      </c>
      <c r="BL73" s="150">
        <v>0</v>
      </c>
      <c r="BM73" s="150">
        <v>0</v>
      </c>
      <c r="BN73" s="151">
        <v>0</v>
      </c>
      <c r="BO73" s="152">
        <f t="shared" si="6"/>
        <v>0</v>
      </c>
      <c r="BP73" s="173">
        <v>0</v>
      </c>
      <c r="BQ73" s="134">
        <v>0</v>
      </c>
      <c r="BR73" s="134">
        <v>0</v>
      </c>
      <c r="BS73" s="134">
        <v>0</v>
      </c>
      <c r="BT73" s="134">
        <v>0</v>
      </c>
      <c r="BU73" s="134">
        <v>0</v>
      </c>
      <c r="BV73" s="134">
        <v>0</v>
      </c>
      <c r="BW73" s="135">
        <v>0</v>
      </c>
      <c r="BX73" s="136">
        <f t="shared" si="15"/>
        <v>0</v>
      </c>
      <c r="BY73" s="393">
        <f t="shared" si="30"/>
        <v>0</v>
      </c>
      <c r="BZ73" s="1180">
        <f t="shared" si="31"/>
        <v>0</v>
      </c>
      <c r="CA73" s="1181">
        <f t="shared" si="32"/>
        <v>0</v>
      </c>
      <c r="CB73" s="130">
        <v>0</v>
      </c>
      <c r="CC73" s="130">
        <v>0</v>
      </c>
      <c r="CD73" s="1182">
        <f t="shared" si="16"/>
        <v>0</v>
      </c>
      <c r="CE73" s="1169">
        <f t="shared" si="18"/>
        <v>0</v>
      </c>
      <c r="CF73" s="263">
        <v>0</v>
      </c>
      <c r="CG73" s="462">
        <v>0</v>
      </c>
      <c r="CH73" s="240"/>
      <c r="CI73" s="219"/>
      <c r="CJ73" s="383">
        <v>0</v>
      </c>
      <c r="CK73" s="240">
        <v>0</v>
      </c>
      <c r="CL73" s="247">
        <v>0</v>
      </c>
      <c r="CM73" s="442"/>
      <c r="CN73" s="383">
        <v>0</v>
      </c>
      <c r="CO73" s="248">
        <v>0</v>
      </c>
      <c r="CP73" s="249">
        <v>0</v>
      </c>
      <c r="CQ73" s="442"/>
      <c r="CR73" s="265">
        <v>0</v>
      </c>
      <c r="CS73" s="240">
        <v>0</v>
      </c>
      <c r="CT73" s="247">
        <v>0</v>
      </c>
      <c r="CU73" s="442"/>
      <c r="CV73" s="383">
        <v>0</v>
      </c>
      <c r="CW73" s="240">
        <v>0</v>
      </c>
      <c r="CX73" s="250">
        <v>0</v>
      </c>
      <c r="CY73" s="442"/>
      <c r="CZ73" s="383">
        <v>0</v>
      </c>
      <c r="DA73" s="240">
        <v>0</v>
      </c>
      <c r="DB73" s="247">
        <v>0</v>
      </c>
      <c r="DC73" s="442"/>
      <c r="DD73" s="383">
        <v>0</v>
      </c>
      <c r="DE73" s="240">
        <v>0</v>
      </c>
      <c r="DF73" s="219"/>
      <c r="DG73" s="442"/>
      <c r="DH73" s="469">
        <f t="shared" si="11"/>
        <v>0</v>
      </c>
      <c r="DI73" s="218">
        <f t="shared" si="11"/>
        <v>0</v>
      </c>
      <c r="DJ73" s="219">
        <f t="shared" si="11"/>
        <v>0</v>
      </c>
      <c r="DK73" s="471">
        <f t="shared" si="12"/>
        <v>0</v>
      </c>
      <c r="DL73" s="215">
        <f t="shared" si="13"/>
        <v>0</v>
      </c>
      <c r="DM73" s="208">
        <f t="shared" si="14"/>
        <v>0</v>
      </c>
      <c r="DN73" s="251">
        <f t="shared" si="19"/>
        <v>0</v>
      </c>
      <c r="DO73" s="220">
        <f t="shared" si="17"/>
        <v>0</v>
      </c>
      <c r="DP73" s="449">
        <v>0</v>
      </c>
      <c r="DQ73" s="449">
        <v>0</v>
      </c>
      <c r="DR73" s="449">
        <v>0</v>
      </c>
      <c r="DS73" s="449">
        <v>0</v>
      </c>
      <c r="DT73" s="449">
        <v>0</v>
      </c>
      <c r="DU73" s="449">
        <v>0</v>
      </c>
      <c r="DV73" s="449">
        <v>0</v>
      </c>
      <c r="DW73" s="449">
        <v>0</v>
      </c>
      <c r="DX73" s="449">
        <v>0</v>
      </c>
      <c r="DY73" s="449">
        <v>0</v>
      </c>
      <c r="DZ73" s="449">
        <v>0</v>
      </c>
      <c r="EA73" s="449">
        <v>0</v>
      </c>
      <c r="EB73" s="449">
        <v>0</v>
      </c>
      <c r="EC73" s="449">
        <v>0</v>
      </c>
      <c r="ED73" s="449">
        <v>0</v>
      </c>
      <c r="EE73" s="449">
        <v>0</v>
      </c>
    </row>
    <row r="74" spans="1:135" ht="21.9" customHeight="1">
      <c r="A74" s="390" t="s">
        <v>350</v>
      </c>
      <c r="B74" s="614"/>
      <c r="C74" s="1085" t="s">
        <v>94</v>
      </c>
      <c r="D74" s="1095" t="s">
        <v>94</v>
      </c>
      <c r="E74" s="511" t="s">
        <v>316</v>
      </c>
      <c r="F74" s="1140">
        <v>400</v>
      </c>
      <c r="G74" s="1065" t="s">
        <v>60</v>
      </c>
      <c r="H74" s="511">
        <v>785</v>
      </c>
      <c r="I74" s="1127" t="s">
        <v>290</v>
      </c>
      <c r="J74" s="1065" t="s">
        <v>351</v>
      </c>
      <c r="K74" s="346" t="s">
        <v>264</v>
      </c>
      <c r="L74" s="511">
        <v>14</v>
      </c>
      <c r="M74" s="123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5">
        <f t="shared" si="0"/>
        <v>0</v>
      </c>
      <c r="V74" s="126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7">
        <v>0</v>
      </c>
      <c r="AD74" s="128">
        <f t="shared" ref="AD74:AD93" si="33">SUM(V74:AC74)</f>
        <v>0</v>
      </c>
      <c r="AE74" s="721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9">
        <v>0</v>
      </c>
      <c r="AM74" s="730">
        <f t="shared" ref="AM74:AM93" si="34">SUM(AE74:AL74)</f>
        <v>0</v>
      </c>
      <c r="AN74" s="714">
        <f t="shared" si="3"/>
        <v>0</v>
      </c>
      <c r="AO74" s="600">
        <v>0</v>
      </c>
      <c r="AP74" s="134">
        <v>0</v>
      </c>
      <c r="AQ74" s="134">
        <v>0</v>
      </c>
      <c r="AR74" s="134">
        <v>0</v>
      </c>
      <c r="AS74" s="134">
        <v>0</v>
      </c>
      <c r="AT74" s="134">
        <v>0</v>
      </c>
      <c r="AU74" s="134">
        <v>0</v>
      </c>
      <c r="AV74" s="139">
        <v>0</v>
      </c>
      <c r="AW74" s="593">
        <f t="shared" si="4"/>
        <v>0</v>
      </c>
      <c r="AX74" s="129">
        <v>0</v>
      </c>
      <c r="AY74" s="130">
        <v>0</v>
      </c>
      <c r="AZ74" s="130">
        <v>0</v>
      </c>
      <c r="BA74" s="130">
        <v>0</v>
      </c>
      <c r="BB74" s="130">
        <v>0</v>
      </c>
      <c r="BC74" s="130">
        <v>0</v>
      </c>
      <c r="BD74" s="130">
        <v>0</v>
      </c>
      <c r="BE74" s="130">
        <v>0</v>
      </c>
      <c r="BF74" s="131">
        <f t="shared" ref="BF74:BF93" si="35">SUM(AX74:BE74)</f>
        <v>0</v>
      </c>
      <c r="BG74" s="149">
        <v>0</v>
      </c>
      <c r="BH74" s="150">
        <v>0</v>
      </c>
      <c r="BI74" s="150">
        <v>0</v>
      </c>
      <c r="BJ74" s="150">
        <v>0</v>
      </c>
      <c r="BK74" s="150">
        <v>0</v>
      </c>
      <c r="BL74" s="150">
        <v>0</v>
      </c>
      <c r="BM74" s="150">
        <v>0</v>
      </c>
      <c r="BN74" s="151">
        <v>0</v>
      </c>
      <c r="BO74" s="152">
        <f t="shared" si="6"/>
        <v>0</v>
      </c>
      <c r="BP74" s="173">
        <v>0</v>
      </c>
      <c r="BQ74" s="134">
        <v>0</v>
      </c>
      <c r="BR74" s="134">
        <v>0</v>
      </c>
      <c r="BS74" s="134">
        <v>0</v>
      </c>
      <c r="BT74" s="134">
        <v>0</v>
      </c>
      <c r="BU74" s="134">
        <v>0</v>
      </c>
      <c r="BV74" s="134">
        <v>0</v>
      </c>
      <c r="BW74" s="135">
        <v>0</v>
      </c>
      <c r="BX74" s="136">
        <f t="shared" si="15"/>
        <v>0</v>
      </c>
      <c r="BY74" s="393">
        <f t="shared" si="30"/>
        <v>0</v>
      </c>
      <c r="BZ74" s="1180">
        <f t="shared" si="31"/>
        <v>0</v>
      </c>
      <c r="CA74" s="1181">
        <f t="shared" si="32"/>
        <v>0</v>
      </c>
      <c r="CB74" s="130">
        <v>0</v>
      </c>
      <c r="CC74" s="130">
        <v>0</v>
      </c>
      <c r="CD74" s="1182">
        <f t="shared" si="16"/>
        <v>0</v>
      </c>
      <c r="CE74" s="1169">
        <f t="shared" si="18"/>
        <v>0</v>
      </c>
      <c r="CF74" s="380">
        <v>0</v>
      </c>
      <c r="CG74" s="462">
        <v>0</v>
      </c>
      <c r="CH74" s="240"/>
      <c r="CI74" s="219"/>
      <c r="CJ74" s="383">
        <v>0</v>
      </c>
      <c r="CK74" s="240">
        <v>0</v>
      </c>
      <c r="CL74" s="247">
        <v>0</v>
      </c>
      <c r="CM74" s="442"/>
      <c r="CN74" s="383">
        <v>0</v>
      </c>
      <c r="CO74" s="248">
        <v>0</v>
      </c>
      <c r="CP74" s="249">
        <v>0</v>
      </c>
      <c r="CQ74" s="442"/>
      <c r="CR74" s="265">
        <v>0</v>
      </c>
      <c r="CS74" s="240">
        <v>0</v>
      </c>
      <c r="CT74" s="247">
        <v>0</v>
      </c>
      <c r="CU74" s="442"/>
      <c r="CV74" s="383">
        <v>0</v>
      </c>
      <c r="CW74" s="240">
        <v>0</v>
      </c>
      <c r="CX74" s="250">
        <v>0</v>
      </c>
      <c r="CY74" s="442"/>
      <c r="CZ74" s="383">
        <v>0</v>
      </c>
      <c r="DA74" s="240">
        <v>0</v>
      </c>
      <c r="DB74" s="247">
        <v>0</v>
      </c>
      <c r="DC74" s="442"/>
      <c r="DD74" s="383">
        <v>0</v>
      </c>
      <c r="DE74" s="240">
        <v>0</v>
      </c>
      <c r="DF74" s="219"/>
      <c r="DG74" s="442"/>
      <c r="DH74" s="469">
        <f t="shared" si="11"/>
        <v>0</v>
      </c>
      <c r="DI74" s="218">
        <f t="shared" si="11"/>
        <v>0</v>
      </c>
      <c r="DJ74" s="219">
        <f t="shared" si="11"/>
        <v>0</v>
      </c>
      <c r="DK74" s="471">
        <f t="shared" si="12"/>
        <v>0</v>
      </c>
      <c r="DL74" s="215">
        <f t="shared" si="13"/>
        <v>0</v>
      </c>
      <c r="DM74" s="208">
        <f t="shared" si="14"/>
        <v>0</v>
      </c>
      <c r="DN74" s="251">
        <f t="shared" si="19"/>
        <v>0</v>
      </c>
      <c r="DO74" s="220">
        <f t="shared" si="17"/>
        <v>0</v>
      </c>
      <c r="DP74" s="449">
        <v>0</v>
      </c>
      <c r="DQ74" s="449">
        <v>0</v>
      </c>
      <c r="DR74" s="449">
        <v>0</v>
      </c>
      <c r="DS74" s="449">
        <v>0</v>
      </c>
      <c r="DT74" s="449">
        <v>0</v>
      </c>
      <c r="DU74" s="449">
        <v>0</v>
      </c>
      <c r="DV74" s="449">
        <v>0</v>
      </c>
      <c r="DW74" s="449">
        <v>0</v>
      </c>
      <c r="DX74" s="449">
        <v>0</v>
      </c>
      <c r="DY74" s="449">
        <v>0</v>
      </c>
      <c r="DZ74" s="449">
        <v>0</v>
      </c>
      <c r="EA74" s="449">
        <v>0</v>
      </c>
      <c r="EB74" s="449">
        <v>0</v>
      </c>
      <c r="EC74" s="449">
        <v>0</v>
      </c>
      <c r="ED74" s="449">
        <v>0</v>
      </c>
      <c r="EE74" s="449">
        <v>0</v>
      </c>
    </row>
    <row r="75" spans="1:135" ht="21.9" customHeight="1">
      <c r="A75" s="120" t="s">
        <v>337</v>
      </c>
      <c r="B75" s="613"/>
      <c r="C75" s="612" t="s">
        <v>94</v>
      </c>
      <c r="D75" s="612" t="s">
        <v>94</v>
      </c>
      <c r="E75" s="115" t="s">
        <v>316</v>
      </c>
      <c r="F75" s="1143">
        <v>400</v>
      </c>
      <c r="G75" s="1068" t="s">
        <v>60</v>
      </c>
      <c r="H75" s="116">
        <v>695</v>
      </c>
      <c r="I75" s="1127" t="s">
        <v>290</v>
      </c>
      <c r="J75" s="1068" t="s">
        <v>335</v>
      </c>
      <c r="K75" s="183" t="s">
        <v>264</v>
      </c>
      <c r="L75" s="116">
        <v>16</v>
      </c>
      <c r="M75" s="123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5">
        <f t="shared" ref="U75:U93" si="36">SUM(M75:T75)</f>
        <v>0</v>
      </c>
      <c r="V75" s="126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7">
        <v>0</v>
      </c>
      <c r="AD75" s="128">
        <f t="shared" si="33"/>
        <v>0</v>
      </c>
      <c r="AE75" s="721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9">
        <v>0</v>
      </c>
      <c r="AM75" s="730">
        <f t="shared" si="34"/>
        <v>0</v>
      </c>
      <c r="AN75" s="714">
        <f t="shared" si="3"/>
        <v>0</v>
      </c>
      <c r="AO75" s="600">
        <v>0</v>
      </c>
      <c r="AP75" s="134">
        <v>0</v>
      </c>
      <c r="AQ75" s="134">
        <v>0</v>
      </c>
      <c r="AR75" s="134">
        <v>0</v>
      </c>
      <c r="AS75" s="134">
        <v>0</v>
      </c>
      <c r="AT75" s="134">
        <v>0</v>
      </c>
      <c r="AU75" s="134">
        <v>0</v>
      </c>
      <c r="AV75" s="139">
        <v>0</v>
      </c>
      <c r="AW75" s="593">
        <f t="shared" si="4"/>
        <v>0</v>
      </c>
      <c r="AX75" s="129">
        <v>0</v>
      </c>
      <c r="AY75" s="130">
        <v>0</v>
      </c>
      <c r="AZ75" s="130">
        <v>0</v>
      </c>
      <c r="BA75" s="130">
        <v>0</v>
      </c>
      <c r="BB75" s="130">
        <v>0</v>
      </c>
      <c r="BC75" s="130">
        <v>0</v>
      </c>
      <c r="BD75" s="130">
        <v>0</v>
      </c>
      <c r="BE75" s="130">
        <v>0</v>
      </c>
      <c r="BF75" s="131">
        <f t="shared" si="35"/>
        <v>0</v>
      </c>
      <c r="BG75" s="149">
        <v>0</v>
      </c>
      <c r="BH75" s="150">
        <v>0</v>
      </c>
      <c r="BI75" s="150">
        <v>0</v>
      </c>
      <c r="BJ75" s="150">
        <v>0</v>
      </c>
      <c r="BK75" s="150">
        <v>0</v>
      </c>
      <c r="BL75" s="150">
        <v>0</v>
      </c>
      <c r="BM75" s="150">
        <v>0</v>
      </c>
      <c r="BN75" s="151">
        <v>0</v>
      </c>
      <c r="BO75" s="152">
        <f t="shared" si="6"/>
        <v>0</v>
      </c>
      <c r="BP75" s="184">
        <v>0</v>
      </c>
      <c r="BQ75" s="134">
        <v>0</v>
      </c>
      <c r="BR75" s="134">
        <v>0</v>
      </c>
      <c r="BS75" s="134">
        <v>0</v>
      </c>
      <c r="BT75" s="134">
        <v>0</v>
      </c>
      <c r="BU75" s="134">
        <v>0</v>
      </c>
      <c r="BV75" s="134">
        <v>0</v>
      </c>
      <c r="BW75" s="139">
        <v>0</v>
      </c>
      <c r="BX75" s="136">
        <f>SUM(BP75:BW75)</f>
        <v>0</v>
      </c>
      <c r="BY75" s="393">
        <f t="shared" si="30"/>
        <v>0</v>
      </c>
      <c r="BZ75" s="1180">
        <f t="shared" si="31"/>
        <v>0</v>
      </c>
      <c r="CA75" s="1181">
        <f t="shared" si="32"/>
        <v>0</v>
      </c>
      <c r="CB75" s="130">
        <v>0</v>
      </c>
      <c r="CC75" s="130">
        <v>0</v>
      </c>
      <c r="CD75" s="1182">
        <f t="shared" si="16"/>
        <v>0</v>
      </c>
      <c r="CE75" s="1169">
        <f t="shared" si="18"/>
        <v>0</v>
      </c>
      <c r="CF75" s="263">
        <v>0</v>
      </c>
      <c r="CG75" s="462">
        <v>0</v>
      </c>
      <c r="CH75" s="240"/>
      <c r="CI75" s="219"/>
      <c r="CJ75" s="383">
        <v>0</v>
      </c>
      <c r="CK75" s="240">
        <v>0</v>
      </c>
      <c r="CL75" s="247">
        <v>0</v>
      </c>
      <c r="CM75" s="442"/>
      <c r="CN75" s="383">
        <v>0</v>
      </c>
      <c r="CO75" s="248">
        <v>0</v>
      </c>
      <c r="CP75" s="249">
        <v>0</v>
      </c>
      <c r="CQ75" s="442"/>
      <c r="CR75" s="265">
        <v>0</v>
      </c>
      <c r="CS75" s="240">
        <v>0</v>
      </c>
      <c r="CT75" s="247">
        <v>0</v>
      </c>
      <c r="CU75" s="442"/>
      <c r="CV75" s="383">
        <v>0</v>
      </c>
      <c r="CW75" s="240">
        <v>0</v>
      </c>
      <c r="CX75" s="250">
        <v>0</v>
      </c>
      <c r="CY75" s="442"/>
      <c r="CZ75" s="383">
        <v>0</v>
      </c>
      <c r="DA75" s="240">
        <v>0</v>
      </c>
      <c r="DB75" s="247">
        <v>0</v>
      </c>
      <c r="DC75" s="442"/>
      <c r="DD75" s="383">
        <v>0</v>
      </c>
      <c r="DE75" s="240">
        <v>0</v>
      </c>
      <c r="DF75" s="219"/>
      <c r="DG75" s="442"/>
      <c r="DH75" s="469">
        <f t="shared" si="11"/>
        <v>0</v>
      </c>
      <c r="DI75" s="218">
        <f t="shared" si="11"/>
        <v>0</v>
      </c>
      <c r="DJ75" s="219">
        <f t="shared" si="11"/>
        <v>0</v>
      </c>
      <c r="DK75" s="471">
        <f t="shared" si="12"/>
        <v>0</v>
      </c>
      <c r="DL75" s="215">
        <f t="shared" si="13"/>
        <v>0</v>
      </c>
      <c r="DM75" s="208">
        <f t="shared" si="14"/>
        <v>0</v>
      </c>
      <c r="DN75" s="251">
        <f t="shared" si="19"/>
        <v>0</v>
      </c>
      <c r="DO75" s="220">
        <f t="shared" si="17"/>
        <v>0</v>
      </c>
      <c r="DP75" s="449">
        <v>0</v>
      </c>
      <c r="DQ75" s="449">
        <v>0</v>
      </c>
      <c r="DR75" s="449">
        <v>0</v>
      </c>
      <c r="DS75" s="449">
        <v>0</v>
      </c>
      <c r="DT75" s="449">
        <v>0</v>
      </c>
      <c r="DU75" s="449">
        <v>0</v>
      </c>
      <c r="DV75" s="449">
        <v>0</v>
      </c>
      <c r="DW75" s="449">
        <v>0</v>
      </c>
      <c r="DX75" s="449">
        <v>0</v>
      </c>
      <c r="DY75" s="449">
        <v>0</v>
      </c>
      <c r="DZ75" s="449">
        <v>0</v>
      </c>
      <c r="EA75" s="449">
        <v>0</v>
      </c>
      <c r="EB75" s="449">
        <v>0</v>
      </c>
      <c r="EC75" s="449">
        <v>0</v>
      </c>
      <c r="ED75" s="449">
        <v>0</v>
      </c>
      <c r="EE75" s="449">
        <v>0</v>
      </c>
    </row>
    <row r="76" spans="1:135" ht="21.9" customHeight="1">
      <c r="A76" s="1105" t="s">
        <v>336</v>
      </c>
      <c r="B76" s="615"/>
      <c r="C76" s="674" t="s">
        <v>94</v>
      </c>
      <c r="D76" s="675" t="s">
        <v>94</v>
      </c>
      <c r="E76" s="166" t="s">
        <v>316</v>
      </c>
      <c r="F76" s="1146">
        <v>400</v>
      </c>
      <c r="G76" s="1071" t="s">
        <v>51</v>
      </c>
      <c r="H76" s="166">
        <v>785</v>
      </c>
      <c r="I76" s="1127" t="s">
        <v>290</v>
      </c>
      <c r="J76" s="1071" t="s">
        <v>335</v>
      </c>
      <c r="K76" s="452" t="s">
        <v>264</v>
      </c>
      <c r="L76" s="166">
        <v>14</v>
      </c>
      <c r="M76" s="123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5">
        <f t="shared" si="36"/>
        <v>0</v>
      </c>
      <c r="V76" s="126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7">
        <v>0</v>
      </c>
      <c r="AD76" s="128">
        <f t="shared" si="33"/>
        <v>0</v>
      </c>
      <c r="AE76" s="721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9">
        <v>0</v>
      </c>
      <c r="AM76" s="730">
        <f t="shared" si="34"/>
        <v>0</v>
      </c>
      <c r="AN76" s="714">
        <f t="shared" si="3"/>
        <v>0</v>
      </c>
      <c r="AO76" s="600">
        <v>0</v>
      </c>
      <c r="AP76" s="134">
        <v>0</v>
      </c>
      <c r="AQ76" s="134">
        <v>0</v>
      </c>
      <c r="AR76" s="134">
        <v>0</v>
      </c>
      <c r="AS76" s="134">
        <v>0</v>
      </c>
      <c r="AT76" s="134">
        <v>0</v>
      </c>
      <c r="AU76" s="134">
        <v>0</v>
      </c>
      <c r="AV76" s="139">
        <v>0</v>
      </c>
      <c r="AW76" s="593">
        <f t="shared" si="4"/>
        <v>0</v>
      </c>
      <c r="AX76" s="129">
        <v>0</v>
      </c>
      <c r="AY76" s="130">
        <v>0</v>
      </c>
      <c r="AZ76" s="130">
        <v>0</v>
      </c>
      <c r="BA76" s="130">
        <v>0</v>
      </c>
      <c r="BB76" s="130">
        <v>0</v>
      </c>
      <c r="BC76" s="130">
        <v>0</v>
      </c>
      <c r="BD76" s="130">
        <v>0</v>
      </c>
      <c r="BE76" s="130">
        <v>0</v>
      </c>
      <c r="BF76" s="131">
        <f t="shared" si="35"/>
        <v>0</v>
      </c>
      <c r="BG76" s="149">
        <v>0</v>
      </c>
      <c r="BH76" s="150">
        <v>0</v>
      </c>
      <c r="BI76" s="150">
        <v>0</v>
      </c>
      <c r="BJ76" s="150">
        <v>0</v>
      </c>
      <c r="BK76" s="150">
        <v>0</v>
      </c>
      <c r="BL76" s="150">
        <v>0</v>
      </c>
      <c r="BM76" s="150">
        <v>0</v>
      </c>
      <c r="BN76" s="151">
        <v>0</v>
      </c>
      <c r="BO76" s="152">
        <f t="shared" si="6"/>
        <v>0</v>
      </c>
      <c r="BP76" s="133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7">
        <v>0</v>
      </c>
      <c r="BX76" s="140">
        <f t="shared" ref="BX76" si="37">SUM(BP76:BW76)</f>
        <v>0</v>
      </c>
      <c r="BY76" s="393">
        <f t="shared" si="30"/>
        <v>0</v>
      </c>
      <c r="BZ76" s="1180">
        <f t="shared" si="31"/>
        <v>0</v>
      </c>
      <c r="CA76" s="1181">
        <f t="shared" si="32"/>
        <v>0</v>
      </c>
      <c r="CB76" s="130">
        <v>0</v>
      </c>
      <c r="CC76" s="130">
        <v>0</v>
      </c>
      <c r="CD76" s="1182">
        <f t="shared" si="16"/>
        <v>0</v>
      </c>
      <c r="CE76" s="1169">
        <f t="shared" ref="CE76:CE93" si="38">SUM(BY76:CD76)</f>
        <v>0</v>
      </c>
      <c r="CF76" s="454">
        <v>0</v>
      </c>
      <c r="CG76" s="463">
        <v>0</v>
      </c>
      <c r="CH76" s="207"/>
      <c r="CI76" s="208"/>
      <c r="CJ76" s="384">
        <v>0</v>
      </c>
      <c r="CK76" s="207">
        <v>0</v>
      </c>
      <c r="CL76" s="209">
        <v>0</v>
      </c>
      <c r="CM76" s="443"/>
      <c r="CN76" s="384">
        <v>0</v>
      </c>
      <c r="CO76" s="210">
        <v>0</v>
      </c>
      <c r="CP76" s="211">
        <v>0</v>
      </c>
      <c r="CQ76" s="443"/>
      <c r="CR76" s="265">
        <v>0</v>
      </c>
      <c r="CS76" s="240">
        <v>0</v>
      </c>
      <c r="CT76" s="209">
        <v>0</v>
      </c>
      <c r="CU76" s="443"/>
      <c r="CV76" s="384">
        <v>0</v>
      </c>
      <c r="CW76" s="207">
        <v>0</v>
      </c>
      <c r="CX76" s="213">
        <v>0</v>
      </c>
      <c r="CY76" s="443"/>
      <c r="CZ76" s="384">
        <v>0</v>
      </c>
      <c r="DA76" s="207">
        <v>0</v>
      </c>
      <c r="DB76" s="209">
        <v>0</v>
      </c>
      <c r="DC76" s="443"/>
      <c r="DD76" s="384">
        <v>0</v>
      </c>
      <c r="DE76" s="207">
        <v>0</v>
      </c>
      <c r="DF76" s="208"/>
      <c r="DG76" s="443"/>
      <c r="DH76" s="475">
        <f t="shared" si="11"/>
        <v>0</v>
      </c>
      <c r="DI76" s="214">
        <f t="shared" si="11"/>
        <v>0</v>
      </c>
      <c r="DJ76" s="208">
        <f t="shared" si="11"/>
        <v>0</v>
      </c>
      <c r="DK76" s="471">
        <f t="shared" si="12"/>
        <v>0</v>
      </c>
      <c r="DL76" s="215">
        <f t="shared" si="13"/>
        <v>0</v>
      </c>
      <c r="DM76" s="208">
        <f t="shared" si="14"/>
        <v>0</v>
      </c>
      <c r="DN76" s="216">
        <f t="shared" si="19"/>
        <v>0</v>
      </c>
      <c r="DO76" s="217">
        <f t="shared" si="17"/>
        <v>0</v>
      </c>
      <c r="DP76" s="490">
        <v>0</v>
      </c>
      <c r="DQ76" s="490">
        <v>0</v>
      </c>
      <c r="DR76" s="490">
        <v>0</v>
      </c>
      <c r="DS76" s="490">
        <v>0</v>
      </c>
      <c r="DT76" s="490">
        <v>0</v>
      </c>
      <c r="DU76" s="490">
        <v>0</v>
      </c>
      <c r="DV76" s="490">
        <v>0</v>
      </c>
      <c r="DW76" s="490">
        <v>0</v>
      </c>
      <c r="DX76" s="490">
        <v>0</v>
      </c>
      <c r="DY76" s="490">
        <v>0</v>
      </c>
      <c r="DZ76" s="490">
        <v>0</v>
      </c>
      <c r="EA76" s="490">
        <v>0</v>
      </c>
      <c r="EB76" s="490">
        <v>0</v>
      </c>
      <c r="EC76" s="490">
        <v>0</v>
      </c>
      <c r="ED76" s="490">
        <v>0</v>
      </c>
      <c r="EE76" s="490">
        <v>0</v>
      </c>
    </row>
    <row r="77" spans="1:135" ht="21.9" customHeight="1">
      <c r="A77" s="1108" t="s">
        <v>357</v>
      </c>
      <c r="B77" s="616"/>
      <c r="C77" s="1099" t="s">
        <v>94</v>
      </c>
      <c r="D77" s="1099" t="s">
        <v>94</v>
      </c>
      <c r="E77" s="617" t="s">
        <v>316</v>
      </c>
      <c r="F77" s="1150">
        <v>400</v>
      </c>
      <c r="G77" s="1074" t="s">
        <v>51</v>
      </c>
      <c r="H77" s="620">
        <v>820</v>
      </c>
      <c r="I77" s="1127" t="s">
        <v>290</v>
      </c>
      <c r="J77" s="1068" t="s">
        <v>359</v>
      </c>
      <c r="K77" s="183" t="s">
        <v>264</v>
      </c>
      <c r="L77" s="116">
        <v>12</v>
      </c>
      <c r="M77" s="123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5">
        <f t="shared" si="36"/>
        <v>0</v>
      </c>
      <c r="V77" s="126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7">
        <v>0</v>
      </c>
      <c r="AD77" s="128">
        <f t="shared" si="33"/>
        <v>0</v>
      </c>
      <c r="AE77" s="721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9">
        <v>0</v>
      </c>
      <c r="AM77" s="730">
        <f t="shared" si="34"/>
        <v>0</v>
      </c>
      <c r="AN77" s="714">
        <f t="shared" si="3"/>
        <v>0</v>
      </c>
      <c r="AO77" s="600">
        <v>0</v>
      </c>
      <c r="AP77" s="134">
        <v>0</v>
      </c>
      <c r="AQ77" s="134">
        <v>0</v>
      </c>
      <c r="AR77" s="134">
        <v>0</v>
      </c>
      <c r="AS77" s="134">
        <v>0</v>
      </c>
      <c r="AT77" s="134">
        <v>0</v>
      </c>
      <c r="AU77" s="134">
        <v>0</v>
      </c>
      <c r="AV77" s="139">
        <v>0</v>
      </c>
      <c r="AW77" s="593">
        <f t="shared" si="4"/>
        <v>0</v>
      </c>
      <c r="AX77" s="129">
        <v>0</v>
      </c>
      <c r="AY77" s="130">
        <v>0</v>
      </c>
      <c r="AZ77" s="130">
        <v>0</v>
      </c>
      <c r="BA77" s="130">
        <v>0</v>
      </c>
      <c r="BB77" s="130">
        <v>0</v>
      </c>
      <c r="BC77" s="130">
        <v>0</v>
      </c>
      <c r="BD77" s="130">
        <v>0</v>
      </c>
      <c r="BE77" s="130">
        <v>0</v>
      </c>
      <c r="BF77" s="131">
        <f t="shared" si="35"/>
        <v>0</v>
      </c>
      <c r="BG77" s="149">
        <v>0</v>
      </c>
      <c r="BH77" s="150">
        <v>0</v>
      </c>
      <c r="BI77" s="150">
        <v>0</v>
      </c>
      <c r="BJ77" s="150">
        <v>0</v>
      </c>
      <c r="BK77" s="150">
        <v>0</v>
      </c>
      <c r="BL77" s="150">
        <v>0</v>
      </c>
      <c r="BM77" s="150">
        <v>0</v>
      </c>
      <c r="BN77" s="151">
        <v>0</v>
      </c>
      <c r="BO77" s="152">
        <f t="shared" si="6"/>
        <v>0</v>
      </c>
      <c r="BP77" s="184">
        <v>0</v>
      </c>
      <c r="BQ77" s="134">
        <v>0</v>
      </c>
      <c r="BR77" s="134">
        <v>0</v>
      </c>
      <c r="BS77" s="134">
        <v>0</v>
      </c>
      <c r="BT77" s="134">
        <v>0</v>
      </c>
      <c r="BU77" s="134">
        <v>0</v>
      </c>
      <c r="BV77" s="134">
        <v>0</v>
      </c>
      <c r="BW77" s="139">
        <v>0</v>
      </c>
      <c r="BX77" s="136">
        <f>SUM(BP77:BW77)</f>
        <v>0</v>
      </c>
      <c r="BY77" s="393">
        <f t="shared" si="30"/>
        <v>0</v>
      </c>
      <c r="BZ77" s="1180">
        <f t="shared" si="31"/>
        <v>0</v>
      </c>
      <c r="CA77" s="1181">
        <f t="shared" si="32"/>
        <v>0</v>
      </c>
      <c r="CB77" s="130">
        <v>0</v>
      </c>
      <c r="CC77" s="130">
        <v>0</v>
      </c>
      <c r="CD77" s="1182">
        <f t="shared" si="16"/>
        <v>0</v>
      </c>
      <c r="CE77" s="1169">
        <f t="shared" si="38"/>
        <v>0</v>
      </c>
      <c r="CF77" s="263">
        <v>0</v>
      </c>
      <c r="CG77" s="462">
        <v>0</v>
      </c>
      <c r="CH77" s="240"/>
      <c r="CI77" s="219"/>
      <c r="CJ77" s="383">
        <v>0</v>
      </c>
      <c r="CK77" s="240">
        <v>0</v>
      </c>
      <c r="CL77" s="247">
        <v>0</v>
      </c>
      <c r="CM77" s="442"/>
      <c r="CN77" s="383">
        <v>0</v>
      </c>
      <c r="CO77" s="248">
        <v>0</v>
      </c>
      <c r="CP77" s="249">
        <v>0</v>
      </c>
      <c r="CQ77" s="442"/>
      <c r="CR77" s="265">
        <v>0</v>
      </c>
      <c r="CS77" s="240">
        <v>0</v>
      </c>
      <c r="CT77" s="247">
        <v>0</v>
      </c>
      <c r="CU77" s="442"/>
      <c r="CV77" s="383">
        <v>0</v>
      </c>
      <c r="CW77" s="240">
        <v>0</v>
      </c>
      <c r="CX77" s="250">
        <v>0</v>
      </c>
      <c r="CY77" s="442"/>
      <c r="CZ77" s="383">
        <v>0</v>
      </c>
      <c r="DA77" s="240">
        <v>0</v>
      </c>
      <c r="DB77" s="247">
        <v>0</v>
      </c>
      <c r="DC77" s="442"/>
      <c r="DD77" s="383">
        <v>0</v>
      </c>
      <c r="DE77" s="240">
        <v>0</v>
      </c>
      <c r="DF77" s="219"/>
      <c r="DG77" s="442"/>
      <c r="DH77" s="469">
        <f t="shared" si="11"/>
        <v>0</v>
      </c>
      <c r="DI77" s="218">
        <f t="shared" si="11"/>
        <v>0</v>
      </c>
      <c r="DJ77" s="219">
        <f t="shared" si="11"/>
        <v>0</v>
      </c>
      <c r="DK77" s="471">
        <f t="shared" si="12"/>
        <v>0</v>
      </c>
      <c r="DL77" s="215">
        <f t="shared" si="13"/>
        <v>0</v>
      </c>
      <c r="DM77" s="208">
        <f t="shared" si="14"/>
        <v>0</v>
      </c>
      <c r="DN77" s="251">
        <f t="shared" si="19"/>
        <v>0</v>
      </c>
      <c r="DO77" s="220">
        <f t="shared" si="17"/>
        <v>0</v>
      </c>
      <c r="DP77" s="449">
        <v>0</v>
      </c>
      <c r="DQ77" s="449">
        <v>0</v>
      </c>
      <c r="DR77" s="449">
        <v>0</v>
      </c>
      <c r="DS77" s="449">
        <v>0</v>
      </c>
      <c r="DT77" s="449">
        <v>0</v>
      </c>
      <c r="DU77" s="449">
        <v>0</v>
      </c>
      <c r="DV77" s="449">
        <v>0</v>
      </c>
      <c r="DW77" s="449">
        <v>0</v>
      </c>
      <c r="DX77" s="449">
        <v>0</v>
      </c>
      <c r="DY77" s="449">
        <v>0</v>
      </c>
      <c r="DZ77" s="449">
        <v>0</v>
      </c>
      <c r="EA77" s="449">
        <v>0</v>
      </c>
      <c r="EB77" s="449">
        <v>0</v>
      </c>
      <c r="EC77" s="449">
        <v>0</v>
      </c>
      <c r="ED77" s="449">
        <v>0</v>
      </c>
      <c r="EE77" s="449">
        <v>0</v>
      </c>
    </row>
    <row r="78" spans="1:135" ht="21.9" customHeight="1" thickBot="1">
      <c r="A78" s="1109" t="s">
        <v>358</v>
      </c>
      <c r="B78" s="618"/>
      <c r="C78" s="1100" t="s">
        <v>94</v>
      </c>
      <c r="D78" s="1101" t="s">
        <v>94</v>
      </c>
      <c r="E78" s="619" t="s">
        <v>316</v>
      </c>
      <c r="F78" s="1151">
        <v>400</v>
      </c>
      <c r="G78" s="1075" t="s">
        <v>60</v>
      </c>
      <c r="H78" s="619">
        <v>600</v>
      </c>
      <c r="I78" s="1127" t="s">
        <v>290</v>
      </c>
      <c r="J78" s="1071" t="s">
        <v>359</v>
      </c>
      <c r="K78" s="452" t="s">
        <v>264</v>
      </c>
      <c r="L78" s="166">
        <v>16</v>
      </c>
      <c r="M78" s="123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5">
        <f t="shared" si="36"/>
        <v>0</v>
      </c>
      <c r="V78" s="126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7">
        <v>0</v>
      </c>
      <c r="AD78" s="128">
        <f t="shared" si="33"/>
        <v>0</v>
      </c>
      <c r="AE78" s="721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9">
        <v>0</v>
      </c>
      <c r="AM78" s="730">
        <f t="shared" si="34"/>
        <v>0</v>
      </c>
      <c r="AN78" s="714">
        <f t="shared" si="3"/>
        <v>0</v>
      </c>
      <c r="AO78" s="600">
        <v>0</v>
      </c>
      <c r="AP78" s="134">
        <v>0</v>
      </c>
      <c r="AQ78" s="134">
        <v>0</v>
      </c>
      <c r="AR78" s="134">
        <v>0</v>
      </c>
      <c r="AS78" s="134">
        <v>0</v>
      </c>
      <c r="AT78" s="134">
        <v>0</v>
      </c>
      <c r="AU78" s="134">
        <v>0</v>
      </c>
      <c r="AV78" s="139">
        <v>0</v>
      </c>
      <c r="AW78" s="593">
        <f t="shared" ref="AW78:AW93" si="39">SUM(AO78:AV78)</f>
        <v>0</v>
      </c>
      <c r="AX78" s="129">
        <v>0</v>
      </c>
      <c r="AY78" s="130">
        <v>0</v>
      </c>
      <c r="AZ78" s="130">
        <v>0</v>
      </c>
      <c r="BA78" s="130">
        <v>0</v>
      </c>
      <c r="BB78" s="130">
        <v>0</v>
      </c>
      <c r="BC78" s="130">
        <v>0</v>
      </c>
      <c r="BD78" s="130">
        <v>0</v>
      </c>
      <c r="BE78" s="130">
        <v>0</v>
      </c>
      <c r="BF78" s="131">
        <f t="shared" si="35"/>
        <v>0</v>
      </c>
      <c r="BG78" s="302">
        <v>0</v>
      </c>
      <c r="BH78" s="303">
        <v>0</v>
      </c>
      <c r="BI78" s="303">
        <v>0</v>
      </c>
      <c r="BJ78" s="303">
        <v>0</v>
      </c>
      <c r="BK78" s="303">
        <v>0</v>
      </c>
      <c r="BL78" s="303">
        <v>0</v>
      </c>
      <c r="BM78" s="303">
        <v>0</v>
      </c>
      <c r="BN78" s="304">
        <v>0</v>
      </c>
      <c r="BO78" s="305">
        <f t="shared" si="6"/>
        <v>0</v>
      </c>
      <c r="BP78" s="133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7">
        <v>0</v>
      </c>
      <c r="BX78" s="140">
        <f t="shared" ref="BX78" si="40">SUM(BP78:BW78)</f>
        <v>0</v>
      </c>
      <c r="BY78" s="393">
        <f t="shared" si="30"/>
        <v>0</v>
      </c>
      <c r="BZ78" s="1180">
        <f t="shared" si="31"/>
        <v>0</v>
      </c>
      <c r="CA78" s="1181">
        <f t="shared" si="32"/>
        <v>0</v>
      </c>
      <c r="CB78" s="130">
        <v>0</v>
      </c>
      <c r="CC78" s="130">
        <v>0</v>
      </c>
      <c r="CD78" s="1182">
        <f t="shared" si="16"/>
        <v>0</v>
      </c>
      <c r="CE78" s="1169">
        <f t="shared" si="38"/>
        <v>0</v>
      </c>
      <c r="CF78" s="454">
        <v>0</v>
      </c>
      <c r="CG78" s="463">
        <v>0</v>
      </c>
      <c r="CH78" s="207"/>
      <c r="CI78" s="208"/>
      <c r="CJ78" s="384">
        <v>0</v>
      </c>
      <c r="CK78" s="207">
        <v>0</v>
      </c>
      <c r="CL78" s="209">
        <v>0</v>
      </c>
      <c r="CM78" s="443"/>
      <c r="CN78" s="384">
        <v>0</v>
      </c>
      <c r="CO78" s="210">
        <v>0</v>
      </c>
      <c r="CP78" s="211">
        <v>0</v>
      </c>
      <c r="CQ78" s="443"/>
      <c r="CR78" s="265">
        <v>0</v>
      </c>
      <c r="CS78" s="240">
        <v>0</v>
      </c>
      <c r="CT78" s="209">
        <v>0</v>
      </c>
      <c r="CU78" s="443"/>
      <c r="CV78" s="384">
        <v>0</v>
      </c>
      <c r="CW78" s="207">
        <v>0</v>
      </c>
      <c r="CX78" s="213">
        <v>0</v>
      </c>
      <c r="CY78" s="443"/>
      <c r="CZ78" s="384">
        <v>0</v>
      </c>
      <c r="DA78" s="207">
        <v>0</v>
      </c>
      <c r="DB78" s="209">
        <v>0</v>
      </c>
      <c r="DC78" s="443"/>
      <c r="DD78" s="384">
        <v>0</v>
      </c>
      <c r="DE78" s="207">
        <v>0</v>
      </c>
      <c r="DF78" s="208"/>
      <c r="DG78" s="443"/>
      <c r="DH78" s="469">
        <f t="shared" si="11"/>
        <v>0</v>
      </c>
      <c r="DI78" s="218">
        <f t="shared" si="11"/>
        <v>0</v>
      </c>
      <c r="DJ78" s="219">
        <f t="shared" si="11"/>
        <v>0</v>
      </c>
      <c r="DK78" s="471">
        <f t="shared" si="12"/>
        <v>0</v>
      </c>
      <c r="DL78" s="215">
        <f t="shared" si="13"/>
        <v>0</v>
      </c>
      <c r="DM78" s="208">
        <f t="shared" si="14"/>
        <v>0</v>
      </c>
      <c r="DN78" s="251">
        <f t="shared" si="19"/>
        <v>0</v>
      </c>
      <c r="DO78" s="220">
        <f t="shared" si="17"/>
        <v>0</v>
      </c>
      <c r="DP78" s="490">
        <v>0</v>
      </c>
      <c r="DQ78" s="490">
        <v>0</v>
      </c>
      <c r="DR78" s="490">
        <v>0</v>
      </c>
      <c r="DS78" s="490">
        <v>0</v>
      </c>
      <c r="DT78" s="490">
        <v>0</v>
      </c>
      <c r="DU78" s="490">
        <v>0</v>
      </c>
      <c r="DV78" s="490">
        <v>0</v>
      </c>
      <c r="DW78" s="490">
        <v>0</v>
      </c>
      <c r="DX78" s="490">
        <v>0</v>
      </c>
      <c r="DY78" s="490">
        <v>0</v>
      </c>
      <c r="DZ78" s="490">
        <v>0</v>
      </c>
      <c r="EA78" s="490">
        <v>0</v>
      </c>
      <c r="EB78" s="490">
        <v>0</v>
      </c>
      <c r="EC78" s="490">
        <v>0</v>
      </c>
      <c r="ED78" s="490">
        <v>0</v>
      </c>
      <c r="EE78" s="490">
        <v>0</v>
      </c>
    </row>
    <row r="79" spans="1:135" ht="21.9" customHeight="1">
      <c r="A79" s="1108" t="s">
        <v>360</v>
      </c>
      <c r="B79" s="616"/>
      <c r="C79" s="1099" t="s">
        <v>94</v>
      </c>
      <c r="D79" s="1099" t="s">
        <v>94</v>
      </c>
      <c r="E79" s="617" t="s">
        <v>316</v>
      </c>
      <c r="F79" s="1150">
        <v>400</v>
      </c>
      <c r="G79" s="1074" t="s">
        <v>369</v>
      </c>
      <c r="H79" s="620">
        <v>650</v>
      </c>
      <c r="I79" s="1124" t="s">
        <v>290</v>
      </c>
      <c r="J79" s="1068" t="s">
        <v>361</v>
      </c>
      <c r="K79" s="183" t="s">
        <v>264</v>
      </c>
      <c r="L79" s="116">
        <v>16</v>
      </c>
      <c r="M79" s="123">
        <v>0</v>
      </c>
      <c r="N79" s="134">
        <v>0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60">
        <f t="shared" si="36"/>
        <v>0</v>
      </c>
      <c r="V79" s="126">
        <v>0</v>
      </c>
      <c r="W79" s="124">
        <v>0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7">
        <v>0</v>
      </c>
      <c r="AD79" s="128">
        <f t="shared" si="33"/>
        <v>0</v>
      </c>
      <c r="AE79" s="721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9">
        <v>0</v>
      </c>
      <c r="AM79" s="730">
        <f t="shared" si="34"/>
        <v>0</v>
      </c>
      <c r="AN79" s="714">
        <f t="shared" ref="AN79:AN93" si="41">AD79+AM79</f>
        <v>0</v>
      </c>
      <c r="AO79" s="600">
        <v>0</v>
      </c>
      <c r="AP79" s="134">
        <v>0</v>
      </c>
      <c r="AQ79" s="134">
        <v>0</v>
      </c>
      <c r="AR79" s="134">
        <v>0</v>
      </c>
      <c r="AS79" s="134">
        <v>0</v>
      </c>
      <c r="AT79" s="134">
        <v>0</v>
      </c>
      <c r="AU79" s="134">
        <v>0</v>
      </c>
      <c r="AV79" s="139">
        <v>0</v>
      </c>
      <c r="AW79" s="593">
        <f t="shared" si="39"/>
        <v>0</v>
      </c>
      <c r="AX79" s="129">
        <v>0</v>
      </c>
      <c r="AY79" s="130">
        <v>0</v>
      </c>
      <c r="AZ79" s="130">
        <v>0</v>
      </c>
      <c r="BA79" s="130">
        <v>0</v>
      </c>
      <c r="BB79" s="130">
        <v>0</v>
      </c>
      <c r="BC79" s="130">
        <v>0</v>
      </c>
      <c r="BD79" s="130">
        <v>0</v>
      </c>
      <c r="BE79" s="130">
        <v>0</v>
      </c>
      <c r="BF79" s="131">
        <f t="shared" si="35"/>
        <v>0</v>
      </c>
      <c r="BG79" s="149">
        <v>0</v>
      </c>
      <c r="BH79" s="150">
        <v>0</v>
      </c>
      <c r="BI79" s="150">
        <v>0</v>
      </c>
      <c r="BJ79" s="150">
        <v>0</v>
      </c>
      <c r="BK79" s="150">
        <v>0</v>
      </c>
      <c r="BL79" s="150">
        <v>0</v>
      </c>
      <c r="BM79" s="150">
        <v>0</v>
      </c>
      <c r="BN79" s="151">
        <v>0</v>
      </c>
      <c r="BO79" s="152">
        <f t="shared" si="6"/>
        <v>0</v>
      </c>
      <c r="BP79" s="458">
        <v>0</v>
      </c>
      <c r="BQ79" s="134">
        <v>0</v>
      </c>
      <c r="BR79" s="134">
        <v>0</v>
      </c>
      <c r="BS79" s="134">
        <v>0</v>
      </c>
      <c r="BT79" s="134">
        <v>0</v>
      </c>
      <c r="BU79" s="134">
        <v>0</v>
      </c>
      <c r="BV79" s="134">
        <v>0</v>
      </c>
      <c r="BW79" s="139">
        <v>0</v>
      </c>
      <c r="BX79" s="136">
        <f>SUM(BP79:BW79)</f>
        <v>0</v>
      </c>
      <c r="BY79" s="393">
        <f t="shared" si="30"/>
        <v>0</v>
      </c>
      <c r="BZ79" s="1180">
        <f t="shared" si="31"/>
        <v>0</v>
      </c>
      <c r="CA79" s="1181">
        <f t="shared" si="32"/>
        <v>0</v>
      </c>
      <c r="CB79" s="130">
        <v>0</v>
      </c>
      <c r="CC79" s="130">
        <v>0</v>
      </c>
      <c r="CD79" s="1182">
        <f t="shared" si="16"/>
        <v>0</v>
      </c>
      <c r="CE79" s="1169">
        <f t="shared" si="38"/>
        <v>0</v>
      </c>
      <c r="CF79" s="263">
        <v>0</v>
      </c>
      <c r="CG79" s="462">
        <v>0</v>
      </c>
      <c r="CH79" s="240"/>
      <c r="CI79" s="219"/>
      <c r="CJ79" s="383">
        <v>0</v>
      </c>
      <c r="CK79" s="240">
        <v>0</v>
      </c>
      <c r="CL79" s="247">
        <v>0</v>
      </c>
      <c r="CM79" s="442"/>
      <c r="CN79" s="383">
        <v>0</v>
      </c>
      <c r="CO79" s="248">
        <v>0</v>
      </c>
      <c r="CP79" s="249">
        <v>0</v>
      </c>
      <c r="CQ79" s="442"/>
      <c r="CR79" s="265">
        <v>0</v>
      </c>
      <c r="CS79" s="240">
        <v>0</v>
      </c>
      <c r="CT79" s="247">
        <v>0</v>
      </c>
      <c r="CU79" s="442"/>
      <c r="CV79" s="383">
        <v>0</v>
      </c>
      <c r="CW79" s="240">
        <v>0</v>
      </c>
      <c r="CX79" s="250">
        <v>0</v>
      </c>
      <c r="CY79" s="442"/>
      <c r="CZ79" s="383">
        <v>0</v>
      </c>
      <c r="DA79" s="240">
        <v>0</v>
      </c>
      <c r="DB79" s="247">
        <v>0</v>
      </c>
      <c r="DC79" s="442"/>
      <c r="DD79" s="383">
        <v>0</v>
      </c>
      <c r="DE79" s="240">
        <v>0</v>
      </c>
      <c r="DF79" s="219"/>
      <c r="DG79" s="442"/>
      <c r="DH79" s="469">
        <f t="shared" ref="DH79:DJ93" si="42">CG79+CJ79+CN79+CR79+CV79+CZ79+DD79</f>
        <v>0</v>
      </c>
      <c r="DI79" s="218">
        <f t="shared" si="42"/>
        <v>0</v>
      </c>
      <c r="DJ79" s="219">
        <f t="shared" si="42"/>
        <v>0</v>
      </c>
      <c r="DK79" s="471">
        <f t="shared" ref="DK79:DK93" si="43">DH79-CF79</f>
        <v>0</v>
      </c>
      <c r="DL79" s="215">
        <f t="shared" ref="DL79:DL93" si="44">DI79-CF79</f>
        <v>0</v>
      </c>
      <c r="DM79" s="208">
        <f t="shared" ref="DM79:DM93" si="45">DJ79-DI79</f>
        <v>0</v>
      </c>
      <c r="DN79" s="251">
        <f t="shared" si="19"/>
        <v>0</v>
      </c>
      <c r="DO79" s="220">
        <f t="shared" si="17"/>
        <v>0</v>
      </c>
      <c r="DP79" s="491">
        <v>0</v>
      </c>
      <c r="DQ79" s="491">
        <v>0</v>
      </c>
      <c r="DR79" s="491">
        <v>0</v>
      </c>
      <c r="DS79" s="491">
        <v>0</v>
      </c>
      <c r="DT79" s="491">
        <v>0</v>
      </c>
      <c r="DU79" s="491">
        <v>0</v>
      </c>
      <c r="DV79" s="491">
        <v>0</v>
      </c>
      <c r="DW79" s="491">
        <v>0</v>
      </c>
      <c r="DX79" s="491">
        <v>0</v>
      </c>
      <c r="DY79" s="491">
        <v>0</v>
      </c>
      <c r="DZ79" s="491">
        <v>0</v>
      </c>
      <c r="EA79" s="491">
        <v>0</v>
      </c>
      <c r="EB79" s="491">
        <v>0</v>
      </c>
      <c r="EC79" s="491">
        <v>0</v>
      </c>
      <c r="ED79" s="491">
        <v>0</v>
      </c>
      <c r="EE79" s="491">
        <v>0</v>
      </c>
    </row>
    <row r="80" spans="1:135" ht="21.9" customHeight="1" thickBot="1">
      <c r="A80" s="1108" t="s">
        <v>362</v>
      </c>
      <c r="B80" s="616"/>
      <c r="C80" s="1102" t="s">
        <v>94</v>
      </c>
      <c r="D80" s="1099" t="s">
        <v>94</v>
      </c>
      <c r="E80" s="620" t="s">
        <v>316</v>
      </c>
      <c r="F80" s="1150">
        <v>400</v>
      </c>
      <c r="G80" s="1074" t="s">
        <v>370</v>
      </c>
      <c r="H80" s="620">
        <v>550</v>
      </c>
      <c r="I80" s="1124" t="s">
        <v>290</v>
      </c>
      <c r="J80" s="1068" t="s">
        <v>361</v>
      </c>
      <c r="K80" s="183" t="s">
        <v>264</v>
      </c>
      <c r="L80" s="116">
        <v>16</v>
      </c>
      <c r="M80" s="123">
        <v>0</v>
      </c>
      <c r="N80" s="134">
        <v>0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60">
        <f t="shared" si="36"/>
        <v>0</v>
      </c>
      <c r="V80" s="126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7">
        <v>0</v>
      </c>
      <c r="AD80" s="128">
        <f t="shared" si="33"/>
        <v>0</v>
      </c>
      <c r="AE80" s="721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9">
        <v>0</v>
      </c>
      <c r="AM80" s="730">
        <f t="shared" si="34"/>
        <v>0</v>
      </c>
      <c r="AN80" s="714">
        <f t="shared" si="41"/>
        <v>0</v>
      </c>
      <c r="AO80" s="600">
        <v>0</v>
      </c>
      <c r="AP80" s="134">
        <v>0</v>
      </c>
      <c r="AQ80" s="134">
        <v>0</v>
      </c>
      <c r="AR80" s="134">
        <v>0</v>
      </c>
      <c r="AS80" s="134">
        <v>0</v>
      </c>
      <c r="AT80" s="134">
        <v>0</v>
      </c>
      <c r="AU80" s="134">
        <v>0</v>
      </c>
      <c r="AV80" s="139">
        <v>0</v>
      </c>
      <c r="AW80" s="593">
        <f t="shared" si="39"/>
        <v>0</v>
      </c>
      <c r="AX80" s="129">
        <v>0</v>
      </c>
      <c r="AY80" s="130">
        <v>0</v>
      </c>
      <c r="AZ80" s="130">
        <v>0</v>
      </c>
      <c r="BA80" s="130">
        <v>0</v>
      </c>
      <c r="BB80" s="130">
        <v>0</v>
      </c>
      <c r="BC80" s="130">
        <v>0</v>
      </c>
      <c r="BD80" s="130">
        <v>0</v>
      </c>
      <c r="BE80" s="130">
        <v>0</v>
      </c>
      <c r="BF80" s="131">
        <f t="shared" si="35"/>
        <v>0</v>
      </c>
      <c r="BG80" s="302">
        <v>0</v>
      </c>
      <c r="BH80" s="303">
        <v>0</v>
      </c>
      <c r="BI80" s="303">
        <v>0</v>
      </c>
      <c r="BJ80" s="303">
        <v>0</v>
      </c>
      <c r="BK80" s="303">
        <v>0</v>
      </c>
      <c r="BL80" s="303">
        <v>0</v>
      </c>
      <c r="BM80" s="303">
        <v>0</v>
      </c>
      <c r="BN80" s="304">
        <v>0</v>
      </c>
      <c r="BO80" s="305">
        <f t="shared" si="6"/>
        <v>0</v>
      </c>
      <c r="BP80" s="458">
        <v>0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9">
        <v>0</v>
      </c>
      <c r="BX80" s="136">
        <f t="shared" ref="BX80" si="46">SUM(BP80:BW80)</f>
        <v>0</v>
      </c>
      <c r="BY80" s="393">
        <f t="shared" si="30"/>
        <v>0</v>
      </c>
      <c r="BZ80" s="1180">
        <f t="shared" si="31"/>
        <v>0</v>
      </c>
      <c r="CA80" s="1181">
        <f t="shared" si="32"/>
        <v>0</v>
      </c>
      <c r="CB80" s="130">
        <v>0</v>
      </c>
      <c r="CC80" s="130">
        <v>0</v>
      </c>
      <c r="CD80" s="1182">
        <f t="shared" ref="CD80:CD93" si="47">BX80</f>
        <v>0</v>
      </c>
      <c r="CE80" s="1169">
        <f t="shared" si="38"/>
        <v>0</v>
      </c>
      <c r="CF80" s="438">
        <v>0</v>
      </c>
      <c r="CG80" s="462">
        <v>0</v>
      </c>
      <c r="CH80" s="240"/>
      <c r="CI80" s="219"/>
      <c r="CJ80" s="383">
        <v>0</v>
      </c>
      <c r="CK80" s="240">
        <v>0</v>
      </c>
      <c r="CL80" s="247">
        <v>0</v>
      </c>
      <c r="CM80" s="442"/>
      <c r="CN80" s="383">
        <v>0</v>
      </c>
      <c r="CO80" s="248">
        <v>0</v>
      </c>
      <c r="CP80" s="249">
        <v>0</v>
      </c>
      <c r="CQ80" s="442"/>
      <c r="CR80" s="265">
        <v>0</v>
      </c>
      <c r="CS80" s="240">
        <v>0</v>
      </c>
      <c r="CT80" s="247">
        <v>0</v>
      </c>
      <c r="CU80" s="442"/>
      <c r="CV80" s="383">
        <v>0</v>
      </c>
      <c r="CW80" s="240">
        <v>0</v>
      </c>
      <c r="CX80" s="250">
        <v>0</v>
      </c>
      <c r="CY80" s="442"/>
      <c r="CZ80" s="383">
        <v>0</v>
      </c>
      <c r="DA80" s="240">
        <v>0</v>
      </c>
      <c r="DB80" s="247">
        <v>0</v>
      </c>
      <c r="DC80" s="442"/>
      <c r="DD80" s="383">
        <v>0</v>
      </c>
      <c r="DE80" s="240">
        <v>0</v>
      </c>
      <c r="DF80" s="219"/>
      <c r="DG80" s="442"/>
      <c r="DH80" s="469">
        <f t="shared" si="42"/>
        <v>0</v>
      </c>
      <c r="DI80" s="218">
        <f t="shared" si="42"/>
        <v>0</v>
      </c>
      <c r="DJ80" s="219">
        <f t="shared" si="42"/>
        <v>0</v>
      </c>
      <c r="DK80" s="471">
        <f t="shared" si="43"/>
        <v>0</v>
      </c>
      <c r="DL80" s="215">
        <f t="shared" si="44"/>
        <v>0</v>
      </c>
      <c r="DM80" s="208">
        <f t="shared" si="45"/>
        <v>0</v>
      </c>
      <c r="DN80" s="251">
        <f t="shared" si="19"/>
        <v>0</v>
      </c>
      <c r="DO80" s="220">
        <f t="shared" ref="DO80:DO93" si="48">CE80-DJ80</f>
        <v>0</v>
      </c>
      <c r="DP80" s="491">
        <v>0</v>
      </c>
      <c r="DQ80" s="491">
        <v>0</v>
      </c>
      <c r="DR80" s="491">
        <v>0</v>
      </c>
      <c r="DS80" s="491">
        <v>0</v>
      </c>
      <c r="DT80" s="491">
        <v>0</v>
      </c>
      <c r="DU80" s="491">
        <v>0</v>
      </c>
      <c r="DV80" s="491">
        <v>0</v>
      </c>
      <c r="DW80" s="491">
        <v>0</v>
      </c>
      <c r="DX80" s="491">
        <v>0</v>
      </c>
      <c r="DY80" s="491">
        <v>0</v>
      </c>
      <c r="DZ80" s="491">
        <v>0</v>
      </c>
      <c r="EA80" s="491">
        <v>0</v>
      </c>
      <c r="EB80" s="491">
        <v>0</v>
      </c>
      <c r="EC80" s="491">
        <v>0</v>
      </c>
      <c r="ED80" s="491">
        <v>0</v>
      </c>
      <c r="EE80" s="491">
        <v>0</v>
      </c>
    </row>
    <row r="81" spans="1:135" ht="21.9" customHeight="1">
      <c r="A81" s="1108" t="s">
        <v>364</v>
      </c>
      <c r="B81" s="616"/>
      <c r="C81" s="1099" t="s">
        <v>94</v>
      </c>
      <c r="D81" s="1099" t="s">
        <v>94</v>
      </c>
      <c r="E81" s="617" t="s">
        <v>316</v>
      </c>
      <c r="F81" s="1150">
        <v>400</v>
      </c>
      <c r="G81" s="1074" t="s">
        <v>369</v>
      </c>
      <c r="H81" s="620">
        <v>620</v>
      </c>
      <c r="I81" s="1124" t="s">
        <v>290</v>
      </c>
      <c r="J81" s="1068" t="s">
        <v>363</v>
      </c>
      <c r="K81" s="183" t="s">
        <v>264</v>
      </c>
      <c r="L81" s="116">
        <v>16</v>
      </c>
      <c r="M81" s="123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60">
        <f t="shared" si="36"/>
        <v>0</v>
      </c>
      <c r="V81" s="126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7">
        <v>0</v>
      </c>
      <c r="AD81" s="128">
        <f t="shared" si="33"/>
        <v>0</v>
      </c>
      <c r="AE81" s="721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9">
        <v>0</v>
      </c>
      <c r="AM81" s="730">
        <f t="shared" si="34"/>
        <v>0</v>
      </c>
      <c r="AN81" s="714">
        <f t="shared" si="41"/>
        <v>0</v>
      </c>
      <c r="AO81" s="600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9">
        <v>0</v>
      </c>
      <c r="AW81" s="593">
        <f t="shared" si="39"/>
        <v>0</v>
      </c>
      <c r="AX81" s="129">
        <v>0</v>
      </c>
      <c r="AY81" s="130">
        <v>0</v>
      </c>
      <c r="AZ81" s="130">
        <v>0</v>
      </c>
      <c r="BA81" s="130">
        <v>0</v>
      </c>
      <c r="BB81" s="130">
        <v>0</v>
      </c>
      <c r="BC81" s="130">
        <v>0</v>
      </c>
      <c r="BD81" s="130">
        <v>0</v>
      </c>
      <c r="BE81" s="130">
        <v>0</v>
      </c>
      <c r="BF81" s="131">
        <f t="shared" si="35"/>
        <v>0</v>
      </c>
      <c r="BG81" s="149">
        <v>0</v>
      </c>
      <c r="BH81" s="150">
        <v>0</v>
      </c>
      <c r="BI81" s="150">
        <v>0</v>
      </c>
      <c r="BJ81" s="150">
        <v>0</v>
      </c>
      <c r="BK81" s="150">
        <v>0</v>
      </c>
      <c r="BL81" s="150">
        <v>0</v>
      </c>
      <c r="BM81" s="150">
        <v>0</v>
      </c>
      <c r="BN81" s="151">
        <v>0</v>
      </c>
      <c r="BO81" s="152">
        <f t="shared" si="6"/>
        <v>0</v>
      </c>
      <c r="BP81" s="458">
        <v>0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9">
        <v>0</v>
      </c>
      <c r="BX81" s="136">
        <f>SUM(BP81:BW81)</f>
        <v>0</v>
      </c>
      <c r="BY81" s="393">
        <f t="shared" si="30"/>
        <v>0</v>
      </c>
      <c r="BZ81" s="1180">
        <f t="shared" si="31"/>
        <v>0</v>
      </c>
      <c r="CA81" s="1181">
        <f t="shared" si="32"/>
        <v>0</v>
      </c>
      <c r="CB81" s="130">
        <v>0</v>
      </c>
      <c r="CC81" s="130">
        <v>0</v>
      </c>
      <c r="CD81" s="1182">
        <f t="shared" si="47"/>
        <v>0</v>
      </c>
      <c r="CE81" s="1169">
        <f t="shared" si="38"/>
        <v>0</v>
      </c>
      <c r="CF81" s="263">
        <v>0</v>
      </c>
      <c r="CG81" s="462">
        <v>0</v>
      </c>
      <c r="CH81" s="240"/>
      <c r="CI81" s="219"/>
      <c r="CJ81" s="383">
        <v>0</v>
      </c>
      <c r="CK81" s="240">
        <v>0</v>
      </c>
      <c r="CL81" s="247">
        <v>0</v>
      </c>
      <c r="CM81" s="442"/>
      <c r="CN81" s="383">
        <v>0</v>
      </c>
      <c r="CO81" s="248">
        <v>0</v>
      </c>
      <c r="CP81" s="249">
        <v>0</v>
      </c>
      <c r="CQ81" s="442"/>
      <c r="CR81" s="265">
        <v>0</v>
      </c>
      <c r="CS81" s="240">
        <v>0</v>
      </c>
      <c r="CT81" s="247">
        <v>0</v>
      </c>
      <c r="CU81" s="442"/>
      <c r="CV81" s="383">
        <v>0</v>
      </c>
      <c r="CW81" s="240">
        <v>0</v>
      </c>
      <c r="CX81" s="250">
        <v>0</v>
      </c>
      <c r="CY81" s="442"/>
      <c r="CZ81" s="383">
        <v>0</v>
      </c>
      <c r="DA81" s="240">
        <v>0</v>
      </c>
      <c r="DB81" s="247">
        <v>0</v>
      </c>
      <c r="DC81" s="442"/>
      <c r="DD81" s="383">
        <v>0</v>
      </c>
      <c r="DE81" s="240">
        <v>0</v>
      </c>
      <c r="DF81" s="219"/>
      <c r="DG81" s="442"/>
      <c r="DH81" s="469">
        <f t="shared" si="42"/>
        <v>0</v>
      </c>
      <c r="DI81" s="218">
        <f t="shared" si="42"/>
        <v>0</v>
      </c>
      <c r="DJ81" s="219">
        <f t="shared" si="42"/>
        <v>0</v>
      </c>
      <c r="DK81" s="471">
        <f t="shared" si="43"/>
        <v>0</v>
      </c>
      <c r="DL81" s="215">
        <f t="shared" si="44"/>
        <v>0</v>
      </c>
      <c r="DM81" s="208">
        <f t="shared" si="45"/>
        <v>0</v>
      </c>
      <c r="DN81" s="251">
        <f t="shared" ref="DN81:DN93" si="49">CD81-(CI81+CL81+CP81+CT81+CX81+DB81+DF81)</f>
        <v>0</v>
      </c>
      <c r="DO81" s="220">
        <f t="shared" si="48"/>
        <v>0</v>
      </c>
      <c r="DP81" s="491">
        <v>0</v>
      </c>
      <c r="DQ81" s="491">
        <v>0</v>
      </c>
      <c r="DR81" s="491">
        <v>0</v>
      </c>
      <c r="DS81" s="491">
        <v>0</v>
      </c>
      <c r="DT81" s="491">
        <v>0</v>
      </c>
      <c r="DU81" s="491">
        <v>0</v>
      </c>
      <c r="DV81" s="491">
        <v>0</v>
      </c>
      <c r="DW81" s="491">
        <v>0</v>
      </c>
      <c r="DX81" s="491">
        <v>0</v>
      </c>
      <c r="DY81" s="491">
        <v>0</v>
      </c>
      <c r="DZ81" s="491">
        <v>0</v>
      </c>
      <c r="EA81" s="491">
        <v>0</v>
      </c>
      <c r="EB81" s="491">
        <v>0</v>
      </c>
      <c r="EC81" s="491">
        <v>0</v>
      </c>
      <c r="ED81" s="491">
        <v>0</v>
      </c>
      <c r="EE81" s="491">
        <v>0</v>
      </c>
    </row>
    <row r="82" spans="1:135" ht="21.9" customHeight="1">
      <c r="A82" s="1109" t="s">
        <v>365</v>
      </c>
      <c r="B82" s="618"/>
      <c r="C82" s="1100" t="s">
        <v>94</v>
      </c>
      <c r="D82" s="1101" t="s">
        <v>94</v>
      </c>
      <c r="E82" s="619" t="s">
        <v>316</v>
      </c>
      <c r="F82" s="1151">
        <v>400</v>
      </c>
      <c r="G82" s="1075" t="s">
        <v>370</v>
      </c>
      <c r="H82" s="619">
        <v>610</v>
      </c>
      <c r="I82" s="1127" t="s">
        <v>290</v>
      </c>
      <c r="J82" s="1071" t="s">
        <v>363</v>
      </c>
      <c r="K82" s="452" t="s">
        <v>264</v>
      </c>
      <c r="L82" s="166">
        <v>16</v>
      </c>
      <c r="M82" s="123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5">
        <f t="shared" si="36"/>
        <v>0</v>
      </c>
      <c r="V82" s="144">
        <v>0</v>
      </c>
      <c r="W82" s="124">
        <v>0</v>
      </c>
      <c r="X82" s="124">
        <v>0</v>
      </c>
      <c r="Y82" s="124">
        <v>0</v>
      </c>
      <c r="Z82" s="124">
        <v>0</v>
      </c>
      <c r="AA82" s="124">
        <v>0</v>
      </c>
      <c r="AB82" s="124">
        <v>0</v>
      </c>
      <c r="AC82" s="127">
        <v>0</v>
      </c>
      <c r="AD82" s="128">
        <f t="shared" si="33"/>
        <v>0</v>
      </c>
      <c r="AE82" s="725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27">
        <v>0</v>
      </c>
      <c r="AM82" s="730">
        <f t="shared" si="34"/>
        <v>0</v>
      </c>
      <c r="AN82" s="714">
        <f t="shared" si="41"/>
        <v>0</v>
      </c>
      <c r="AO82" s="601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0</v>
      </c>
      <c r="AV82" s="127">
        <v>0</v>
      </c>
      <c r="AW82" s="593">
        <f t="shared" si="39"/>
        <v>0</v>
      </c>
      <c r="AX82" s="129">
        <v>0</v>
      </c>
      <c r="AY82" s="130">
        <v>0</v>
      </c>
      <c r="AZ82" s="130">
        <v>0</v>
      </c>
      <c r="BA82" s="130">
        <v>0</v>
      </c>
      <c r="BB82" s="130">
        <v>0</v>
      </c>
      <c r="BC82" s="130">
        <v>0</v>
      </c>
      <c r="BD82" s="130">
        <v>0</v>
      </c>
      <c r="BE82" s="130">
        <v>0</v>
      </c>
      <c r="BF82" s="131">
        <f t="shared" si="35"/>
        <v>0</v>
      </c>
      <c r="BG82" s="179">
        <v>0</v>
      </c>
      <c r="BH82" s="150">
        <v>0</v>
      </c>
      <c r="BI82" s="150">
        <v>0</v>
      </c>
      <c r="BJ82" s="150">
        <v>0</v>
      </c>
      <c r="BK82" s="150">
        <v>0</v>
      </c>
      <c r="BL82" s="150">
        <v>0</v>
      </c>
      <c r="BM82" s="150">
        <v>0</v>
      </c>
      <c r="BN82" s="151">
        <v>0</v>
      </c>
      <c r="BO82" s="152">
        <f t="shared" si="6"/>
        <v>0</v>
      </c>
      <c r="BP82" s="624">
        <v>0</v>
      </c>
      <c r="BQ82" s="124">
        <v>0</v>
      </c>
      <c r="BR82" s="124">
        <v>0</v>
      </c>
      <c r="BS82" s="124">
        <v>0</v>
      </c>
      <c r="BT82" s="124">
        <v>0</v>
      </c>
      <c r="BU82" s="124">
        <v>0</v>
      </c>
      <c r="BV82" s="124">
        <v>0</v>
      </c>
      <c r="BW82" s="127">
        <v>0</v>
      </c>
      <c r="BX82" s="140">
        <f t="shared" ref="BX82:BX93" si="50">SUM(BP82:BW82)</f>
        <v>0</v>
      </c>
      <c r="BY82" s="393">
        <f t="shared" si="30"/>
        <v>0</v>
      </c>
      <c r="BZ82" s="1180">
        <f t="shared" si="31"/>
        <v>0</v>
      </c>
      <c r="CA82" s="1181">
        <f t="shared" si="32"/>
        <v>0</v>
      </c>
      <c r="CB82" s="130">
        <v>0</v>
      </c>
      <c r="CC82" s="130">
        <v>0</v>
      </c>
      <c r="CD82" s="1182">
        <f t="shared" si="47"/>
        <v>0</v>
      </c>
      <c r="CE82" s="1167">
        <f t="shared" si="38"/>
        <v>0</v>
      </c>
      <c r="CF82" s="454">
        <v>0</v>
      </c>
      <c r="CG82" s="463">
        <v>0</v>
      </c>
      <c r="CH82" s="207"/>
      <c r="CI82" s="208"/>
      <c r="CJ82" s="384">
        <v>0</v>
      </c>
      <c r="CK82" s="207">
        <v>0</v>
      </c>
      <c r="CL82" s="209">
        <v>0</v>
      </c>
      <c r="CM82" s="443"/>
      <c r="CN82" s="384">
        <v>0</v>
      </c>
      <c r="CO82" s="210">
        <v>0</v>
      </c>
      <c r="CP82" s="211">
        <v>0</v>
      </c>
      <c r="CQ82" s="443"/>
      <c r="CR82" s="212">
        <v>0</v>
      </c>
      <c r="CS82" s="207">
        <v>0</v>
      </c>
      <c r="CT82" s="209">
        <v>0</v>
      </c>
      <c r="CU82" s="443"/>
      <c r="CV82" s="384">
        <v>0</v>
      </c>
      <c r="CW82" s="207">
        <v>0</v>
      </c>
      <c r="CX82" s="213">
        <v>0</v>
      </c>
      <c r="CY82" s="443"/>
      <c r="CZ82" s="384">
        <v>0</v>
      </c>
      <c r="DA82" s="207">
        <v>0</v>
      </c>
      <c r="DB82" s="209">
        <v>0</v>
      </c>
      <c r="DC82" s="443"/>
      <c r="DD82" s="384">
        <v>0</v>
      </c>
      <c r="DE82" s="207">
        <v>0</v>
      </c>
      <c r="DF82" s="208"/>
      <c r="DG82" s="443"/>
      <c r="DH82" s="475">
        <f t="shared" si="42"/>
        <v>0</v>
      </c>
      <c r="DI82" s="214">
        <f t="shared" si="42"/>
        <v>0</v>
      </c>
      <c r="DJ82" s="208">
        <f t="shared" si="42"/>
        <v>0</v>
      </c>
      <c r="DK82" s="471">
        <f t="shared" si="43"/>
        <v>0</v>
      </c>
      <c r="DL82" s="215">
        <f t="shared" si="44"/>
        <v>0</v>
      </c>
      <c r="DM82" s="208">
        <f t="shared" si="45"/>
        <v>0</v>
      </c>
      <c r="DN82" s="216">
        <f t="shared" si="49"/>
        <v>0</v>
      </c>
      <c r="DO82" s="217">
        <f t="shared" si="48"/>
        <v>0</v>
      </c>
      <c r="DP82" s="490">
        <v>0</v>
      </c>
      <c r="DQ82" s="490">
        <v>0</v>
      </c>
      <c r="DR82" s="490">
        <v>0</v>
      </c>
      <c r="DS82" s="490">
        <v>0</v>
      </c>
      <c r="DT82" s="490">
        <v>0</v>
      </c>
      <c r="DU82" s="490">
        <v>0</v>
      </c>
      <c r="DV82" s="490">
        <v>0</v>
      </c>
      <c r="DW82" s="490">
        <v>0</v>
      </c>
      <c r="DX82" s="490">
        <v>0</v>
      </c>
      <c r="DY82" s="490">
        <v>0</v>
      </c>
      <c r="DZ82" s="490">
        <v>0</v>
      </c>
      <c r="EA82" s="490">
        <v>0</v>
      </c>
      <c r="EB82" s="490">
        <v>0</v>
      </c>
      <c r="EC82" s="490">
        <v>0</v>
      </c>
      <c r="ED82" s="490">
        <v>0</v>
      </c>
      <c r="EE82" s="490">
        <v>0</v>
      </c>
    </row>
    <row r="83" spans="1:135" ht="21.9" customHeight="1">
      <c r="A83" s="1110" t="s">
        <v>406</v>
      </c>
      <c r="B83" s="1055"/>
      <c r="C83" s="1103" t="s">
        <v>94</v>
      </c>
      <c r="D83" s="1097" t="s">
        <v>94</v>
      </c>
      <c r="E83" s="1057" t="s">
        <v>338</v>
      </c>
      <c r="F83" s="1152">
        <v>400</v>
      </c>
      <c r="G83" s="1076" t="s">
        <v>388</v>
      </c>
      <c r="H83" s="1056">
        <v>960</v>
      </c>
      <c r="I83" s="1128" t="s">
        <v>452</v>
      </c>
      <c r="J83" s="1076" t="s">
        <v>389</v>
      </c>
      <c r="K83" s="979" t="s">
        <v>317</v>
      </c>
      <c r="L83" s="1056">
        <v>1</v>
      </c>
      <c r="M83" s="429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430">
        <f t="shared" si="36"/>
        <v>0</v>
      </c>
      <c r="V83" s="455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431">
        <v>0</v>
      </c>
      <c r="AD83" s="432">
        <f t="shared" si="33"/>
        <v>0</v>
      </c>
      <c r="AE83" s="724">
        <v>0</v>
      </c>
      <c r="AF83" s="155">
        <v>0</v>
      </c>
      <c r="AG83" s="155">
        <v>0</v>
      </c>
      <c r="AH83" s="155">
        <v>0</v>
      </c>
      <c r="AI83" s="155">
        <v>0</v>
      </c>
      <c r="AJ83" s="155">
        <v>0</v>
      </c>
      <c r="AK83" s="155">
        <v>0</v>
      </c>
      <c r="AL83" s="590">
        <v>0</v>
      </c>
      <c r="AM83" s="731">
        <f t="shared" si="34"/>
        <v>0</v>
      </c>
      <c r="AN83" s="716">
        <f t="shared" si="41"/>
        <v>0</v>
      </c>
      <c r="AO83" s="602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590">
        <v>0</v>
      </c>
      <c r="AW83" s="594">
        <f t="shared" si="39"/>
        <v>0</v>
      </c>
      <c r="AX83" s="928">
        <v>0</v>
      </c>
      <c r="AY83" s="155">
        <v>0</v>
      </c>
      <c r="AZ83" s="155">
        <v>0</v>
      </c>
      <c r="BA83" s="155">
        <v>0</v>
      </c>
      <c r="BB83" s="155">
        <v>0</v>
      </c>
      <c r="BC83" s="155">
        <v>0</v>
      </c>
      <c r="BD83" s="155">
        <v>0</v>
      </c>
      <c r="BE83" s="590">
        <v>0</v>
      </c>
      <c r="BF83" s="931">
        <f t="shared" si="35"/>
        <v>0</v>
      </c>
      <c r="BG83" s="373">
        <v>0</v>
      </c>
      <c r="BH83" s="155">
        <v>0</v>
      </c>
      <c r="BI83" s="155">
        <v>0</v>
      </c>
      <c r="BJ83" s="155">
        <v>0</v>
      </c>
      <c r="BK83" s="155">
        <v>0</v>
      </c>
      <c r="BL83" s="157">
        <v>0</v>
      </c>
      <c r="BM83" s="157">
        <v>0</v>
      </c>
      <c r="BN83" s="158">
        <v>0</v>
      </c>
      <c r="BO83" s="172">
        <f t="shared" ref="BO83:BO93" si="51">SUM(BG83:BN83)</f>
        <v>0</v>
      </c>
      <c r="BP83" s="12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31">
        <f t="shared" si="50"/>
        <v>0</v>
      </c>
      <c r="BY83" s="312">
        <f>U83-(W83+X83+Y83+Z83+AA83+AB83+AC83+AF83+AG83+AH83+AI83+AJ83+AK83+AL83)</f>
        <v>0</v>
      </c>
      <c r="BZ83" s="1184">
        <f>AN83-(AP83+AQ83+AR83+AS83+AT83+AU83+AV83)</f>
        <v>0</v>
      </c>
      <c r="CA83" s="1177">
        <f>AW83-(AY83+AZ83+BA83+BB83+BC83+BD83+BE83)</f>
        <v>0</v>
      </c>
      <c r="CB83" s="1198">
        <f>BF83-(BH83+BI83+BJ83+BK83+BL83+BM83+BN83)</f>
        <v>0</v>
      </c>
      <c r="CC83" s="1199">
        <f>BO83-(BQ83+BR83+BS83+BT83+BU83+BV83+BW83)</f>
        <v>0</v>
      </c>
      <c r="CD83" s="1186">
        <f t="shared" si="47"/>
        <v>0</v>
      </c>
      <c r="CE83" s="1170">
        <f t="shared" si="38"/>
        <v>0</v>
      </c>
      <c r="CF83" s="1154">
        <v>0</v>
      </c>
      <c r="CG83" s="464">
        <v>0</v>
      </c>
      <c r="CH83" s="243"/>
      <c r="CI83" s="238"/>
      <c r="CJ83" s="385">
        <v>0</v>
      </c>
      <c r="CK83" s="243">
        <v>0</v>
      </c>
      <c r="CL83" s="244">
        <v>0</v>
      </c>
      <c r="CM83" s="444"/>
      <c r="CN83" s="385">
        <v>0</v>
      </c>
      <c r="CO83" s="325">
        <v>0</v>
      </c>
      <c r="CP83" s="326">
        <v>0</v>
      </c>
      <c r="CQ83" s="444"/>
      <c r="CR83" s="327">
        <v>0</v>
      </c>
      <c r="CS83" s="243">
        <v>0</v>
      </c>
      <c r="CT83" s="244">
        <v>0</v>
      </c>
      <c r="CU83" s="444"/>
      <c r="CV83" s="385">
        <v>0</v>
      </c>
      <c r="CW83" s="243">
        <v>0</v>
      </c>
      <c r="CX83" s="337">
        <v>0</v>
      </c>
      <c r="CY83" s="444"/>
      <c r="CZ83" s="385">
        <v>0</v>
      </c>
      <c r="DA83" s="243">
        <v>0</v>
      </c>
      <c r="DB83" s="244">
        <v>0</v>
      </c>
      <c r="DC83" s="444"/>
      <c r="DD83" s="385">
        <v>0</v>
      </c>
      <c r="DE83" s="243">
        <v>0</v>
      </c>
      <c r="DF83" s="238"/>
      <c r="DG83" s="444"/>
      <c r="DH83" s="476">
        <f t="shared" si="42"/>
        <v>0</v>
      </c>
      <c r="DI83" s="477">
        <f t="shared" si="42"/>
        <v>0</v>
      </c>
      <c r="DJ83" s="238">
        <f t="shared" si="42"/>
        <v>0</v>
      </c>
      <c r="DK83" s="472">
        <f t="shared" si="43"/>
        <v>0</v>
      </c>
      <c r="DL83" s="205">
        <f t="shared" si="44"/>
        <v>0</v>
      </c>
      <c r="DM83" s="204">
        <f t="shared" si="45"/>
        <v>0</v>
      </c>
      <c r="DN83" s="456">
        <f t="shared" si="49"/>
        <v>0</v>
      </c>
      <c r="DO83" s="239">
        <f t="shared" si="48"/>
        <v>0</v>
      </c>
      <c r="DP83" s="1037">
        <v>0</v>
      </c>
      <c r="DQ83" s="1037">
        <v>0</v>
      </c>
      <c r="DR83" s="1037">
        <v>0</v>
      </c>
      <c r="DS83" s="1037">
        <v>0</v>
      </c>
      <c r="DT83" s="1037">
        <v>0</v>
      </c>
      <c r="DU83" s="1037">
        <v>0</v>
      </c>
      <c r="DV83" s="1037">
        <v>0</v>
      </c>
      <c r="DW83" s="1037">
        <v>0</v>
      </c>
      <c r="DX83" s="1037">
        <v>0</v>
      </c>
      <c r="DY83" s="1037">
        <v>0</v>
      </c>
      <c r="DZ83" s="1037">
        <v>0</v>
      </c>
      <c r="EA83" s="1037">
        <v>0</v>
      </c>
      <c r="EB83" s="1037">
        <v>0</v>
      </c>
      <c r="EC83" s="1037">
        <v>0</v>
      </c>
      <c r="ED83" s="1037">
        <v>0</v>
      </c>
      <c r="EE83" s="1037">
        <v>0</v>
      </c>
    </row>
    <row r="84" spans="1:135" ht="21.9" customHeight="1">
      <c r="A84" s="120" t="s">
        <v>404</v>
      </c>
      <c r="B84" s="613"/>
      <c r="C84" s="611" t="s">
        <v>94</v>
      </c>
      <c r="D84" s="612" t="s">
        <v>94</v>
      </c>
      <c r="E84" s="183" t="s">
        <v>338</v>
      </c>
      <c r="F84" s="1143">
        <v>400</v>
      </c>
      <c r="G84" s="1068" t="s">
        <v>388</v>
      </c>
      <c r="H84" s="116">
        <v>1050</v>
      </c>
      <c r="I84" s="1129" t="s">
        <v>452</v>
      </c>
      <c r="J84" s="1068" t="s">
        <v>403</v>
      </c>
      <c r="K84" s="980" t="s">
        <v>317</v>
      </c>
      <c r="L84" s="116">
        <v>1</v>
      </c>
      <c r="M84" s="123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5">
        <f t="shared" si="36"/>
        <v>0</v>
      </c>
      <c r="V84" s="126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7">
        <v>0</v>
      </c>
      <c r="AD84" s="128">
        <f t="shared" si="33"/>
        <v>0</v>
      </c>
      <c r="AE84" s="721">
        <v>0</v>
      </c>
      <c r="AF84" s="134">
        <v>0</v>
      </c>
      <c r="AG84" s="134">
        <v>0</v>
      </c>
      <c r="AH84" s="134">
        <v>0</v>
      </c>
      <c r="AI84" s="134">
        <v>0</v>
      </c>
      <c r="AJ84" s="134">
        <v>0</v>
      </c>
      <c r="AK84" s="134">
        <v>0</v>
      </c>
      <c r="AL84" s="139">
        <v>0</v>
      </c>
      <c r="AM84" s="730">
        <f t="shared" si="34"/>
        <v>0</v>
      </c>
      <c r="AN84" s="714">
        <f t="shared" si="41"/>
        <v>0</v>
      </c>
      <c r="AO84" s="600">
        <v>0</v>
      </c>
      <c r="AP84" s="134">
        <v>0</v>
      </c>
      <c r="AQ84" s="134">
        <v>0</v>
      </c>
      <c r="AR84" s="134">
        <v>0</v>
      </c>
      <c r="AS84" s="134">
        <v>0</v>
      </c>
      <c r="AT84" s="134">
        <v>0</v>
      </c>
      <c r="AU84" s="134">
        <v>0</v>
      </c>
      <c r="AV84" s="139">
        <v>0</v>
      </c>
      <c r="AW84" s="593">
        <f t="shared" si="39"/>
        <v>0</v>
      </c>
      <c r="AX84" s="927">
        <v>0</v>
      </c>
      <c r="AY84" s="134">
        <v>0</v>
      </c>
      <c r="AZ84" s="134">
        <v>0</v>
      </c>
      <c r="BA84" s="134">
        <v>0</v>
      </c>
      <c r="BB84" s="134">
        <v>0</v>
      </c>
      <c r="BC84" s="134">
        <v>0</v>
      </c>
      <c r="BD84" s="134">
        <v>0</v>
      </c>
      <c r="BE84" s="139">
        <v>0</v>
      </c>
      <c r="BF84" s="930">
        <f t="shared" si="35"/>
        <v>0</v>
      </c>
      <c r="BG84" s="374">
        <v>0</v>
      </c>
      <c r="BH84" s="134">
        <v>0</v>
      </c>
      <c r="BI84" s="134">
        <v>0</v>
      </c>
      <c r="BJ84" s="134">
        <v>0</v>
      </c>
      <c r="BK84" s="134">
        <v>0</v>
      </c>
      <c r="BL84" s="162">
        <v>0</v>
      </c>
      <c r="BM84" s="162">
        <v>0</v>
      </c>
      <c r="BN84" s="163">
        <v>0</v>
      </c>
      <c r="BO84" s="143">
        <f t="shared" si="51"/>
        <v>0</v>
      </c>
      <c r="BP84" s="129">
        <v>0</v>
      </c>
      <c r="BQ84" s="159">
        <v>0</v>
      </c>
      <c r="BR84" s="159">
        <v>0</v>
      </c>
      <c r="BS84" s="159">
        <v>0</v>
      </c>
      <c r="BT84" s="159">
        <v>0</v>
      </c>
      <c r="BU84" s="159">
        <v>0</v>
      </c>
      <c r="BV84" s="159">
        <v>0</v>
      </c>
      <c r="BW84" s="159">
        <v>0</v>
      </c>
      <c r="BX84" s="131">
        <f t="shared" si="50"/>
        <v>0</v>
      </c>
      <c r="BY84" s="137">
        <f>U84-(W84+X84+Y84+Z84+AA84+AB84+AC84+AF84+AG84+AH84+AI84+AJ84+AK84+AL84)</f>
        <v>0</v>
      </c>
      <c r="BZ84" s="1187">
        <f>AN84-(AP84+AQ84+AR84+AS84+AT84+AU84+AV84)</f>
        <v>0</v>
      </c>
      <c r="CA84" s="1188">
        <f>AW84-(AY84+AZ84+BA84+BB84+BC84+BD84+BE84)</f>
        <v>0</v>
      </c>
      <c r="CB84" s="1200">
        <f>BF84-(BH84+BI84+BJ84+BK84+BL84+BM84+BN84)</f>
        <v>0</v>
      </c>
      <c r="CC84" s="1201">
        <f>BO84-(BQ84+BR84+BS84+BT84+BU84+BV84+BW84)</f>
        <v>0</v>
      </c>
      <c r="CD84" s="1182">
        <f t="shared" si="47"/>
        <v>0</v>
      </c>
      <c r="CE84" s="1169">
        <f t="shared" si="38"/>
        <v>0</v>
      </c>
      <c r="CF84" s="1155">
        <v>0</v>
      </c>
      <c r="CG84" s="462">
        <v>0</v>
      </c>
      <c r="CH84" s="240"/>
      <c r="CI84" s="219"/>
      <c r="CJ84" s="383">
        <v>0</v>
      </c>
      <c r="CK84" s="240">
        <v>0</v>
      </c>
      <c r="CL84" s="247">
        <v>0</v>
      </c>
      <c r="CM84" s="442"/>
      <c r="CN84" s="383">
        <v>0</v>
      </c>
      <c r="CO84" s="248">
        <v>0</v>
      </c>
      <c r="CP84" s="249">
        <v>0</v>
      </c>
      <c r="CQ84" s="442"/>
      <c r="CR84" s="265">
        <v>0</v>
      </c>
      <c r="CS84" s="240">
        <v>0</v>
      </c>
      <c r="CT84" s="247">
        <v>0</v>
      </c>
      <c r="CU84" s="442"/>
      <c r="CV84" s="383">
        <v>0</v>
      </c>
      <c r="CW84" s="240">
        <v>0</v>
      </c>
      <c r="CX84" s="250">
        <v>0</v>
      </c>
      <c r="CY84" s="442"/>
      <c r="CZ84" s="383">
        <v>0</v>
      </c>
      <c r="DA84" s="240">
        <v>0</v>
      </c>
      <c r="DB84" s="247">
        <v>0</v>
      </c>
      <c r="DC84" s="442"/>
      <c r="DD84" s="383">
        <v>0</v>
      </c>
      <c r="DE84" s="240">
        <v>0</v>
      </c>
      <c r="DF84" s="219"/>
      <c r="DG84" s="442"/>
      <c r="DH84" s="469">
        <f t="shared" si="42"/>
        <v>0</v>
      </c>
      <c r="DI84" s="218">
        <f t="shared" si="42"/>
        <v>0</v>
      </c>
      <c r="DJ84" s="219">
        <f t="shared" si="42"/>
        <v>0</v>
      </c>
      <c r="DK84" s="471">
        <f t="shared" si="43"/>
        <v>0</v>
      </c>
      <c r="DL84" s="215">
        <f t="shared" si="44"/>
        <v>0</v>
      </c>
      <c r="DM84" s="208">
        <f t="shared" si="45"/>
        <v>0</v>
      </c>
      <c r="DN84" s="251">
        <f t="shared" si="49"/>
        <v>0</v>
      </c>
      <c r="DO84" s="220">
        <f t="shared" si="48"/>
        <v>0</v>
      </c>
      <c r="DP84" s="1038">
        <v>0</v>
      </c>
      <c r="DQ84" s="1038">
        <v>0</v>
      </c>
      <c r="DR84" s="1038">
        <v>0</v>
      </c>
      <c r="DS84" s="1038">
        <v>0</v>
      </c>
      <c r="DT84" s="1038">
        <v>0</v>
      </c>
      <c r="DU84" s="1038">
        <v>0</v>
      </c>
      <c r="DV84" s="1038">
        <v>0</v>
      </c>
      <c r="DW84" s="1038">
        <v>0</v>
      </c>
      <c r="DX84" s="1038">
        <v>0</v>
      </c>
      <c r="DY84" s="1038">
        <v>0</v>
      </c>
      <c r="DZ84" s="1038">
        <v>0</v>
      </c>
      <c r="EA84" s="1038">
        <v>0</v>
      </c>
      <c r="EB84" s="1038">
        <v>0</v>
      </c>
      <c r="EC84" s="1038">
        <v>0</v>
      </c>
      <c r="ED84" s="1038">
        <v>0</v>
      </c>
      <c r="EE84" s="1038">
        <v>0</v>
      </c>
    </row>
    <row r="85" spans="1:135" ht="21.9" customHeight="1">
      <c r="A85" s="120" t="s">
        <v>395</v>
      </c>
      <c r="B85" s="613"/>
      <c r="C85" s="611" t="s">
        <v>94</v>
      </c>
      <c r="D85" s="612" t="s">
        <v>94</v>
      </c>
      <c r="E85" s="183" t="s">
        <v>338</v>
      </c>
      <c r="F85" s="1143">
        <v>400</v>
      </c>
      <c r="G85" s="1068" t="s">
        <v>388</v>
      </c>
      <c r="H85" s="116">
        <v>990</v>
      </c>
      <c r="I85" s="1129" t="s">
        <v>452</v>
      </c>
      <c r="J85" s="1068" t="s">
        <v>394</v>
      </c>
      <c r="K85" s="980" t="s">
        <v>317</v>
      </c>
      <c r="L85" s="116">
        <v>1</v>
      </c>
      <c r="M85" s="123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5">
        <f t="shared" si="36"/>
        <v>0</v>
      </c>
      <c r="V85" s="126">
        <v>0</v>
      </c>
      <c r="W85" s="124">
        <v>0</v>
      </c>
      <c r="X85" s="124">
        <v>0</v>
      </c>
      <c r="Y85" s="124">
        <v>0</v>
      </c>
      <c r="Z85" s="124">
        <v>0</v>
      </c>
      <c r="AA85" s="124">
        <v>0</v>
      </c>
      <c r="AB85" s="124">
        <v>0</v>
      </c>
      <c r="AC85" s="127">
        <v>0</v>
      </c>
      <c r="AD85" s="128">
        <f t="shared" si="33"/>
        <v>0</v>
      </c>
      <c r="AE85" s="721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9">
        <v>0</v>
      </c>
      <c r="AM85" s="730">
        <f t="shared" si="34"/>
        <v>0</v>
      </c>
      <c r="AN85" s="714">
        <f t="shared" si="41"/>
        <v>0</v>
      </c>
      <c r="AO85" s="600">
        <v>0</v>
      </c>
      <c r="AP85" s="134">
        <v>0</v>
      </c>
      <c r="AQ85" s="134">
        <v>0</v>
      </c>
      <c r="AR85" s="134">
        <v>0</v>
      </c>
      <c r="AS85" s="134">
        <v>0</v>
      </c>
      <c r="AT85" s="134">
        <v>0</v>
      </c>
      <c r="AU85" s="134">
        <v>0</v>
      </c>
      <c r="AV85" s="139">
        <v>0</v>
      </c>
      <c r="AW85" s="593">
        <f t="shared" si="39"/>
        <v>0</v>
      </c>
      <c r="AX85" s="927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9">
        <v>0</v>
      </c>
      <c r="BF85" s="930">
        <f t="shared" si="35"/>
        <v>0</v>
      </c>
      <c r="BG85" s="374">
        <v>0</v>
      </c>
      <c r="BH85" s="134">
        <v>0</v>
      </c>
      <c r="BI85" s="134">
        <v>0</v>
      </c>
      <c r="BJ85" s="134">
        <v>0</v>
      </c>
      <c r="BK85" s="134">
        <v>0</v>
      </c>
      <c r="BL85" s="162">
        <v>0</v>
      </c>
      <c r="BM85" s="162">
        <v>0</v>
      </c>
      <c r="BN85" s="163">
        <v>0</v>
      </c>
      <c r="BO85" s="143">
        <f t="shared" si="51"/>
        <v>0</v>
      </c>
      <c r="BP85" s="12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31">
        <f t="shared" si="50"/>
        <v>0</v>
      </c>
      <c r="BY85" s="137">
        <f t="shared" ref="BY85:BY93" si="52">U85-(W85+X85+Y85+Z85+AA85+AB85+AC85+AF85+AG85+AH85+AI85+AJ85+AK85+AL85)</f>
        <v>0</v>
      </c>
      <c r="BZ85" s="1187">
        <f t="shared" ref="BZ85:BZ93" si="53">AN85-(AP85+AQ85+AR85+AS85+AT85+AU85+AV85)</f>
        <v>0</v>
      </c>
      <c r="CA85" s="1188">
        <f t="shared" ref="CA85:CA87" si="54">AW85-(AY85+AZ85+BA85+BB85+BC85+BD85+BE85)</f>
        <v>0</v>
      </c>
      <c r="CB85" s="1200">
        <f t="shared" ref="CB85:CB87" si="55">BF85-(BH85+BI85+BJ85+BK85+BL85+BM85+BN85)</f>
        <v>0</v>
      </c>
      <c r="CC85" s="1201">
        <f>BO85-(BQ85+BR85+BS85+BT85+BU85+BV85+BW85)</f>
        <v>0</v>
      </c>
      <c r="CD85" s="1182">
        <f>BX85</f>
        <v>0</v>
      </c>
      <c r="CE85" s="1169">
        <f t="shared" si="38"/>
        <v>0</v>
      </c>
      <c r="CF85" s="1155">
        <v>0</v>
      </c>
      <c r="CG85" s="462">
        <v>0</v>
      </c>
      <c r="CH85" s="240"/>
      <c r="CI85" s="219"/>
      <c r="CJ85" s="383">
        <v>0</v>
      </c>
      <c r="CK85" s="240">
        <v>0</v>
      </c>
      <c r="CL85" s="247">
        <v>0</v>
      </c>
      <c r="CM85" s="442"/>
      <c r="CN85" s="383">
        <v>0</v>
      </c>
      <c r="CO85" s="248">
        <v>0</v>
      </c>
      <c r="CP85" s="249">
        <v>0</v>
      </c>
      <c r="CQ85" s="442"/>
      <c r="CR85" s="265">
        <v>0</v>
      </c>
      <c r="CS85" s="240">
        <v>0</v>
      </c>
      <c r="CT85" s="247">
        <v>0</v>
      </c>
      <c r="CU85" s="442"/>
      <c r="CV85" s="383">
        <v>0</v>
      </c>
      <c r="CW85" s="240">
        <v>0</v>
      </c>
      <c r="CX85" s="250">
        <v>0</v>
      </c>
      <c r="CY85" s="442"/>
      <c r="CZ85" s="383">
        <v>0</v>
      </c>
      <c r="DA85" s="240">
        <v>0</v>
      </c>
      <c r="DB85" s="247">
        <v>0</v>
      </c>
      <c r="DC85" s="442"/>
      <c r="DD85" s="383">
        <v>0</v>
      </c>
      <c r="DE85" s="240">
        <v>0</v>
      </c>
      <c r="DF85" s="219"/>
      <c r="DG85" s="442"/>
      <c r="DH85" s="469">
        <f t="shared" si="42"/>
        <v>0</v>
      </c>
      <c r="DI85" s="218">
        <f t="shared" si="42"/>
        <v>0</v>
      </c>
      <c r="DJ85" s="219">
        <f t="shared" si="42"/>
        <v>0</v>
      </c>
      <c r="DK85" s="471">
        <f t="shared" si="43"/>
        <v>0</v>
      </c>
      <c r="DL85" s="215">
        <f t="shared" si="44"/>
        <v>0</v>
      </c>
      <c r="DM85" s="208">
        <f t="shared" si="45"/>
        <v>0</v>
      </c>
      <c r="DN85" s="251">
        <f t="shared" si="49"/>
        <v>0</v>
      </c>
      <c r="DO85" s="220">
        <f t="shared" si="48"/>
        <v>0</v>
      </c>
      <c r="DP85" s="1038">
        <v>0</v>
      </c>
      <c r="DQ85" s="1038">
        <v>0</v>
      </c>
      <c r="DR85" s="1038">
        <v>0</v>
      </c>
      <c r="DS85" s="1038">
        <v>0</v>
      </c>
      <c r="DT85" s="1038">
        <v>0</v>
      </c>
      <c r="DU85" s="1038">
        <v>0</v>
      </c>
      <c r="DV85" s="1038">
        <v>0</v>
      </c>
      <c r="DW85" s="1038">
        <v>0</v>
      </c>
      <c r="DX85" s="1038">
        <v>0</v>
      </c>
      <c r="DY85" s="1038">
        <v>0</v>
      </c>
      <c r="DZ85" s="1038">
        <v>0</v>
      </c>
      <c r="EA85" s="1038">
        <v>0</v>
      </c>
      <c r="EB85" s="1038">
        <v>0</v>
      </c>
      <c r="EC85" s="1038">
        <v>0</v>
      </c>
      <c r="ED85" s="1038">
        <v>0</v>
      </c>
      <c r="EE85" s="1038">
        <v>0</v>
      </c>
    </row>
    <row r="86" spans="1:135" ht="21.9" customHeight="1">
      <c r="A86" s="120" t="s">
        <v>581</v>
      </c>
      <c r="B86" s="613"/>
      <c r="C86" s="611" t="s">
        <v>94</v>
      </c>
      <c r="D86" s="612" t="s">
        <v>94</v>
      </c>
      <c r="E86" s="183" t="s">
        <v>338</v>
      </c>
      <c r="F86" s="1143">
        <v>400</v>
      </c>
      <c r="G86" s="1068" t="s">
        <v>388</v>
      </c>
      <c r="H86" s="116">
        <v>910</v>
      </c>
      <c r="I86" s="1129" t="s">
        <v>452</v>
      </c>
      <c r="J86" s="1068" t="s">
        <v>582</v>
      </c>
      <c r="K86" s="980" t="s">
        <v>317</v>
      </c>
      <c r="L86" s="116">
        <v>1</v>
      </c>
      <c r="M86" s="123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5">
        <f t="shared" si="36"/>
        <v>0</v>
      </c>
      <c r="V86" s="126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7">
        <v>0</v>
      </c>
      <c r="AD86" s="128">
        <f t="shared" si="33"/>
        <v>0</v>
      </c>
      <c r="AE86" s="721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9">
        <v>0</v>
      </c>
      <c r="AM86" s="730">
        <f t="shared" si="34"/>
        <v>0</v>
      </c>
      <c r="AN86" s="714">
        <f t="shared" si="41"/>
        <v>0</v>
      </c>
      <c r="AO86" s="600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9">
        <v>0</v>
      </c>
      <c r="AW86" s="593">
        <f t="shared" si="39"/>
        <v>0</v>
      </c>
      <c r="AX86" s="927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9">
        <v>0</v>
      </c>
      <c r="BF86" s="930">
        <f t="shared" si="35"/>
        <v>0</v>
      </c>
      <c r="BG86" s="374">
        <v>0</v>
      </c>
      <c r="BH86" s="134">
        <v>0</v>
      </c>
      <c r="BI86" s="134">
        <v>0</v>
      </c>
      <c r="BJ86" s="134">
        <v>0</v>
      </c>
      <c r="BK86" s="134">
        <v>0</v>
      </c>
      <c r="BL86" s="162">
        <v>0</v>
      </c>
      <c r="BM86" s="162">
        <v>0</v>
      </c>
      <c r="BN86" s="163">
        <v>0</v>
      </c>
      <c r="BO86" s="143">
        <f t="shared" si="51"/>
        <v>0</v>
      </c>
      <c r="BP86" s="12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31">
        <f t="shared" si="50"/>
        <v>0</v>
      </c>
      <c r="BY86" s="137">
        <f t="shared" si="52"/>
        <v>0</v>
      </c>
      <c r="BZ86" s="1187">
        <f t="shared" si="53"/>
        <v>0</v>
      </c>
      <c r="CA86" s="1188">
        <f t="shared" si="54"/>
        <v>0</v>
      </c>
      <c r="CB86" s="1200">
        <f t="shared" si="55"/>
        <v>0</v>
      </c>
      <c r="CC86" s="1201">
        <f t="shared" ref="CC86:CC87" si="56">BO86-(BQ86+BR86+BS86+BT86+BU86+BV86+BW86)</f>
        <v>0</v>
      </c>
      <c r="CD86" s="1182">
        <f t="shared" si="47"/>
        <v>0</v>
      </c>
      <c r="CE86" s="1169">
        <f t="shared" si="38"/>
        <v>0</v>
      </c>
      <c r="CF86" s="1155">
        <v>0</v>
      </c>
      <c r="CG86" s="462">
        <v>0</v>
      </c>
      <c r="CH86" s="240"/>
      <c r="CI86" s="219"/>
      <c r="CJ86" s="383">
        <v>0</v>
      </c>
      <c r="CK86" s="240">
        <v>0</v>
      </c>
      <c r="CL86" s="247">
        <v>0</v>
      </c>
      <c r="CM86" s="442"/>
      <c r="CN86" s="383">
        <v>0</v>
      </c>
      <c r="CO86" s="248">
        <v>0</v>
      </c>
      <c r="CP86" s="249">
        <v>0</v>
      </c>
      <c r="CQ86" s="442"/>
      <c r="CR86" s="265">
        <v>0</v>
      </c>
      <c r="CS86" s="240">
        <v>0</v>
      </c>
      <c r="CT86" s="247">
        <v>0</v>
      </c>
      <c r="CU86" s="442"/>
      <c r="CV86" s="383">
        <v>0</v>
      </c>
      <c r="CW86" s="240">
        <v>0</v>
      </c>
      <c r="CX86" s="250">
        <v>0</v>
      </c>
      <c r="CY86" s="442"/>
      <c r="CZ86" s="383">
        <v>0</v>
      </c>
      <c r="DA86" s="240">
        <v>0</v>
      </c>
      <c r="DB86" s="247">
        <v>0</v>
      </c>
      <c r="DC86" s="442"/>
      <c r="DD86" s="383">
        <v>0</v>
      </c>
      <c r="DE86" s="240">
        <v>0</v>
      </c>
      <c r="DF86" s="219"/>
      <c r="DG86" s="442"/>
      <c r="DH86" s="469">
        <f t="shared" si="42"/>
        <v>0</v>
      </c>
      <c r="DI86" s="218">
        <f t="shared" si="42"/>
        <v>0</v>
      </c>
      <c r="DJ86" s="219">
        <f t="shared" si="42"/>
        <v>0</v>
      </c>
      <c r="DK86" s="471">
        <f t="shared" si="43"/>
        <v>0</v>
      </c>
      <c r="DL86" s="215">
        <f t="shared" si="44"/>
        <v>0</v>
      </c>
      <c r="DM86" s="208">
        <f t="shared" si="45"/>
        <v>0</v>
      </c>
      <c r="DN86" s="251">
        <f t="shared" si="49"/>
        <v>0</v>
      </c>
      <c r="DO86" s="220">
        <f t="shared" si="48"/>
        <v>0</v>
      </c>
      <c r="DP86" s="1038">
        <v>0</v>
      </c>
      <c r="DQ86" s="1038">
        <v>0</v>
      </c>
      <c r="DR86" s="1038">
        <v>0</v>
      </c>
      <c r="DS86" s="1038">
        <v>0</v>
      </c>
      <c r="DT86" s="1038">
        <v>0</v>
      </c>
      <c r="DU86" s="1038">
        <v>0</v>
      </c>
      <c r="DV86" s="1038">
        <v>0</v>
      </c>
      <c r="DW86" s="1038">
        <v>0</v>
      </c>
      <c r="DX86" s="1038">
        <v>0</v>
      </c>
      <c r="DY86" s="1038">
        <v>0</v>
      </c>
      <c r="DZ86" s="1038">
        <v>0</v>
      </c>
      <c r="EA86" s="1038">
        <v>0</v>
      </c>
      <c r="EB86" s="1038">
        <v>0</v>
      </c>
      <c r="EC86" s="1038">
        <v>0</v>
      </c>
      <c r="ED86" s="1038">
        <v>0</v>
      </c>
      <c r="EE86" s="1038">
        <v>0</v>
      </c>
    </row>
    <row r="87" spans="1:135" ht="21.9" customHeight="1">
      <c r="A87" s="1058" t="s">
        <v>414</v>
      </c>
      <c r="B87" s="1059"/>
      <c r="C87" s="1060" t="s">
        <v>94</v>
      </c>
      <c r="D87" s="1061" t="s">
        <v>94</v>
      </c>
      <c r="E87" s="1062" t="s">
        <v>338</v>
      </c>
      <c r="F87" s="1148">
        <v>400</v>
      </c>
      <c r="G87" s="1072" t="s">
        <v>388</v>
      </c>
      <c r="H87" s="1054">
        <v>1085</v>
      </c>
      <c r="I87" s="1130" t="s">
        <v>452</v>
      </c>
      <c r="J87" s="1072" t="s">
        <v>413</v>
      </c>
      <c r="K87" s="981" t="s">
        <v>317</v>
      </c>
      <c r="L87" s="1054">
        <v>1</v>
      </c>
      <c r="M87" s="332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67">
        <f t="shared" si="36"/>
        <v>0</v>
      </c>
      <c r="V87" s="626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436">
        <v>0</v>
      </c>
      <c r="AD87" s="168">
        <f t="shared" si="33"/>
        <v>0</v>
      </c>
      <c r="AE87" s="72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436">
        <v>0</v>
      </c>
      <c r="AM87" s="732">
        <f t="shared" si="34"/>
        <v>0</v>
      </c>
      <c r="AN87" s="715">
        <f t="shared" si="41"/>
        <v>0</v>
      </c>
      <c r="AO87" s="603">
        <v>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436">
        <v>0</v>
      </c>
      <c r="AW87" s="595">
        <f t="shared" si="39"/>
        <v>0</v>
      </c>
      <c r="AX87" s="929">
        <v>0</v>
      </c>
      <c r="AY87" s="177">
        <v>0</v>
      </c>
      <c r="AZ87" s="177">
        <v>0</v>
      </c>
      <c r="BA87" s="177">
        <v>0</v>
      </c>
      <c r="BB87" s="177">
        <v>0</v>
      </c>
      <c r="BC87" s="177">
        <v>0</v>
      </c>
      <c r="BD87" s="177">
        <v>0</v>
      </c>
      <c r="BE87" s="436">
        <v>0</v>
      </c>
      <c r="BF87" s="932">
        <f t="shared" si="35"/>
        <v>0</v>
      </c>
      <c r="BG87" s="587">
        <v>0</v>
      </c>
      <c r="BH87" s="177">
        <v>0</v>
      </c>
      <c r="BI87" s="177">
        <v>0</v>
      </c>
      <c r="BJ87" s="177">
        <v>0</v>
      </c>
      <c r="BK87" s="177">
        <v>0</v>
      </c>
      <c r="BL87" s="631">
        <v>0</v>
      </c>
      <c r="BM87" s="631">
        <v>0</v>
      </c>
      <c r="BN87" s="632">
        <v>0</v>
      </c>
      <c r="BO87" s="333">
        <f t="shared" si="51"/>
        <v>0</v>
      </c>
      <c r="BP87" s="356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31">
        <f t="shared" si="50"/>
        <v>0</v>
      </c>
      <c r="BY87" s="336">
        <f t="shared" si="52"/>
        <v>0</v>
      </c>
      <c r="BZ87" s="1194">
        <f t="shared" si="53"/>
        <v>0</v>
      </c>
      <c r="CA87" s="1195">
        <f t="shared" si="54"/>
        <v>0</v>
      </c>
      <c r="CB87" s="1202">
        <f t="shared" si="55"/>
        <v>0</v>
      </c>
      <c r="CC87" s="1203">
        <f t="shared" si="56"/>
        <v>0</v>
      </c>
      <c r="CD87" s="1204">
        <f t="shared" si="47"/>
        <v>0</v>
      </c>
      <c r="CE87" s="1171">
        <f t="shared" si="38"/>
        <v>0</v>
      </c>
      <c r="CF87" s="1156">
        <v>0</v>
      </c>
      <c r="CG87" s="465">
        <v>0</v>
      </c>
      <c r="CH87" s="221"/>
      <c r="CI87" s="222"/>
      <c r="CJ87" s="386">
        <v>0</v>
      </c>
      <c r="CK87" s="221">
        <v>0</v>
      </c>
      <c r="CL87" s="223">
        <v>0</v>
      </c>
      <c r="CM87" s="445"/>
      <c r="CN87" s="386">
        <v>0</v>
      </c>
      <c r="CO87" s="224">
        <v>0</v>
      </c>
      <c r="CP87" s="225">
        <v>0</v>
      </c>
      <c r="CQ87" s="445"/>
      <c r="CR87" s="226">
        <v>0</v>
      </c>
      <c r="CS87" s="221">
        <v>0</v>
      </c>
      <c r="CT87" s="223">
        <v>0</v>
      </c>
      <c r="CU87" s="445"/>
      <c r="CV87" s="386">
        <v>0</v>
      </c>
      <c r="CW87" s="221">
        <v>0</v>
      </c>
      <c r="CX87" s="227">
        <v>0</v>
      </c>
      <c r="CY87" s="445"/>
      <c r="CZ87" s="386">
        <v>0</v>
      </c>
      <c r="DA87" s="221">
        <v>0</v>
      </c>
      <c r="DB87" s="223">
        <v>0</v>
      </c>
      <c r="DC87" s="445"/>
      <c r="DD87" s="386">
        <v>0</v>
      </c>
      <c r="DE87" s="221">
        <v>0</v>
      </c>
      <c r="DF87" s="222"/>
      <c r="DG87" s="445"/>
      <c r="DH87" s="480">
        <f t="shared" si="42"/>
        <v>0</v>
      </c>
      <c r="DI87" s="228">
        <f t="shared" si="42"/>
        <v>0</v>
      </c>
      <c r="DJ87" s="222">
        <f t="shared" si="42"/>
        <v>0</v>
      </c>
      <c r="DK87" s="473">
        <f t="shared" si="43"/>
        <v>0</v>
      </c>
      <c r="DL87" s="339">
        <f t="shared" si="44"/>
        <v>0</v>
      </c>
      <c r="DM87" s="222">
        <f t="shared" si="45"/>
        <v>0</v>
      </c>
      <c r="DN87" s="241">
        <f t="shared" si="49"/>
        <v>0</v>
      </c>
      <c r="DO87" s="242">
        <f t="shared" si="48"/>
        <v>0</v>
      </c>
      <c r="DP87" s="1040">
        <v>0</v>
      </c>
      <c r="DQ87" s="1040">
        <v>0</v>
      </c>
      <c r="DR87" s="1040">
        <v>0</v>
      </c>
      <c r="DS87" s="1040">
        <v>0</v>
      </c>
      <c r="DT87" s="1040">
        <v>0</v>
      </c>
      <c r="DU87" s="1040">
        <v>0</v>
      </c>
      <c r="DV87" s="1040">
        <v>0</v>
      </c>
      <c r="DW87" s="1040">
        <v>0</v>
      </c>
      <c r="DX87" s="1040">
        <v>0</v>
      </c>
      <c r="DY87" s="1040">
        <v>0</v>
      </c>
      <c r="DZ87" s="1040">
        <v>0</v>
      </c>
      <c r="EA87" s="1040">
        <v>0</v>
      </c>
      <c r="EB87" s="1040">
        <v>0</v>
      </c>
      <c r="EC87" s="1040">
        <v>0</v>
      </c>
      <c r="ED87" s="1040">
        <v>0</v>
      </c>
      <c r="EE87" s="1040">
        <v>0</v>
      </c>
    </row>
    <row r="88" spans="1:135" ht="21.9" customHeight="1">
      <c r="A88" s="1111" t="s">
        <v>453</v>
      </c>
      <c r="B88" s="391"/>
      <c r="C88" s="611" t="s">
        <v>94</v>
      </c>
      <c r="D88" s="612" t="s">
        <v>94</v>
      </c>
      <c r="E88" s="511" t="s">
        <v>316</v>
      </c>
      <c r="F88" s="1143">
        <v>400</v>
      </c>
      <c r="G88" s="1077" t="s">
        <v>455</v>
      </c>
      <c r="H88" s="511">
        <v>764</v>
      </c>
      <c r="I88" s="1123" t="s">
        <v>451</v>
      </c>
      <c r="J88" s="1065" t="s">
        <v>408</v>
      </c>
      <c r="K88" s="346" t="s">
        <v>264</v>
      </c>
      <c r="L88" s="116">
        <v>1</v>
      </c>
      <c r="M88" s="123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5">
        <f t="shared" si="36"/>
        <v>0</v>
      </c>
      <c r="V88" s="126">
        <v>0</v>
      </c>
      <c r="W88" s="134">
        <v>0</v>
      </c>
      <c r="X88" s="134">
        <v>0</v>
      </c>
      <c r="Y88" s="134">
        <v>0</v>
      </c>
      <c r="Z88" s="134">
        <v>0</v>
      </c>
      <c r="AA88" s="134">
        <v>0</v>
      </c>
      <c r="AB88" s="134">
        <v>0</v>
      </c>
      <c r="AC88" s="139">
        <v>0</v>
      </c>
      <c r="AD88" s="128">
        <f t="shared" si="33"/>
        <v>0</v>
      </c>
      <c r="AE88" s="721">
        <v>0</v>
      </c>
      <c r="AF88" s="134">
        <v>0</v>
      </c>
      <c r="AG88" s="134">
        <v>0</v>
      </c>
      <c r="AH88" s="134">
        <v>0</v>
      </c>
      <c r="AI88" s="134">
        <v>0</v>
      </c>
      <c r="AJ88" s="134">
        <v>0</v>
      </c>
      <c r="AK88" s="134">
        <v>0</v>
      </c>
      <c r="AL88" s="139">
        <v>0</v>
      </c>
      <c r="AM88" s="730">
        <f t="shared" si="34"/>
        <v>0</v>
      </c>
      <c r="AN88" s="714">
        <f t="shared" si="41"/>
        <v>0</v>
      </c>
      <c r="AO88" s="600">
        <v>0</v>
      </c>
      <c r="AP88" s="134">
        <v>0</v>
      </c>
      <c r="AQ88" s="134">
        <v>0</v>
      </c>
      <c r="AR88" s="134">
        <v>0</v>
      </c>
      <c r="AS88" s="134">
        <v>0</v>
      </c>
      <c r="AT88" s="134">
        <v>0</v>
      </c>
      <c r="AU88" s="134">
        <v>0</v>
      </c>
      <c r="AV88" s="139">
        <v>0</v>
      </c>
      <c r="AW88" s="593">
        <f t="shared" si="39"/>
        <v>0</v>
      </c>
      <c r="AX88" s="965">
        <v>0</v>
      </c>
      <c r="AY88" s="966">
        <v>0</v>
      </c>
      <c r="AZ88" s="966">
        <v>0</v>
      </c>
      <c r="BA88" s="966">
        <v>0</v>
      </c>
      <c r="BB88" s="966">
        <v>0</v>
      </c>
      <c r="BC88" s="966">
        <v>0</v>
      </c>
      <c r="BD88" s="966">
        <v>0</v>
      </c>
      <c r="BE88" s="967">
        <v>0</v>
      </c>
      <c r="BF88" s="968">
        <f t="shared" si="35"/>
        <v>0</v>
      </c>
      <c r="BG88" s="149">
        <v>0</v>
      </c>
      <c r="BH88" s="150">
        <v>0</v>
      </c>
      <c r="BI88" s="150">
        <v>0</v>
      </c>
      <c r="BJ88" s="150">
        <v>0</v>
      </c>
      <c r="BK88" s="150">
        <v>0</v>
      </c>
      <c r="BL88" s="150">
        <v>0</v>
      </c>
      <c r="BM88" s="150">
        <v>0</v>
      </c>
      <c r="BN88" s="151">
        <v>0</v>
      </c>
      <c r="BO88" s="152">
        <f t="shared" si="51"/>
        <v>0</v>
      </c>
      <c r="BP88" s="173">
        <v>0</v>
      </c>
      <c r="BQ88" s="134">
        <v>0</v>
      </c>
      <c r="BR88" s="134">
        <v>0</v>
      </c>
      <c r="BS88" s="134">
        <v>0</v>
      </c>
      <c r="BT88" s="134">
        <v>0</v>
      </c>
      <c r="BU88" s="134">
        <v>0</v>
      </c>
      <c r="BV88" s="134">
        <v>0</v>
      </c>
      <c r="BW88" s="135">
        <v>0</v>
      </c>
      <c r="BX88" s="175">
        <f t="shared" si="50"/>
        <v>0</v>
      </c>
      <c r="BY88" s="393">
        <f>U88-(W88+X88+Y88+Z88+AA88+AB88+AC88+AF88+AG88+AH88+AI88+AJ88+AK88+AL88)</f>
        <v>0</v>
      </c>
      <c r="BZ88" s="1180">
        <f>AN88-(AP88+AQ88+AR88+AS88+AT88+AU88+AV88)</f>
        <v>0</v>
      </c>
      <c r="CA88" s="1181">
        <f>AW88-(BQ88+BR88+BS88+BT88+BU88+BV88+BW88)</f>
        <v>0</v>
      </c>
      <c r="CB88" s="130">
        <v>0</v>
      </c>
      <c r="CC88" s="130">
        <v>0</v>
      </c>
      <c r="CD88" s="1182">
        <f>BX88</f>
        <v>0</v>
      </c>
      <c r="CE88" s="1169">
        <f t="shared" si="38"/>
        <v>0</v>
      </c>
      <c r="CF88" s="264">
        <v>0</v>
      </c>
      <c r="CG88" s="462">
        <v>0</v>
      </c>
      <c r="CH88" s="240"/>
      <c r="CI88" s="219"/>
      <c r="CJ88" s="383">
        <v>0</v>
      </c>
      <c r="CK88" s="240">
        <v>0</v>
      </c>
      <c r="CL88" s="247">
        <v>0</v>
      </c>
      <c r="CM88" s="442"/>
      <c r="CN88" s="383">
        <v>0</v>
      </c>
      <c r="CO88" s="248">
        <v>0</v>
      </c>
      <c r="CP88" s="249">
        <v>0</v>
      </c>
      <c r="CQ88" s="442"/>
      <c r="CR88" s="265">
        <v>0</v>
      </c>
      <c r="CS88" s="240">
        <v>0</v>
      </c>
      <c r="CT88" s="247">
        <v>0</v>
      </c>
      <c r="CU88" s="442"/>
      <c r="CV88" s="383">
        <v>0</v>
      </c>
      <c r="CW88" s="240">
        <v>0</v>
      </c>
      <c r="CX88" s="250">
        <v>0</v>
      </c>
      <c r="CY88" s="442"/>
      <c r="CZ88" s="383">
        <v>0</v>
      </c>
      <c r="DA88" s="240">
        <v>0</v>
      </c>
      <c r="DB88" s="247">
        <v>0</v>
      </c>
      <c r="DC88" s="442"/>
      <c r="DD88" s="383">
        <v>0</v>
      </c>
      <c r="DE88" s="240">
        <v>0</v>
      </c>
      <c r="DF88" s="219"/>
      <c r="DG88" s="442"/>
      <c r="DH88" s="469">
        <f t="shared" si="42"/>
        <v>0</v>
      </c>
      <c r="DI88" s="218">
        <f t="shared" si="42"/>
        <v>0</v>
      </c>
      <c r="DJ88" s="219">
        <f t="shared" si="42"/>
        <v>0</v>
      </c>
      <c r="DK88" s="471">
        <f t="shared" si="43"/>
        <v>0</v>
      </c>
      <c r="DL88" s="215">
        <f t="shared" si="44"/>
        <v>0</v>
      </c>
      <c r="DM88" s="208">
        <f t="shared" si="45"/>
        <v>0</v>
      </c>
      <c r="DN88" s="251">
        <f t="shared" si="49"/>
        <v>0</v>
      </c>
      <c r="DO88" s="220">
        <f t="shared" si="48"/>
        <v>0</v>
      </c>
      <c r="DP88" s="491">
        <v>0</v>
      </c>
      <c r="DQ88" s="491">
        <v>0</v>
      </c>
      <c r="DR88" s="491">
        <v>0</v>
      </c>
      <c r="DS88" s="491">
        <v>0</v>
      </c>
      <c r="DT88" s="491">
        <v>0</v>
      </c>
      <c r="DU88" s="491">
        <v>0</v>
      </c>
      <c r="DV88" s="491">
        <v>0</v>
      </c>
      <c r="DW88" s="491">
        <v>0</v>
      </c>
      <c r="DX88" s="491">
        <v>0</v>
      </c>
      <c r="DY88" s="491">
        <v>0</v>
      </c>
      <c r="DZ88" s="491">
        <v>0</v>
      </c>
      <c r="EA88" s="491">
        <v>0</v>
      </c>
      <c r="EB88" s="491">
        <v>0</v>
      </c>
      <c r="EC88" s="491">
        <v>0</v>
      </c>
      <c r="ED88" s="491">
        <v>0</v>
      </c>
      <c r="EE88" s="491">
        <v>0</v>
      </c>
    </row>
    <row r="89" spans="1:135" ht="21.9" customHeight="1">
      <c r="A89" s="1106" t="s">
        <v>454</v>
      </c>
      <c r="B89" s="673"/>
      <c r="C89" s="674" t="s">
        <v>94</v>
      </c>
      <c r="D89" s="675" t="s">
        <v>94</v>
      </c>
      <c r="E89" s="166" t="s">
        <v>316</v>
      </c>
      <c r="F89" s="1146">
        <v>400</v>
      </c>
      <c r="G89" s="1078" t="s">
        <v>456</v>
      </c>
      <c r="H89" s="166">
        <v>668</v>
      </c>
      <c r="I89" s="1123" t="s">
        <v>451</v>
      </c>
      <c r="J89" s="1071" t="s">
        <v>408</v>
      </c>
      <c r="K89" s="452" t="s">
        <v>264</v>
      </c>
      <c r="L89" s="166">
        <v>1</v>
      </c>
      <c r="M89" s="123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5">
        <f t="shared" si="36"/>
        <v>0</v>
      </c>
      <c r="V89" s="14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7">
        <v>0</v>
      </c>
      <c r="AD89" s="128">
        <f t="shared" si="33"/>
        <v>0</v>
      </c>
      <c r="AE89" s="725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7">
        <v>0</v>
      </c>
      <c r="AM89" s="730">
        <f t="shared" si="34"/>
        <v>0</v>
      </c>
      <c r="AN89" s="714">
        <f t="shared" si="41"/>
        <v>0</v>
      </c>
      <c r="AO89" s="601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7">
        <v>0</v>
      </c>
      <c r="AW89" s="593">
        <f t="shared" si="39"/>
        <v>0</v>
      </c>
      <c r="AX89" s="129">
        <v>0</v>
      </c>
      <c r="AY89" s="130">
        <v>0</v>
      </c>
      <c r="AZ89" s="130">
        <v>0</v>
      </c>
      <c r="BA89" s="130">
        <v>0</v>
      </c>
      <c r="BB89" s="130">
        <v>0</v>
      </c>
      <c r="BC89" s="130">
        <v>0</v>
      </c>
      <c r="BD89" s="130">
        <v>0</v>
      </c>
      <c r="BE89" s="131">
        <v>0</v>
      </c>
      <c r="BF89" s="132">
        <f t="shared" si="35"/>
        <v>0</v>
      </c>
      <c r="BG89" s="149">
        <v>0</v>
      </c>
      <c r="BH89" s="150">
        <v>0</v>
      </c>
      <c r="BI89" s="150">
        <v>0</v>
      </c>
      <c r="BJ89" s="150">
        <v>0</v>
      </c>
      <c r="BK89" s="150">
        <v>0</v>
      </c>
      <c r="BL89" s="150">
        <v>0</v>
      </c>
      <c r="BM89" s="150">
        <v>0</v>
      </c>
      <c r="BN89" s="151">
        <v>0</v>
      </c>
      <c r="BO89" s="152">
        <f t="shared" si="51"/>
        <v>0</v>
      </c>
      <c r="BP89" s="676">
        <v>0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0</v>
      </c>
      <c r="BW89" s="342">
        <v>0</v>
      </c>
      <c r="BX89" s="140">
        <f t="shared" si="50"/>
        <v>0</v>
      </c>
      <c r="BY89" s="393">
        <f t="shared" si="52"/>
        <v>0</v>
      </c>
      <c r="BZ89" s="1180">
        <f t="shared" si="53"/>
        <v>0</v>
      </c>
      <c r="CA89" s="1181">
        <f t="shared" ref="CA89:CA93" si="57">AW89-(BQ89+BR89+BS89+BT89+BU89+BV89+BW89)</f>
        <v>0</v>
      </c>
      <c r="CB89" s="130">
        <v>0</v>
      </c>
      <c r="CC89" s="130">
        <v>0</v>
      </c>
      <c r="CD89" s="1182">
        <f t="shared" si="47"/>
        <v>0</v>
      </c>
      <c r="CE89" s="1169">
        <f t="shared" si="38"/>
        <v>0</v>
      </c>
      <c r="CF89" s="262">
        <v>0</v>
      </c>
      <c r="CG89" s="463">
        <v>0</v>
      </c>
      <c r="CH89" s="207"/>
      <c r="CI89" s="208"/>
      <c r="CJ89" s="384">
        <v>0</v>
      </c>
      <c r="CK89" s="207">
        <v>0</v>
      </c>
      <c r="CL89" s="209">
        <v>0</v>
      </c>
      <c r="CM89" s="443"/>
      <c r="CN89" s="384">
        <v>0</v>
      </c>
      <c r="CO89" s="210">
        <v>0</v>
      </c>
      <c r="CP89" s="211">
        <v>0</v>
      </c>
      <c r="CQ89" s="443"/>
      <c r="CR89" s="212">
        <v>0</v>
      </c>
      <c r="CS89" s="207">
        <v>0</v>
      </c>
      <c r="CT89" s="209">
        <v>0</v>
      </c>
      <c r="CU89" s="443"/>
      <c r="CV89" s="384">
        <v>0</v>
      </c>
      <c r="CW89" s="207">
        <v>0</v>
      </c>
      <c r="CX89" s="213">
        <v>0</v>
      </c>
      <c r="CY89" s="443"/>
      <c r="CZ89" s="384">
        <v>0</v>
      </c>
      <c r="DA89" s="207">
        <v>0</v>
      </c>
      <c r="DB89" s="209">
        <v>0</v>
      </c>
      <c r="DC89" s="443"/>
      <c r="DD89" s="384">
        <v>0</v>
      </c>
      <c r="DE89" s="207">
        <v>0</v>
      </c>
      <c r="DF89" s="208"/>
      <c r="DG89" s="443"/>
      <c r="DH89" s="475">
        <f t="shared" si="42"/>
        <v>0</v>
      </c>
      <c r="DI89" s="214">
        <f t="shared" si="42"/>
        <v>0</v>
      </c>
      <c r="DJ89" s="208">
        <f t="shared" si="42"/>
        <v>0</v>
      </c>
      <c r="DK89" s="471">
        <f t="shared" si="43"/>
        <v>0</v>
      </c>
      <c r="DL89" s="215">
        <f t="shared" si="44"/>
        <v>0</v>
      </c>
      <c r="DM89" s="208">
        <f t="shared" si="45"/>
        <v>0</v>
      </c>
      <c r="DN89" s="216">
        <f t="shared" si="49"/>
        <v>0</v>
      </c>
      <c r="DO89" s="217">
        <f t="shared" si="48"/>
        <v>0</v>
      </c>
      <c r="DP89" s="490">
        <v>0</v>
      </c>
      <c r="DQ89" s="490">
        <v>0</v>
      </c>
      <c r="DR89" s="490">
        <v>0</v>
      </c>
      <c r="DS89" s="490">
        <v>0</v>
      </c>
      <c r="DT89" s="490">
        <v>0</v>
      </c>
      <c r="DU89" s="490">
        <v>0</v>
      </c>
      <c r="DV89" s="490">
        <v>0</v>
      </c>
      <c r="DW89" s="490">
        <v>0</v>
      </c>
      <c r="DX89" s="490">
        <v>0</v>
      </c>
      <c r="DY89" s="490">
        <v>0</v>
      </c>
      <c r="DZ89" s="490">
        <v>0</v>
      </c>
      <c r="EA89" s="490">
        <v>0</v>
      </c>
      <c r="EB89" s="490">
        <v>0</v>
      </c>
      <c r="EC89" s="490">
        <v>0</v>
      </c>
      <c r="ED89" s="490">
        <v>0</v>
      </c>
      <c r="EE89" s="490">
        <v>0</v>
      </c>
    </row>
    <row r="90" spans="1:135" ht="21.9" customHeight="1">
      <c r="A90" s="1406" t="s">
        <v>38</v>
      </c>
      <c r="B90" s="1407"/>
      <c r="C90" s="1408" t="s">
        <v>94</v>
      </c>
      <c r="D90" s="1409" t="s">
        <v>94</v>
      </c>
      <c r="E90" s="1410" t="s">
        <v>316</v>
      </c>
      <c r="F90" s="1409">
        <v>400</v>
      </c>
      <c r="G90" s="1411" t="s">
        <v>266</v>
      </c>
      <c r="H90" s="1408"/>
      <c r="I90" s="1410"/>
      <c r="J90" s="1411" t="s">
        <v>80</v>
      </c>
      <c r="K90" s="1416"/>
      <c r="L90" s="1417">
        <v>1</v>
      </c>
      <c r="M90" s="123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5">
        <f t="shared" si="36"/>
        <v>0</v>
      </c>
      <c r="V90" s="126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7">
        <v>0</v>
      </c>
      <c r="AD90" s="128">
        <f t="shared" si="33"/>
        <v>0</v>
      </c>
      <c r="AE90" s="721">
        <v>0</v>
      </c>
      <c r="AF90" s="134">
        <v>0</v>
      </c>
      <c r="AG90" s="134">
        <v>0</v>
      </c>
      <c r="AH90" s="134">
        <v>0</v>
      </c>
      <c r="AI90" s="134">
        <v>0</v>
      </c>
      <c r="AJ90" s="134">
        <v>0</v>
      </c>
      <c r="AK90" s="134">
        <v>0</v>
      </c>
      <c r="AL90" s="139">
        <v>0</v>
      </c>
      <c r="AM90" s="730">
        <f t="shared" si="34"/>
        <v>0</v>
      </c>
      <c r="AN90" s="714">
        <f t="shared" si="41"/>
        <v>0</v>
      </c>
      <c r="AO90" s="600">
        <v>0</v>
      </c>
      <c r="AP90" s="134">
        <v>0</v>
      </c>
      <c r="AQ90" s="134">
        <v>0</v>
      </c>
      <c r="AR90" s="134">
        <v>0</v>
      </c>
      <c r="AS90" s="134">
        <v>0</v>
      </c>
      <c r="AT90" s="134">
        <v>0</v>
      </c>
      <c r="AU90" s="134">
        <v>0</v>
      </c>
      <c r="AV90" s="139">
        <v>0</v>
      </c>
      <c r="AW90" s="593">
        <f t="shared" si="39"/>
        <v>0</v>
      </c>
      <c r="AX90" s="129">
        <v>0</v>
      </c>
      <c r="AY90" s="130">
        <v>0</v>
      </c>
      <c r="AZ90" s="130">
        <v>0</v>
      </c>
      <c r="BA90" s="130">
        <v>0</v>
      </c>
      <c r="BB90" s="130">
        <v>0</v>
      </c>
      <c r="BC90" s="130">
        <v>0</v>
      </c>
      <c r="BD90" s="130">
        <v>0</v>
      </c>
      <c r="BE90" s="131">
        <v>0</v>
      </c>
      <c r="BF90" s="132">
        <f t="shared" si="35"/>
        <v>0</v>
      </c>
      <c r="BG90" s="145">
        <v>0</v>
      </c>
      <c r="BH90" s="146">
        <v>0</v>
      </c>
      <c r="BI90" s="146">
        <v>0</v>
      </c>
      <c r="BJ90" s="146">
        <v>0</v>
      </c>
      <c r="BK90" s="146">
        <v>0</v>
      </c>
      <c r="BL90" s="146">
        <v>0</v>
      </c>
      <c r="BM90" s="146">
        <v>0</v>
      </c>
      <c r="BN90" s="147">
        <v>0</v>
      </c>
      <c r="BO90" s="148">
        <f t="shared" si="51"/>
        <v>0</v>
      </c>
      <c r="BP90" s="458">
        <v>0</v>
      </c>
      <c r="BQ90" s="134">
        <v>0</v>
      </c>
      <c r="BR90" s="134">
        <v>0</v>
      </c>
      <c r="BS90" s="134">
        <v>0</v>
      </c>
      <c r="BT90" s="134">
        <v>0</v>
      </c>
      <c r="BU90" s="134">
        <v>0</v>
      </c>
      <c r="BV90" s="134">
        <v>0</v>
      </c>
      <c r="BW90" s="135">
        <v>0</v>
      </c>
      <c r="BX90" s="136">
        <f t="shared" si="50"/>
        <v>0</v>
      </c>
      <c r="BY90" s="393">
        <f t="shared" si="52"/>
        <v>0</v>
      </c>
      <c r="BZ90" s="1180">
        <f t="shared" si="53"/>
        <v>0</v>
      </c>
      <c r="CA90" s="1181">
        <f t="shared" si="57"/>
        <v>0</v>
      </c>
      <c r="CB90" s="130">
        <v>0</v>
      </c>
      <c r="CC90" s="130">
        <v>0</v>
      </c>
      <c r="CD90" s="1182">
        <f t="shared" si="47"/>
        <v>0</v>
      </c>
      <c r="CE90" s="1169">
        <f t="shared" si="38"/>
        <v>0</v>
      </c>
      <c r="CF90" s="263">
        <v>0</v>
      </c>
      <c r="CG90" s="462">
        <v>0</v>
      </c>
      <c r="CH90" s="240"/>
      <c r="CI90" s="219"/>
      <c r="CJ90" s="383">
        <v>0</v>
      </c>
      <c r="CK90" s="240">
        <v>0</v>
      </c>
      <c r="CL90" s="247">
        <v>0</v>
      </c>
      <c r="CM90" s="442"/>
      <c r="CN90" s="383">
        <v>0</v>
      </c>
      <c r="CO90" s="248">
        <v>0</v>
      </c>
      <c r="CP90" s="249">
        <v>0</v>
      </c>
      <c r="CQ90" s="442"/>
      <c r="CR90" s="265">
        <v>0</v>
      </c>
      <c r="CS90" s="240">
        <v>0</v>
      </c>
      <c r="CT90" s="247">
        <v>0</v>
      </c>
      <c r="CU90" s="442"/>
      <c r="CV90" s="383">
        <v>0</v>
      </c>
      <c r="CW90" s="240">
        <v>0</v>
      </c>
      <c r="CX90" s="250">
        <v>0</v>
      </c>
      <c r="CY90" s="442"/>
      <c r="CZ90" s="383">
        <v>0</v>
      </c>
      <c r="DA90" s="240">
        <v>0</v>
      </c>
      <c r="DB90" s="247">
        <v>0</v>
      </c>
      <c r="DC90" s="442"/>
      <c r="DD90" s="383">
        <v>0</v>
      </c>
      <c r="DE90" s="240">
        <v>0</v>
      </c>
      <c r="DF90" s="219"/>
      <c r="DG90" s="442"/>
      <c r="DH90" s="469">
        <f t="shared" si="42"/>
        <v>0</v>
      </c>
      <c r="DI90" s="218">
        <f t="shared" si="42"/>
        <v>0</v>
      </c>
      <c r="DJ90" s="219">
        <f t="shared" si="42"/>
        <v>0</v>
      </c>
      <c r="DK90" s="471">
        <f t="shared" si="43"/>
        <v>0</v>
      </c>
      <c r="DL90" s="215">
        <f t="shared" si="44"/>
        <v>0</v>
      </c>
      <c r="DM90" s="208">
        <f t="shared" si="45"/>
        <v>0</v>
      </c>
      <c r="DN90" s="251">
        <f t="shared" si="49"/>
        <v>0</v>
      </c>
      <c r="DO90" s="220">
        <f t="shared" si="48"/>
        <v>0</v>
      </c>
      <c r="DP90" s="491">
        <v>0</v>
      </c>
      <c r="DQ90" s="491">
        <v>0</v>
      </c>
      <c r="DR90" s="491">
        <v>0</v>
      </c>
      <c r="DS90" s="491">
        <v>0</v>
      </c>
      <c r="DT90" s="491">
        <v>0</v>
      </c>
      <c r="DU90" s="491">
        <v>0</v>
      </c>
      <c r="DV90" s="491">
        <v>0</v>
      </c>
      <c r="DW90" s="491">
        <v>0</v>
      </c>
      <c r="DX90" s="491">
        <v>0</v>
      </c>
      <c r="DY90" s="491">
        <v>0</v>
      </c>
      <c r="DZ90" s="491">
        <v>0</v>
      </c>
      <c r="EA90" s="491">
        <v>0</v>
      </c>
      <c r="EB90" s="491">
        <v>0</v>
      </c>
      <c r="EC90" s="491">
        <v>0</v>
      </c>
      <c r="ED90" s="491">
        <v>0</v>
      </c>
      <c r="EE90" s="491">
        <v>0</v>
      </c>
    </row>
    <row r="91" spans="1:135" ht="21.9" customHeight="1">
      <c r="A91" s="1412" t="s">
        <v>26</v>
      </c>
      <c r="B91" s="1413"/>
      <c r="C91" s="1410" t="s">
        <v>94</v>
      </c>
      <c r="D91" s="1414" t="s">
        <v>94</v>
      </c>
      <c r="E91" s="1410" t="s">
        <v>316</v>
      </c>
      <c r="F91" s="1414">
        <v>400</v>
      </c>
      <c r="G91" s="1415" t="s">
        <v>266</v>
      </c>
      <c r="H91" s="1410"/>
      <c r="I91" s="1420"/>
      <c r="J91" s="1415" t="s">
        <v>89</v>
      </c>
      <c r="K91" s="1418"/>
      <c r="L91" s="1419">
        <v>1</v>
      </c>
      <c r="M91" s="123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5">
        <f t="shared" si="36"/>
        <v>0</v>
      </c>
      <c r="V91" s="144">
        <v>0</v>
      </c>
      <c r="W91" s="124">
        <v>0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7">
        <v>0</v>
      </c>
      <c r="AD91" s="128">
        <f t="shared" si="33"/>
        <v>0</v>
      </c>
      <c r="AE91" s="725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7">
        <v>0</v>
      </c>
      <c r="AM91" s="730">
        <f t="shared" si="34"/>
        <v>0</v>
      </c>
      <c r="AN91" s="714">
        <f t="shared" si="41"/>
        <v>0</v>
      </c>
      <c r="AO91" s="601">
        <v>0</v>
      </c>
      <c r="AP91" s="124">
        <v>0</v>
      </c>
      <c r="AQ91" s="124">
        <v>0</v>
      </c>
      <c r="AR91" s="124">
        <v>0</v>
      </c>
      <c r="AS91" s="124">
        <v>0</v>
      </c>
      <c r="AT91" s="124">
        <v>0</v>
      </c>
      <c r="AU91" s="124">
        <v>0</v>
      </c>
      <c r="AV91" s="127">
        <v>0</v>
      </c>
      <c r="AW91" s="593">
        <f t="shared" si="39"/>
        <v>0</v>
      </c>
      <c r="AX91" s="145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8">
        <f t="shared" si="35"/>
        <v>0</v>
      </c>
      <c r="BG91" s="149">
        <v>0</v>
      </c>
      <c r="BH91" s="150">
        <v>0</v>
      </c>
      <c r="BI91" s="150">
        <v>0</v>
      </c>
      <c r="BJ91" s="150">
        <v>0</v>
      </c>
      <c r="BK91" s="150">
        <v>0</v>
      </c>
      <c r="BL91" s="150">
        <v>0</v>
      </c>
      <c r="BM91" s="150">
        <v>0</v>
      </c>
      <c r="BN91" s="151">
        <v>0</v>
      </c>
      <c r="BO91" s="152">
        <f t="shared" si="51"/>
        <v>0</v>
      </c>
      <c r="BP91" s="676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342">
        <v>0</v>
      </c>
      <c r="BX91" s="140">
        <f t="shared" si="50"/>
        <v>0</v>
      </c>
      <c r="BY91" s="1403">
        <f t="shared" si="52"/>
        <v>0</v>
      </c>
      <c r="BZ91" s="1404">
        <f t="shared" si="53"/>
        <v>0</v>
      </c>
      <c r="CA91" s="1405">
        <f t="shared" si="57"/>
        <v>0</v>
      </c>
      <c r="CB91" s="146">
        <v>0</v>
      </c>
      <c r="CC91" s="146">
        <v>0</v>
      </c>
      <c r="CD91" s="1191">
        <f t="shared" si="47"/>
        <v>0</v>
      </c>
      <c r="CE91" s="1167">
        <f t="shared" si="38"/>
        <v>0</v>
      </c>
      <c r="CF91" s="262">
        <v>0</v>
      </c>
      <c r="CG91" s="463">
        <v>0</v>
      </c>
      <c r="CH91" s="207"/>
      <c r="CI91" s="208"/>
      <c r="CJ91" s="384">
        <v>0</v>
      </c>
      <c r="CK91" s="207">
        <v>0</v>
      </c>
      <c r="CL91" s="209">
        <v>0</v>
      </c>
      <c r="CM91" s="443"/>
      <c r="CN91" s="384">
        <v>0</v>
      </c>
      <c r="CO91" s="210">
        <v>0</v>
      </c>
      <c r="CP91" s="211">
        <v>0</v>
      </c>
      <c r="CQ91" s="443"/>
      <c r="CR91" s="212">
        <v>0</v>
      </c>
      <c r="CS91" s="207">
        <v>0</v>
      </c>
      <c r="CT91" s="209">
        <v>0</v>
      </c>
      <c r="CU91" s="443"/>
      <c r="CV91" s="384">
        <v>0</v>
      </c>
      <c r="CW91" s="207">
        <v>0</v>
      </c>
      <c r="CX91" s="213">
        <v>0</v>
      </c>
      <c r="CY91" s="443"/>
      <c r="CZ91" s="384">
        <v>0</v>
      </c>
      <c r="DA91" s="207">
        <v>0</v>
      </c>
      <c r="DB91" s="209">
        <v>0</v>
      </c>
      <c r="DC91" s="443"/>
      <c r="DD91" s="384">
        <v>0</v>
      </c>
      <c r="DE91" s="207">
        <v>0</v>
      </c>
      <c r="DF91" s="208"/>
      <c r="DG91" s="443"/>
      <c r="DH91" s="475">
        <f t="shared" si="42"/>
        <v>0</v>
      </c>
      <c r="DI91" s="214">
        <f t="shared" si="42"/>
        <v>0</v>
      </c>
      <c r="DJ91" s="208">
        <f t="shared" si="42"/>
        <v>0</v>
      </c>
      <c r="DK91" s="471">
        <f t="shared" si="43"/>
        <v>0</v>
      </c>
      <c r="DL91" s="215">
        <f t="shared" si="44"/>
        <v>0</v>
      </c>
      <c r="DM91" s="208">
        <f t="shared" si="45"/>
        <v>0</v>
      </c>
      <c r="DN91" s="216">
        <f t="shared" si="49"/>
        <v>0</v>
      </c>
      <c r="DO91" s="217">
        <f t="shared" si="48"/>
        <v>0</v>
      </c>
      <c r="DP91" s="490">
        <v>0</v>
      </c>
      <c r="DQ91" s="490">
        <v>0</v>
      </c>
      <c r="DR91" s="490">
        <v>0</v>
      </c>
      <c r="DS91" s="490">
        <v>0</v>
      </c>
      <c r="DT91" s="490">
        <v>0</v>
      </c>
      <c r="DU91" s="490">
        <v>0</v>
      </c>
      <c r="DV91" s="490">
        <v>0</v>
      </c>
      <c r="DW91" s="490">
        <v>0</v>
      </c>
      <c r="DX91" s="490">
        <v>0</v>
      </c>
      <c r="DY91" s="490">
        <v>0</v>
      </c>
      <c r="DZ91" s="490">
        <v>0</v>
      </c>
      <c r="EA91" s="490">
        <v>0</v>
      </c>
      <c r="EB91" s="490">
        <v>0</v>
      </c>
      <c r="EC91" s="490">
        <v>0</v>
      </c>
      <c r="ED91" s="490">
        <v>0</v>
      </c>
      <c r="EE91" s="490">
        <v>0</v>
      </c>
    </row>
    <row r="92" spans="1:135" ht="21.9" customHeight="1">
      <c r="A92" s="610" t="s">
        <v>415</v>
      </c>
      <c r="B92" s="138"/>
      <c r="C92" s="611" t="s">
        <v>94</v>
      </c>
      <c r="D92" s="612" t="s">
        <v>94</v>
      </c>
      <c r="E92" s="183" t="s">
        <v>420</v>
      </c>
      <c r="F92" s="1143">
        <v>400</v>
      </c>
      <c r="G92" s="1068" t="s">
        <v>418</v>
      </c>
      <c r="H92" s="116">
        <v>635</v>
      </c>
      <c r="I92" s="1123" t="s">
        <v>451</v>
      </c>
      <c r="J92" s="1068" t="s">
        <v>416</v>
      </c>
      <c r="K92" s="183" t="s">
        <v>264</v>
      </c>
      <c r="L92" s="116">
        <v>1</v>
      </c>
      <c r="M92" s="123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5">
        <f t="shared" si="36"/>
        <v>0</v>
      </c>
      <c r="V92" s="126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7">
        <v>0</v>
      </c>
      <c r="AD92" s="128">
        <f t="shared" si="33"/>
        <v>0</v>
      </c>
      <c r="AE92" s="721">
        <v>0</v>
      </c>
      <c r="AF92" s="134">
        <v>0</v>
      </c>
      <c r="AG92" s="134">
        <v>0</v>
      </c>
      <c r="AH92" s="134">
        <v>0</v>
      </c>
      <c r="AI92" s="134">
        <v>0</v>
      </c>
      <c r="AJ92" s="134">
        <v>0</v>
      </c>
      <c r="AK92" s="134">
        <v>0</v>
      </c>
      <c r="AL92" s="139">
        <v>0</v>
      </c>
      <c r="AM92" s="730">
        <f t="shared" si="34"/>
        <v>0</v>
      </c>
      <c r="AN92" s="714">
        <f t="shared" si="41"/>
        <v>0</v>
      </c>
      <c r="AO92" s="600">
        <v>0</v>
      </c>
      <c r="AP92" s="134">
        <v>0</v>
      </c>
      <c r="AQ92" s="134">
        <v>0</v>
      </c>
      <c r="AR92" s="134">
        <v>0</v>
      </c>
      <c r="AS92" s="134">
        <v>0</v>
      </c>
      <c r="AT92" s="134">
        <v>0</v>
      </c>
      <c r="AU92" s="134">
        <v>0</v>
      </c>
      <c r="AV92" s="139">
        <v>0</v>
      </c>
      <c r="AW92" s="593">
        <f t="shared" si="39"/>
        <v>0</v>
      </c>
      <c r="AX92" s="129">
        <v>0</v>
      </c>
      <c r="AY92" s="130">
        <v>0</v>
      </c>
      <c r="AZ92" s="130">
        <v>0</v>
      </c>
      <c r="BA92" s="130">
        <v>0</v>
      </c>
      <c r="BB92" s="130">
        <v>0</v>
      </c>
      <c r="BC92" s="130">
        <v>0</v>
      </c>
      <c r="BD92" s="130">
        <v>0</v>
      </c>
      <c r="BE92" s="131">
        <v>0</v>
      </c>
      <c r="BF92" s="132">
        <f t="shared" si="35"/>
        <v>0</v>
      </c>
      <c r="BG92" s="145">
        <v>0</v>
      </c>
      <c r="BH92" s="146">
        <v>0</v>
      </c>
      <c r="BI92" s="146">
        <v>0</v>
      </c>
      <c r="BJ92" s="146">
        <v>0</v>
      </c>
      <c r="BK92" s="146">
        <v>0</v>
      </c>
      <c r="BL92" s="146">
        <v>0</v>
      </c>
      <c r="BM92" s="146">
        <v>0</v>
      </c>
      <c r="BN92" s="147">
        <v>0</v>
      </c>
      <c r="BO92" s="148">
        <f t="shared" si="51"/>
        <v>0</v>
      </c>
      <c r="BP92" s="458">
        <v>0</v>
      </c>
      <c r="BQ92" s="134">
        <v>0</v>
      </c>
      <c r="BR92" s="134">
        <v>0</v>
      </c>
      <c r="BS92" s="134">
        <v>0</v>
      </c>
      <c r="BT92" s="134">
        <v>0</v>
      </c>
      <c r="BU92" s="134">
        <v>0</v>
      </c>
      <c r="BV92" s="134">
        <v>0</v>
      </c>
      <c r="BW92" s="135">
        <v>0</v>
      </c>
      <c r="BX92" s="136">
        <f t="shared" si="50"/>
        <v>0</v>
      </c>
      <c r="BY92" s="393">
        <f t="shared" si="52"/>
        <v>0</v>
      </c>
      <c r="BZ92" s="1180">
        <f t="shared" si="53"/>
        <v>0</v>
      </c>
      <c r="CA92" s="1181">
        <f t="shared" si="57"/>
        <v>0</v>
      </c>
      <c r="CB92" s="130">
        <v>0</v>
      </c>
      <c r="CC92" s="130">
        <v>0</v>
      </c>
      <c r="CD92" s="1182">
        <f t="shared" si="47"/>
        <v>0</v>
      </c>
      <c r="CE92" s="1169">
        <f t="shared" si="38"/>
        <v>0</v>
      </c>
      <c r="CF92" s="263">
        <v>0</v>
      </c>
      <c r="CG92" s="462">
        <v>0</v>
      </c>
      <c r="CH92" s="240"/>
      <c r="CI92" s="219"/>
      <c r="CJ92" s="383">
        <v>0</v>
      </c>
      <c r="CK92" s="240">
        <v>0</v>
      </c>
      <c r="CL92" s="247">
        <v>0</v>
      </c>
      <c r="CM92" s="442"/>
      <c r="CN92" s="383">
        <v>0</v>
      </c>
      <c r="CO92" s="248">
        <v>0</v>
      </c>
      <c r="CP92" s="249">
        <v>0</v>
      </c>
      <c r="CQ92" s="442"/>
      <c r="CR92" s="265">
        <v>0</v>
      </c>
      <c r="CS92" s="240">
        <v>0</v>
      </c>
      <c r="CT92" s="247">
        <v>0</v>
      </c>
      <c r="CU92" s="442"/>
      <c r="CV92" s="383">
        <v>0</v>
      </c>
      <c r="CW92" s="240">
        <v>0</v>
      </c>
      <c r="CX92" s="250">
        <v>0</v>
      </c>
      <c r="CY92" s="442"/>
      <c r="CZ92" s="383">
        <v>0</v>
      </c>
      <c r="DA92" s="240">
        <v>0</v>
      </c>
      <c r="DB92" s="247">
        <v>0</v>
      </c>
      <c r="DC92" s="442"/>
      <c r="DD92" s="383">
        <v>0</v>
      </c>
      <c r="DE92" s="240">
        <v>0</v>
      </c>
      <c r="DF92" s="219"/>
      <c r="DG92" s="442"/>
      <c r="DH92" s="469">
        <f t="shared" si="42"/>
        <v>0</v>
      </c>
      <c r="DI92" s="218">
        <f t="shared" si="42"/>
        <v>0</v>
      </c>
      <c r="DJ92" s="219">
        <f t="shared" si="42"/>
        <v>0</v>
      </c>
      <c r="DK92" s="471">
        <f t="shared" si="43"/>
        <v>0</v>
      </c>
      <c r="DL92" s="215">
        <f t="shared" si="44"/>
        <v>0</v>
      </c>
      <c r="DM92" s="208">
        <f t="shared" si="45"/>
        <v>0</v>
      </c>
      <c r="DN92" s="251">
        <f t="shared" si="49"/>
        <v>0</v>
      </c>
      <c r="DO92" s="220">
        <f t="shared" si="48"/>
        <v>0</v>
      </c>
      <c r="DP92" s="491">
        <v>0</v>
      </c>
      <c r="DQ92" s="491">
        <v>0</v>
      </c>
      <c r="DR92" s="491">
        <v>0</v>
      </c>
      <c r="DS92" s="491">
        <v>0</v>
      </c>
      <c r="DT92" s="491">
        <v>0</v>
      </c>
      <c r="DU92" s="491">
        <v>0</v>
      </c>
      <c r="DV92" s="491">
        <v>0</v>
      </c>
      <c r="DW92" s="491">
        <v>0</v>
      </c>
      <c r="DX92" s="491">
        <v>0</v>
      </c>
      <c r="DY92" s="491">
        <v>0</v>
      </c>
      <c r="DZ92" s="491">
        <v>0</v>
      </c>
      <c r="EA92" s="491">
        <v>0</v>
      </c>
      <c r="EB92" s="491">
        <v>0</v>
      </c>
      <c r="EC92" s="491">
        <v>0</v>
      </c>
      <c r="ED92" s="491">
        <v>0</v>
      </c>
      <c r="EE92" s="491">
        <v>0</v>
      </c>
    </row>
    <row r="93" spans="1:135" ht="21.9" customHeight="1" thickBot="1">
      <c r="A93" s="678" t="s">
        <v>417</v>
      </c>
      <c r="B93" s="634"/>
      <c r="C93" s="635" t="s">
        <v>94</v>
      </c>
      <c r="D93" s="636" t="s">
        <v>94</v>
      </c>
      <c r="E93" s="621" t="s">
        <v>420</v>
      </c>
      <c r="F93" s="1153">
        <v>400</v>
      </c>
      <c r="G93" s="1079" t="s">
        <v>419</v>
      </c>
      <c r="H93" s="1083">
        <v>520</v>
      </c>
      <c r="I93" s="1131" t="s">
        <v>451</v>
      </c>
      <c r="J93" s="1079" t="s">
        <v>416</v>
      </c>
      <c r="K93" s="621" t="s">
        <v>264</v>
      </c>
      <c r="L93" s="1083">
        <v>1</v>
      </c>
      <c r="M93" s="197">
        <v>0</v>
      </c>
      <c r="N93" s="198">
        <v>0</v>
      </c>
      <c r="O93" s="198">
        <v>0</v>
      </c>
      <c r="P93" s="198">
        <v>0</v>
      </c>
      <c r="Q93" s="198">
        <v>0</v>
      </c>
      <c r="R93" s="198">
        <v>0</v>
      </c>
      <c r="S93" s="198">
        <v>0</v>
      </c>
      <c r="T93" s="198">
        <v>0</v>
      </c>
      <c r="U93" s="199">
        <f t="shared" si="36"/>
        <v>0</v>
      </c>
      <c r="V93" s="301">
        <v>0</v>
      </c>
      <c r="W93" s="198">
        <v>0</v>
      </c>
      <c r="X93" s="198">
        <v>0</v>
      </c>
      <c r="Y93" s="198">
        <v>0</v>
      </c>
      <c r="Z93" s="198">
        <v>0</v>
      </c>
      <c r="AA93" s="198">
        <v>0</v>
      </c>
      <c r="AB93" s="198">
        <v>0</v>
      </c>
      <c r="AC93" s="200">
        <v>0</v>
      </c>
      <c r="AD93" s="201">
        <f t="shared" si="33"/>
        <v>0</v>
      </c>
      <c r="AE93" s="728">
        <v>0</v>
      </c>
      <c r="AF93" s="198">
        <v>0</v>
      </c>
      <c r="AG93" s="198">
        <v>0</v>
      </c>
      <c r="AH93" s="198">
        <v>0</v>
      </c>
      <c r="AI93" s="198">
        <v>0</v>
      </c>
      <c r="AJ93" s="198">
        <v>0</v>
      </c>
      <c r="AK93" s="198">
        <v>0</v>
      </c>
      <c r="AL93" s="200">
        <v>0</v>
      </c>
      <c r="AM93" s="733">
        <f t="shared" si="34"/>
        <v>0</v>
      </c>
      <c r="AN93" s="712">
        <f t="shared" si="41"/>
        <v>0</v>
      </c>
      <c r="AO93" s="605">
        <v>0</v>
      </c>
      <c r="AP93" s="198">
        <v>0</v>
      </c>
      <c r="AQ93" s="198">
        <v>0</v>
      </c>
      <c r="AR93" s="198">
        <v>0</v>
      </c>
      <c r="AS93" s="198">
        <v>0</v>
      </c>
      <c r="AT93" s="198">
        <v>0</v>
      </c>
      <c r="AU93" s="198">
        <v>0</v>
      </c>
      <c r="AV93" s="200">
        <v>0</v>
      </c>
      <c r="AW93" s="597">
        <f t="shared" si="39"/>
        <v>0</v>
      </c>
      <c r="AX93" s="961">
        <v>0</v>
      </c>
      <c r="AY93" s="962">
        <v>0</v>
      </c>
      <c r="AZ93" s="962">
        <v>0</v>
      </c>
      <c r="BA93" s="962">
        <v>0</v>
      </c>
      <c r="BB93" s="962">
        <v>0</v>
      </c>
      <c r="BC93" s="962">
        <v>0</v>
      </c>
      <c r="BD93" s="962">
        <v>0</v>
      </c>
      <c r="BE93" s="963">
        <v>0</v>
      </c>
      <c r="BF93" s="964">
        <f t="shared" si="35"/>
        <v>0</v>
      </c>
      <c r="BG93" s="302">
        <v>0</v>
      </c>
      <c r="BH93" s="303">
        <v>0</v>
      </c>
      <c r="BI93" s="303">
        <v>0</v>
      </c>
      <c r="BJ93" s="303">
        <v>0</v>
      </c>
      <c r="BK93" s="303">
        <v>0</v>
      </c>
      <c r="BL93" s="303">
        <v>0</v>
      </c>
      <c r="BM93" s="303">
        <v>0</v>
      </c>
      <c r="BN93" s="304">
        <v>0</v>
      </c>
      <c r="BO93" s="305">
        <f t="shared" si="51"/>
        <v>0</v>
      </c>
      <c r="BP93" s="622">
        <v>0</v>
      </c>
      <c r="BQ93" s="198">
        <v>0</v>
      </c>
      <c r="BR93" s="198">
        <v>0</v>
      </c>
      <c r="BS93" s="198">
        <v>0</v>
      </c>
      <c r="BT93" s="198">
        <v>0</v>
      </c>
      <c r="BU93" s="198">
        <v>0</v>
      </c>
      <c r="BV93" s="198">
        <v>0</v>
      </c>
      <c r="BW93" s="306">
        <v>0</v>
      </c>
      <c r="BX93" s="203">
        <f t="shared" si="50"/>
        <v>0</v>
      </c>
      <c r="BY93" s="1157">
        <f t="shared" si="52"/>
        <v>0</v>
      </c>
      <c r="BZ93" s="1205">
        <f t="shared" si="53"/>
        <v>0</v>
      </c>
      <c r="CA93" s="1206">
        <f t="shared" si="57"/>
        <v>0</v>
      </c>
      <c r="CB93" s="962">
        <v>0</v>
      </c>
      <c r="CC93" s="962">
        <v>0</v>
      </c>
      <c r="CD93" s="1207">
        <f t="shared" si="47"/>
        <v>0</v>
      </c>
      <c r="CE93" s="1172">
        <f t="shared" si="38"/>
        <v>0</v>
      </c>
      <c r="CF93" s="623">
        <v>0</v>
      </c>
      <c r="CG93" s="467">
        <v>0</v>
      </c>
      <c r="CH93" s="252"/>
      <c r="CI93" s="253"/>
      <c r="CJ93" s="389">
        <v>0</v>
      </c>
      <c r="CK93" s="252">
        <v>0</v>
      </c>
      <c r="CL93" s="254">
        <v>0</v>
      </c>
      <c r="CM93" s="447"/>
      <c r="CN93" s="389">
        <v>0</v>
      </c>
      <c r="CO93" s="255">
        <v>0</v>
      </c>
      <c r="CP93" s="256">
        <v>0</v>
      </c>
      <c r="CQ93" s="447"/>
      <c r="CR93" s="257">
        <v>0</v>
      </c>
      <c r="CS93" s="252">
        <v>0</v>
      </c>
      <c r="CT93" s="254">
        <v>0</v>
      </c>
      <c r="CU93" s="447"/>
      <c r="CV93" s="389">
        <v>0</v>
      </c>
      <c r="CW93" s="252">
        <v>0</v>
      </c>
      <c r="CX93" s="258">
        <v>0</v>
      </c>
      <c r="CY93" s="447"/>
      <c r="CZ93" s="389">
        <v>0</v>
      </c>
      <c r="DA93" s="252">
        <v>0</v>
      </c>
      <c r="DB93" s="254">
        <v>0</v>
      </c>
      <c r="DC93" s="447"/>
      <c r="DD93" s="389">
        <v>0</v>
      </c>
      <c r="DE93" s="252">
        <v>0</v>
      </c>
      <c r="DF93" s="253"/>
      <c r="DG93" s="447"/>
      <c r="DH93" s="470">
        <f t="shared" si="42"/>
        <v>0</v>
      </c>
      <c r="DI93" s="259">
        <f t="shared" si="42"/>
        <v>0</v>
      </c>
      <c r="DJ93" s="253">
        <f t="shared" si="42"/>
        <v>0</v>
      </c>
      <c r="DK93" s="474">
        <f t="shared" si="43"/>
        <v>0</v>
      </c>
      <c r="DL93" s="260">
        <f t="shared" si="44"/>
        <v>0</v>
      </c>
      <c r="DM93" s="253">
        <f t="shared" si="45"/>
        <v>0</v>
      </c>
      <c r="DN93" s="261">
        <f t="shared" si="49"/>
        <v>0</v>
      </c>
      <c r="DO93" s="308">
        <f t="shared" si="48"/>
        <v>0</v>
      </c>
      <c r="DP93" s="513">
        <v>0</v>
      </c>
      <c r="DQ93" s="513">
        <v>0</v>
      </c>
      <c r="DR93" s="513">
        <v>0</v>
      </c>
      <c r="DS93" s="513">
        <v>0</v>
      </c>
      <c r="DT93" s="513">
        <v>0</v>
      </c>
      <c r="DU93" s="513">
        <v>0</v>
      </c>
      <c r="DV93" s="513">
        <v>0</v>
      </c>
      <c r="DW93" s="513">
        <v>0</v>
      </c>
      <c r="DX93" s="513">
        <v>0</v>
      </c>
      <c r="DY93" s="513">
        <v>0</v>
      </c>
      <c r="DZ93" s="513">
        <v>0</v>
      </c>
      <c r="EA93" s="513">
        <v>0</v>
      </c>
      <c r="EB93" s="513">
        <v>0</v>
      </c>
      <c r="EC93" s="513">
        <v>0</v>
      </c>
      <c r="ED93" s="513">
        <v>0</v>
      </c>
      <c r="EE93" s="513">
        <v>0</v>
      </c>
    </row>
    <row r="94" spans="1:135" s="49" customFormat="1" ht="28.95" customHeight="1" thickBot="1">
      <c r="A94" s="321"/>
      <c r="B94" s="321"/>
      <c r="C94" s="321"/>
      <c r="D94" s="321"/>
      <c r="E94" s="321"/>
      <c r="F94" s="321"/>
      <c r="G94" s="28"/>
      <c r="H94" s="28"/>
      <c r="I94" s="28"/>
      <c r="J94" s="28"/>
      <c r="K94" s="29"/>
      <c r="L94" s="322"/>
      <c r="M94" s="323">
        <f t="shared" ref="M94:CH94" si="58">SUM(M9:M93)</f>
        <v>0</v>
      </c>
      <c r="N94" s="323">
        <f t="shared" si="58"/>
        <v>0</v>
      </c>
      <c r="O94" s="323">
        <f t="shared" si="58"/>
        <v>0</v>
      </c>
      <c r="P94" s="323">
        <f t="shared" si="58"/>
        <v>0</v>
      </c>
      <c r="Q94" s="323">
        <f t="shared" si="58"/>
        <v>0</v>
      </c>
      <c r="R94" s="323">
        <f t="shared" si="58"/>
        <v>0</v>
      </c>
      <c r="S94" s="323">
        <f t="shared" si="58"/>
        <v>0</v>
      </c>
      <c r="T94" s="323">
        <f t="shared" si="58"/>
        <v>0</v>
      </c>
      <c r="U94" s="323">
        <f t="shared" si="58"/>
        <v>0</v>
      </c>
      <c r="V94" s="323">
        <f t="shared" si="58"/>
        <v>0</v>
      </c>
      <c r="W94" s="323">
        <f t="shared" si="58"/>
        <v>0</v>
      </c>
      <c r="X94" s="323">
        <f t="shared" si="58"/>
        <v>0</v>
      </c>
      <c r="Y94" s="323">
        <f t="shared" si="58"/>
        <v>0</v>
      </c>
      <c r="Z94" s="323">
        <f t="shared" si="58"/>
        <v>0</v>
      </c>
      <c r="AA94" s="323">
        <f t="shared" si="58"/>
        <v>0</v>
      </c>
      <c r="AB94" s="323">
        <f t="shared" si="58"/>
        <v>0</v>
      </c>
      <c r="AC94" s="323">
        <f t="shared" si="58"/>
        <v>0</v>
      </c>
      <c r="AD94" s="323">
        <f t="shared" si="58"/>
        <v>0</v>
      </c>
      <c r="AE94" s="323">
        <f t="shared" si="58"/>
        <v>0</v>
      </c>
      <c r="AF94" s="323">
        <f t="shared" si="58"/>
        <v>0</v>
      </c>
      <c r="AG94" s="323">
        <f t="shared" si="58"/>
        <v>0</v>
      </c>
      <c r="AH94" s="323">
        <f t="shared" si="58"/>
        <v>0</v>
      </c>
      <c r="AI94" s="323">
        <f t="shared" si="58"/>
        <v>0</v>
      </c>
      <c r="AJ94" s="323">
        <f t="shared" si="58"/>
        <v>0</v>
      </c>
      <c r="AK94" s="323">
        <f t="shared" si="58"/>
        <v>0</v>
      </c>
      <c r="AL94" s="323">
        <f t="shared" si="58"/>
        <v>0</v>
      </c>
      <c r="AM94" s="323">
        <f t="shared" si="58"/>
        <v>0</v>
      </c>
      <c r="AN94" s="323">
        <f t="shared" si="58"/>
        <v>0</v>
      </c>
      <c r="AO94" s="323">
        <f t="shared" si="58"/>
        <v>0</v>
      </c>
      <c r="AP94" s="323">
        <f t="shared" si="58"/>
        <v>0</v>
      </c>
      <c r="AQ94" s="323">
        <f t="shared" si="58"/>
        <v>0</v>
      </c>
      <c r="AR94" s="323">
        <f t="shared" si="58"/>
        <v>0</v>
      </c>
      <c r="AS94" s="323">
        <f t="shared" si="58"/>
        <v>0</v>
      </c>
      <c r="AT94" s="323">
        <f t="shared" si="58"/>
        <v>0</v>
      </c>
      <c r="AU94" s="323">
        <f t="shared" si="58"/>
        <v>0</v>
      </c>
      <c r="AV94" s="323">
        <f t="shared" si="58"/>
        <v>0</v>
      </c>
      <c r="AW94" s="323">
        <f t="shared" si="58"/>
        <v>0</v>
      </c>
      <c r="AX94" s="323">
        <f t="shared" si="58"/>
        <v>0</v>
      </c>
      <c r="AY94" s="323">
        <f t="shared" si="58"/>
        <v>0</v>
      </c>
      <c r="AZ94" s="323">
        <f t="shared" si="58"/>
        <v>0</v>
      </c>
      <c r="BA94" s="323">
        <f t="shared" si="58"/>
        <v>0</v>
      </c>
      <c r="BB94" s="323">
        <f t="shared" si="58"/>
        <v>0</v>
      </c>
      <c r="BC94" s="323">
        <f t="shared" si="58"/>
        <v>0</v>
      </c>
      <c r="BD94" s="323">
        <f t="shared" si="58"/>
        <v>0</v>
      </c>
      <c r="BE94" s="323">
        <f t="shared" si="58"/>
        <v>0</v>
      </c>
      <c r="BF94" s="323">
        <f t="shared" si="58"/>
        <v>0</v>
      </c>
      <c r="BG94" s="323">
        <f t="shared" si="58"/>
        <v>0</v>
      </c>
      <c r="BH94" s="323">
        <f t="shared" si="58"/>
        <v>0</v>
      </c>
      <c r="BI94" s="323">
        <f t="shared" si="58"/>
        <v>0</v>
      </c>
      <c r="BJ94" s="323">
        <f t="shared" si="58"/>
        <v>0</v>
      </c>
      <c r="BK94" s="323">
        <f t="shared" si="58"/>
        <v>0</v>
      </c>
      <c r="BL94" s="323">
        <f t="shared" si="58"/>
        <v>0</v>
      </c>
      <c r="BM94" s="323">
        <f t="shared" si="58"/>
        <v>0</v>
      </c>
      <c r="BN94" s="323">
        <f t="shared" si="58"/>
        <v>0</v>
      </c>
      <c r="BO94" s="323">
        <f t="shared" si="58"/>
        <v>0</v>
      </c>
      <c r="BP94" s="323">
        <f t="shared" si="58"/>
        <v>0</v>
      </c>
      <c r="BQ94" s="323">
        <f t="shared" si="58"/>
        <v>0</v>
      </c>
      <c r="BR94" s="323">
        <f t="shared" si="58"/>
        <v>0</v>
      </c>
      <c r="BS94" s="323">
        <f t="shared" si="58"/>
        <v>0</v>
      </c>
      <c r="BT94" s="323">
        <f t="shared" si="58"/>
        <v>0</v>
      </c>
      <c r="BU94" s="323">
        <f t="shared" si="58"/>
        <v>0</v>
      </c>
      <c r="BV94" s="323">
        <f t="shared" si="58"/>
        <v>0</v>
      </c>
      <c r="BW94" s="323">
        <f t="shared" si="58"/>
        <v>0</v>
      </c>
      <c r="BX94" s="323">
        <f t="shared" si="58"/>
        <v>0</v>
      </c>
      <c r="BY94" s="323">
        <f t="shared" si="58"/>
        <v>0</v>
      </c>
      <c r="BZ94" s="323">
        <f t="shared" si="58"/>
        <v>0</v>
      </c>
      <c r="CA94" s="323">
        <f t="shared" si="58"/>
        <v>0</v>
      </c>
      <c r="CB94" s="323">
        <f t="shared" si="58"/>
        <v>0</v>
      </c>
      <c r="CC94" s="323">
        <f t="shared" si="58"/>
        <v>0</v>
      </c>
      <c r="CD94" s="323">
        <f t="shared" si="58"/>
        <v>0</v>
      </c>
      <c r="CE94" s="323">
        <f t="shared" si="58"/>
        <v>0</v>
      </c>
      <c r="CF94" s="514">
        <f t="shared" si="58"/>
        <v>0</v>
      </c>
      <c r="CG94" s="323">
        <f t="shared" si="58"/>
        <v>0</v>
      </c>
      <c r="CH94" s="323">
        <f t="shared" si="58"/>
        <v>0</v>
      </c>
      <c r="CI94" s="323">
        <f t="shared" ref="CI94:CL94" si="59">SUM(CI9:CI93)</f>
        <v>0</v>
      </c>
      <c r="CJ94" s="323">
        <f t="shared" si="59"/>
        <v>0</v>
      </c>
      <c r="CK94" s="323">
        <f t="shared" si="59"/>
        <v>0</v>
      </c>
      <c r="CL94" s="323">
        <f t="shared" si="59"/>
        <v>0</v>
      </c>
      <c r="CM94" s="323"/>
      <c r="CN94" s="323">
        <f>SUM(CN9:CN93)</f>
        <v>0</v>
      </c>
      <c r="CO94" s="323">
        <f>SUM(CO9:CO93)</f>
        <v>0</v>
      </c>
      <c r="CP94" s="323">
        <f>SUM(CP9:CP93)</f>
        <v>0</v>
      </c>
      <c r="CQ94" s="323"/>
      <c r="CR94" s="323">
        <f>SUM(CR9:CR93)</f>
        <v>0</v>
      </c>
      <c r="CS94" s="323">
        <f>SUM(CS9:CS93)</f>
        <v>0</v>
      </c>
      <c r="CT94" s="323">
        <f>SUM(CT9:CT93)</f>
        <v>0</v>
      </c>
      <c r="CU94" s="323"/>
      <c r="CV94" s="323">
        <f>SUM(CV9:CV93)</f>
        <v>0</v>
      </c>
      <c r="CW94" s="323">
        <f>SUM(CW9:CW93)</f>
        <v>0</v>
      </c>
      <c r="CX94" s="323">
        <f>SUM(CX9:CX93)</f>
        <v>0</v>
      </c>
      <c r="CY94" s="323"/>
      <c r="CZ94" s="323">
        <f>SUM(CZ9:CZ93)</f>
        <v>0</v>
      </c>
      <c r="DA94" s="323">
        <f>SUM(DA9:DA93)</f>
        <v>0</v>
      </c>
      <c r="DB94" s="323">
        <f>SUM(DB9:DB93)</f>
        <v>0</v>
      </c>
      <c r="DC94" s="323"/>
      <c r="DD94" s="323">
        <f>SUM(DD9:DD93)</f>
        <v>0</v>
      </c>
      <c r="DE94" s="323">
        <f>SUM(DE9:DE93)</f>
        <v>0</v>
      </c>
      <c r="DF94" s="323">
        <f>SUM(DF9:DF93)</f>
        <v>0</v>
      </c>
      <c r="DG94" s="323"/>
      <c r="DH94" s="323">
        <f t="shared" ref="DH94:EE94" si="60">SUM(DH9:DH93)</f>
        <v>0</v>
      </c>
      <c r="DI94" s="323">
        <f t="shared" si="60"/>
        <v>0</v>
      </c>
      <c r="DJ94" s="323">
        <f t="shared" si="60"/>
        <v>0</v>
      </c>
      <c r="DK94" s="323">
        <f t="shared" si="60"/>
        <v>0</v>
      </c>
      <c r="DL94" s="323">
        <f t="shared" si="60"/>
        <v>0</v>
      </c>
      <c r="DM94" s="323">
        <f t="shared" si="60"/>
        <v>0</v>
      </c>
      <c r="DN94" s="323">
        <f t="shared" si="60"/>
        <v>0</v>
      </c>
      <c r="DO94" s="323">
        <f t="shared" si="60"/>
        <v>0</v>
      </c>
      <c r="DP94" s="754">
        <f t="shared" si="60"/>
        <v>0</v>
      </c>
      <c r="DQ94" s="502">
        <f t="shared" si="60"/>
        <v>0</v>
      </c>
      <c r="DR94" s="502">
        <f t="shared" si="60"/>
        <v>0</v>
      </c>
      <c r="DS94" s="502">
        <f t="shared" si="60"/>
        <v>0</v>
      </c>
      <c r="DT94" s="502">
        <f t="shared" si="60"/>
        <v>0</v>
      </c>
      <c r="DU94" s="874">
        <f t="shared" si="60"/>
        <v>0</v>
      </c>
      <c r="DV94" s="874">
        <f t="shared" si="60"/>
        <v>0</v>
      </c>
      <c r="DW94" s="874">
        <f t="shared" si="60"/>
        <v>0</v>
      </c>
      <c r="DX94" s="874">
        <f t="shared" si="60"/>
        <v>0</v>
      </c>
      <c r="DY94" s="874">
        <f t="shared" si="60"/>
        <v>0</v>
      </c>
      <c r="DZ94" s="1242">
        <f t="shared" si="60"/>
        <v>0</v>
      </c>
      <c r="EA94" s="1242">
        <f t="shared" si="60"/>
        <v>0</v>
      </c>
      <c r="EB94" s="1242">
        <f t="shared" si="60"/>
        <v>0</v>
      </c>
      <c r="EC94" s="1242">
        <f t="shared" ref="EC94:ED94" si="61">SUM(EC9:EC93)</f>
        <v>0</v>
      </c>
      <c r="ED94" s="1245">
        <f t="shared" si="61"/>
        <v>0</v>
      </c>
      <c r="EE94" s="1245">
        <f t="shared" si="60"/>
        <v>0</v>
      </c>
    </row>
    <row r="95" spans="1:135" s="65" customFormat="1" ht="24.9" customHeight="1" thickBot="1">
      <c r="A95" s="50"/>
      <c r="B95" s="50"/>
      <c r="C95" s="50"/>
      <c r="D95" s="47"/>
      <c r="E95" s="47"/>
      <c r="F95" s="50"/>
      <c r="G95" s="28"/>
      <c r="H95" s="28"/>
      <c r="I95" s="28"/>
      <c r="J95" s="28"/>
      <c r="K95" s="29"/>
      <c r="L95" s="51"/>
      <c r="M95" s="347" t="s">
        <v>280</v>
      </c>
      <c r="N95" s="347"/>
      <c r="O95" s="347" t="s">
        <v>279</v>
      </c>
      <c r="P95" s="347"/>
      <c r="Q95" s="348" t="s">
        <v>352</v>
      </c>
      <c r="R95" s="349"/>
      <c r="S95" s="52"/>
      <c r="T95" s="52"/>
      <c r="U95" s="52"/>
      <c r="V95" s="350" t="s">
        <v>281</v>
      </c>
      <c r="W95" s="350"/>
      <c r="X95" s="350" t="s">
        <v>279</v>
      </c>
      <c r="Y95" s="350"/>
      <c r="Z95" s="351" t="s">
        <v>328</v>
      </c>
      <c r="AA95" s="352"/>
      <c r="AB95" s="52"/>
      <c r="AC95" s="52"/>
      <c r="AD95" s="52"/>
      <c r="AE95" s="52"/>
      <c r="AF95" s="52"/>
      <c r="AG95" s="52"/>
      <c r="AH95" s="52"/>
      <c r="AI95" s="52"/>
      <c r="AJ95" s="53"/>
      <c r="AK95" s="52"/>
      <c r="AL95" s="52"/>
      <c r="AM95" s="52"/>
      <c r="AN95" s="52"/>
      <c r="AO95" s="52"/>
      <c r="AP95" s="52"/>
      <c r="AQ95" s="52"/>
      <c r="AR95" s="52"/>
      <c r="AS95" s="52"/>
      <c r="AT95" s="53"/>
      <c r="AU95" s="52"/>
      <c r="AV95" s="52"/>
      <c r="AW95" s="52"/>
      <c r="AX95" s="52"/>
      <c r="AY95" s="52"/>
      <c r="AZ95" s="52"/>
      <c r="BA95" s="52"/>
      <c r="BB95" s="52"/>
      <c r="BC95" s="53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353" t="s">
        <v>346</v>
      </c>
      <c r="BQ95" s="353"/>
      <c r="BR95" s="353" t="s">
        <v>279</v>
      </c>
      <c r="BS95" s="353"/>
      <c r="BT95" s="354" t="s">
        <v>328</v>
      </c>
      <c r="BU95" s="355"/>
      <c r="BV95" s="52"/>
      <c r="BW95" s="52"/>
      <c r="BX95" s="52"/>
      <c r="BY95" s="54" t="e">
        <f>BY94/CE94</f>
        <v>#DIV/0!</v>
      </c>
      <c r="BZ95" s="55" t="e">
        <f>BZ94/CE94</f>
        <v>#DIV/0!</v>
      </c>
      <c r="CA95" s="951" t="e">
        <f>CA94/CE94</f>
        <v>#DIV/0!</v>
      </c>
      <c r="CB95" s="947" t="e">
        <f>CB94/CF94</f>
        <v>#DIV/0!</v>
      </c>
      <c r="CC95" s="949" t="e">
        <f>CC94/CE94</f>
        <v>#DIV/0!</v>
      </c>
      <c r="CD95" s="57" t="e">
        <f>CD94/CE94</f>
        <v>#DIV/0!</v>
      </c>
      <c r="CE95" s="58" t="e">
        <f>SUM(BY95:CD95)</f>
        <v>#DIV/0!</v>
      </c>
      <c r="CF95" s="59" t="e">
        <f>CF94/CE94</f>
        <v>#DIV/0!</v>
      </c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493" t="e">
        <f>DJ94/CF94</f>
        <v>#DIV/0!</v>
      </c>
      <c r="DK95" s="60" t="e">
        <f>DH94/CF94</f>
        <v>#DIV/0!</v>
      </c>
      <c r="DL95" s="61" t="e">
        <f>DI94/CF94</f>
        <v>#DIV/0!</v>
      </c>
      <c r="DM95" s="62" t="e">
        <f>DJ94/DI94</f>
        <v>#DIV/0!</v>
      </c>
      <c r="DN95" s="63" t="e">
        <f>DN94/DO94</f>
        <v>#DIV/0!</v>
      </c>
      <c r="DO95" s="52"/>
      <c r="DP95" s="767">
        <f>CF94+DP94</f>
        <v>0</v>
      </c>
      <c r="DT95" s="505">
        <f>DQ94+DR94+DS94+DT94</f>
        <v>0</v>
      </c>
      <c r="DV95" s="34"/>
      <c r="DY95" s="876">
        <f>DU94+DV94+DW94+DX94+DY94</f>
        <v>0</v>
      </c>
      <c r="DZ95" s="496"/>
      <c r="EA95" s="496"/>
      <c r="EB95" s="496"/>
      <c r="EC95" s="1243">
        <f>DZ94+EA94+EB94+EC94</f>
        <v>0</v>
      </c>
      <c r="ED95" s="496"/>
      <c r="EE95" s="496"/>
    </row>
    <row r="96" spans="1:135" ht="24.9" customHeight="1">
      <c r="M96" s="1656"/>
      <c r="N96" s="1656"/>
      <c r="O96" s="1656"/>
      <c r="P96" s="1656"/>
      <c r="Q96" s="1656"/>
      <c r="R96" s="1656"/>
      <c r="S96" s="1656"/>
      <c r="T96" s="1656"/>
      <c r="U96" s="1656"/>
      <c r="V96" s="1656"/>
      <c r="W96" s="1656"/>
      <c r="X96" s="1656"/>
      <c r="Y96" s="1656"/>
      <c r="Z96" s="1656"/>
      <c r="AA96" s="1656"/>
      <c r="AB96" s="1656"/>
      <c r="AC96" s="1656"/>
      <c r="AD96" s="1656"/>
      <c r="AE96" s="1656"/>
      <c r="AF96" s="1656"/>
      <c r="AG96" s="1656"/>
      <c r="AH96" s="1656"/>
      <c r="AI96" s="1656"/>
      <c r="AJ96" s="1656"/>
      <c r="AK96" s="1656"/>
      <c r="AL96" s="1656"/>
      <c r="AM96" s="1656"/>
      <c r="AN96" s="589"/>
      <c r="AO96" s="1656"/>
      <c r="AP96" s="1656"/>
      <c r="AQ96" s="1656"/>
      <c r="AR96" s="1656"/>
      <c r="AS96" s="1656"/>
      <c r="AT96" s="1656"/>
      <c r="AU96" s="1656"/>
      <c r="AV96" s="1656"/>
      <c r="AW96" s="1656"/>
      <c r="AX96" s="1656"/>
      <c r="AY96" s="1656"/>
      <c r="AZ96" s="1656"/>
      <c r="BA96" s="1656"/>
      <c r="BB96" s="1656"/>
      <c r="BC96" s="1656"/>
      <c r="BD96" s="1656"/>
      <c r="BE96" s="1656"/>
      <c r="BF96" s="1656"/>
      <c r="BG96" s="1656"/>
      <c r="BH96" s="1656"/>
      <c r="BI96" s="1656"/>
      <c r="BJ96" s="1656"/>
      <c r="BK96" s="1656"/>
      <c r="BL96" s="1656"/>
      <c r="BM96" s="1656"/>
      <c r="BN96" s="1656"/>
      <c r="BO96" s="1656"/>
      <c r="BP96" s="1656"/>
      <c r="BQ96" s="1656"/>
      <c r="BR96" s="1656"/>
      <c r="BS96" s="1656"/>
      <c r="BT96" s="1656"/>
      <c r="BU96" s="1656"/>
      <c r="BV96" s="1656"/>
      <c r="BW96" s="1656"/>
      <c r="BX96" s="1656"/>
      <c r="BY96" s="1652"/>
      <c r="BZ96" s="1652"/>
      <c r="CA96" s="1652"/>
      <c r="CB96" s="1652"/>
      <c r="CC96" s="1652"/>
      <c r="CD96" s="1652"/>
      <c r="CE96" s="1652"/>
      <c r="CF96" s="1654"/>
      <c r="CG96" s="1656"/>
      <c r="CH96" s="1656"/>
      <c r="CI96" s="1656"/>
      <c r="CJ96" s="1656"/>
      <c r="CK96" s="1656"/>
      <c r="CL96" s="1656"/>
      <c r="CM96" s="1656"/>
      <c r="CN96" s="1656"/>
      <c r="CO96" s="1656"/>
      <c r="CP96" s="1656"/>
      <c r="CQ96" s="1656"/>
      <c r="CR96" s="1656"/>
      <c r="CS96" s="1656"/>
      <c r="CT96" s="1656"/>
      <c r="CU96" s="1656"/>
      <c r="CV96" s="1656"/>
      <c r="CW96" s="1656"/>
      <c r="CX96" s="1656"/>
      <c r="CY96" s="1656"/>
      <c r="CZ96" s="1656"/>
      <c r="DA96" s="1656"/>
      <c r="DB96" s="1656"/>
      <c r="DC96" s="1656"/>
      <c r="DD96" s="1656"/>
      <c r="DE96" s="1656"/>
      <c r="DF96" s="1656"/>
      <c r="DG96" s="1656"/>
      <c r="DH96" s="1656"/>
      <c r="DI96" s="1656"/>
      <c r="DJ96" s="1656"/>
      <c r="DK96" s="1656"/>
      <c r="DL96" s="1656"/>
      <c r="DM96" s="1656"/>
      <c r="DN96" s="1676"/>
      <c r="DO96" s="1677"/>
    </row>
    <row r="97" spans="1:135" ht="24.9" customHeight="1" thickBot="1">
      <c r="M97" s="1678"/>
      <c r="N97" s="1678"/>
      <c r="O97" s="1678"/>
      <c r="P97" s="1678"/>
      <c r="Q97" s="1678"/>
      <c r="R97" s="1678"/>
      <c r="S97" s="1678"/>
      <c r="T97" s="1678"/>
      <c r="U97" s="1678"/>
      <c r="V97" s="1678"/>
      <c r="W97" s="1678"/>
      <c r="X97" s="1678"/>
      <c r="Y97" s="1678"/>
      <c r="Z97" s="1678"/>
      <c r="AA97" s="1678"/>
      <c r="AB97" s="1678"/>
      <c r="AC97" s="1678"/>
      <c r="AD97" s="1678"/>
      <c r="AE97" s="1678"/>
      <c r="AF97" s="1678"/>
      <c r="AG97" s="1678"/>
      <c r="AH97" s="1678"/>
      <c r="AI97" s="1678"/>
      <c r="AJ97" s="1678"/>
      <c r="AK97" s="1678"/>
      <c r="AL97" s="1678"/>
      <c r="AM97" s="1678"/>
      <c r="AN97" s="589"/>
      <c r="AO97" s="1678"/>
      <c r="AP97" s="1678"/>
      <c r="AQ97" s="1678"/>
      <c r="AR97" s="1678"/>
      <c r="AS97" s="1678"/>
      <c r="AT97" s="1678"/>
      <c r="AU97" s="1678"/>
      <c r="AV97" s="1678"/>
      <c r="AW97" s="1678"/>
      <c r="AX97" s="1678"/>
      <c r="AY97" s="1678"/>
      <c r="AZ97" s="1678"/>
      <c r="BA97" s="1678"/>
      <c r="BB97" s="1678"/>
      <c r="BC97" s="1678"/>
      <c r="BD97" s="1678"/>
      <c r="BE97" s="1678"/>
      <c r="BF97" s="1678"/>
      <c r="BG97" s="1678"/>
      <c r="BH97" s="1678"/>
      <c r="BI97" s="1678"/>
      <c r="BJ97" s="1678"/>
      <c r="BK97" s="1678"/>
      <c r="BL97" s="1678"/>
      <c r="BM97" s="1678"/>
      <c r="BN97" s="1678"/>
      <c r="BO97" s="1678"/>
      <c r="BP97" s="1678"/>
      <c r="BQ97" s="1678"/>
      <c r="BR97" s="1678"/>
      <c r="BS97" s="1678"/>
      <c r="BT97" s="1678"/>
      <c r="BU97" s="1678"/>
      <c r="BV97" s="1678"/>
      <c r="BW97" s="1678"/>
      <c r="BX97" s="1678"/>
      <c r="BY97" s="1653"/>
      <c r="BZ97" s="1653"/>
      <c r="CA97" s="1653"/>
      <c r="CB97" s="1653"/>
      <c r="CC97" s="1653"/>
      <c r="CD97" s="1653"/>
      <c r="CE97" s="1653"/>
      <c r="CF97" s="1655"/>
      <c r="CG97" s="1582"/>
      <c r="CH97" s="1582"/>
      <c r="CI97" s="1582"/>
      <c r="CJ97" s="1582"/>
      <c r="CK97" s="1582"/>
      <c r="CL97" s="1582"/>
      <c r="CM97" s="488"/>
      <c r="CN97" s="1582"/>
      <c r="CO97" s="1582"/>
      <c r="CP97" s="1582"/>
      <c r="CQ97" s="488"/>
      <c r="CR97" s="1582"/>
      <c r="CS97" s="1582"/>
      <c r="CT97" s="1582"/>
      <c r="CU97" s="488"/>
      <c r="CV97" s="1582"/>
      <c r="CW97" s="1582"/>
      <c r="CX97" s="1582"/>
      <c r="CY97" s="488"/>
      <c r="CZ97" s="1582"/>
      <c r="DA97" s="1582"/>
      <c r="DB97" s="1582"/>
      <c r="DC97" s="488"/>
      <c r="DD97" s="1582"/>
      <c r="DE97" s="1582"/>
      <c r="DF97" s="1582"/>
      <c r="DG97" s="488"/>
      <c r="DH97" s="1679"/>
      <c r="DI97" s="1679"/>
      <c r="DJ97" s="1679"/>
      <c r="DK97" s="1679"/>
      <c r="DL97" s="1679"/>
      <c r="DM97" s="1679"/>
      <c r="DN97" s="1677"/>
      <c r="DO97" s="1677"/>
    </row>
    <row r="98" spans="1:135" ht="40.049999999999997" customHeight="1" thickBot="1">
      <c r="A98" s="1641" t="s">
        <v>334</v>
      </c>
      <c r="B98" s="1642"/>
      <c r="C98" s="1587" t="s">
        <v>313</v>
      </c>
      <c r="D98" s="1588"/>
      <c r="E98" s="1588"/>
      <c r="F98" s="1589"/>
      <c r="M98" s="1593" t="s">
        <v>485</v>
      </c>
      <c r="N98" s="1594"/>
      <c r="O98" s="1594"/>
      <c r="P98" s="1594"/>
      <c r="Q98" s="1594"/>
      <c r="R98" s="1594"/>
      <c r="S98" s="1594"/>
      <c r="T98" s="1594"/>
      <c r="U98" s="1595"/>
      <c r="V98" s="1645" t="s">
        <v>484</v>
      </c>
      <c r="W98" s="1645"/>
      <c r="X98" s="1645"/>
      <c r="Y98" s="1645"/>
      <c r="Z98" s="1645"/>
      <c r="AA98" s="1645"/>
      <c r="AB98" s="1645"/>
      <c r="AC98" s="1645"/>
      <c r="AD98" s="1645"/>
      <c r="AE98" s="1645"/>
      <c r="AF98" s="1645"/>
      <c r="AG98" s="1645"/>
      <c r="AH98" s="1645"/>
      <c r="AI98" s="1645"/>
      <c r="AJ98" s="1645"/>
      <c r="AK98" s="1645"/>
      <c r="AL98" s="1645"/>
      <c r="AM98" s="1645"/>
      <c r="AN98" s="1645"/>
      <c r="AO98" s="1646" t="s">
        <v>480</v>
      </c>
      <c r="AP98" s="1647"/>
      <c r="AQ98" s="1647"/>
      <c r="AR98" s="1647"/>
      <c r="AS98" s="1647"/>
      <c r="AT98" s="1647"/>
      <c r="AU98" s="1647"/>
      <c r="AV98" s="1647"/>
      <c r="AW98" s="1648"/>
      <c r="AX98" s="1492"/>
      <c r="AY98" s="1493"/>
      <c r="AZ98" s="1493"/>
      <c r="BA98" s="1493"/>
      <c r="BB98" s="1493"/>
      <c r="BC98" s="1493"/>
      <c r="BD98" s="1493"/>
      <c r="BE98" s="1493"/>
      <c r="BF98" s="1494"/>
      <c r="BG98" s="1649" t="s">
        <v>480</v>
      </c>
      <c r="BH98" s="1650"/>
      <c r="BI98" s="1650"/>
      <c r="BJ98" s="1650"/>
      <c r="BK98" s="1650"/>
      <c r="BL98" s="1650"/>
      <c r="BM98" s="1650"/>
      <c r="BN98" s="1650"/>
      <c r="BO98" s="1651"/>
      <c r="BP98" s="1605" t="s">
        <v>489</v>
      </c>
      <c r="BQ98" s="1606"/>
      <c r="BR98" s="1606"/>
      <c r="BS98" s="1606"/>
      <c r="BT98" s="1606"/>
      <c r="BU98" s="1606"/>
      <c r="BV98" s="1606"/>
      <c r="BW98" s="1606"/>
      <c r="BX98" s="1607"/>
      <c r="BY98" s="1663" t="s">
        <v>460</v>
      </c>
      <c r="BZ98" s="1664"/>
      <c r="CA98" s="1664"/>
      <c r="CB98" s="1664"/>
      <c r="CC98" s="1664"/>
      <c r="CD98" s="1664"/>
      <c r="CE98" s="1665"/>
      <c r="CF98" s="1666" t="s">
        <v>375</v>
      </c>
      <c r="CG98" s="1582"/>
      <c r="CH98" s="1582"/>
      <c r="CI98" s="1582"/>
      <c r="CJ98" s="664"/>
      <c r="CK98" s="664"/>
      <c r="CL98" s="664"/>
      <c r="CM98" s="664"/>
      <c r="CN98" s="664"/>
      <c r="CO98" s="664"/>
      <c r="CP98" s="664"/>
      <c r="CQ98" s="664"/>
      <c r="CR98" s="664"/>
      <c r="CS98" s="664"/>
      <c r="CT98" s="664"/>
      <c r="CU98" s="664"/>
      <c r="CV98" s="664"/>
      <c r="CW98" s="664"/>
      <c r="CX98" s="664"/>
      <c r="CY98" s="664"/>
      <c r="CZ98" s="664"/>
      <c r="DA98" s="664"/>
      <c r="DB98" s="664"/>
      <c r="DC98" s="664"/>
      <c r="DD98" s="664"/>
      <c r="DE98" s="664"/>
      <c r="DF98" s="664"/>
      <c r="DG98" s="664"/>
      <c r="DH98" s="664"/>
      <c r="DI98" s="664"/>
      <c r="DJ98" s="664"/>
      <c r="DK98" s="664"/>
      <c r="DL98" s="664"/>
      <c r="DM98" s="34"/>
      <c r="DN98" s="34"/>
      <c r="DO98" s="3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</row>
    <row r="99" spans="1:135" ht="30" customHeight="1" thickBot="1">
      <c r="A99" s="1643"/>
      <c r="B99" s="1644"/>
      <c r="C99" s="1590"/>
      <c r="D99" s="1591"/>
      <c r="E99" s="1591"/>
      <c r="F99" s="1592"/>
      <c r="M99" s="1561" t="s">
        <v>96</v>
      </c>
      <c r="N99" s="1562"/>
      <c r="O99" s="1562"/>
      <c r="P99" s="1562"/>
      <c r="Q99" s="1562"/>
      <c r="R99" s="1562"/>
      <c r="S99" s="1562"/>
      <c r="T99" s="1562"/>
      <c r="U99" s="1563" t="s">
        <v>3</v>
      </c>
      <c r="V99" s="1668" t="s">
        <v>482</v>
      </c>
      <c r="W99" s="1669"/>
      <c r="X99" s="1669"/>
      <c r="Y99" s="1669"/>
      <c r="Z99" s="1669"/>
      <c r="AA99" s="1669"/>
      <c r="AB99" s="1669"/>
      <c r="AC99" s="1669"/>
      <c r="AD99" s="1670" t="s">
        <v>3</v>
      </c>
      <c r="AE99" s="1672" t="s">
        <v>483</v>
      </c>
      <c r="AF99" s="1673"/>
      <c r="AG99" s="1673"/>
      <c r="AH99" s="1673"/>
      <c r="AI99" s="1673"/>
      <c r="AJ99" s="1673"/>
      <c r="AK99" s="1673"/>
      <c r="AL99" s="1673"/>
      <c r="AM99" s="1674" t="s">
        <v>3</v>
      </c>
      <c r="AN99" s="1636" t="s">
        <v>461</v>
      </c>
      <c r="AO99" s="1638" t="s">
        <v>493</v>
      </c>
      <c r="AP99" s="1639"/>
      <c r="AQ99" s="1639"/>
      <c r="AR99" s="1639"/>
      <c r="AS99" s="1639"/>
      <c r="AT99" s="1639"/>
      <c r="AU99" s="1639"/>
      <c r="AV99" s="1640"/>
      <c r="AW99" s="1657" t="s">
        <v>3</v>
      </c>
      <c r="AX99" s="1495"/>
      <c r="AY99" s="1482"/>
      <c r="AZ99" s="1482"/>
      <c r="BA99" s="1482"/>
      <c r="BB99" s="1482"/>
      <c r="BC99" s="1482"/>
      <c r="BD99" s="1482"/>
      <c r="BE99" s="1483"/>
      <c r="BF99" s="1480"/>
      <c r="BG99" s="1659" t="s">
        <v>465</v>
      </c>
      <c r="BH99" s="1659"/>
      <c r="BI99" s="1659"/>
      <c r="BJ99" s="1659"/>
      <c r="BK99" s="1659"/>
      <c r="BL99" s="1659"/>
      <c r="BM99" s="1659"/>
      <c r="BN99" s="1660"/>
      <c r="BO99" s="1661" t="s">
        <v>3</v>
      </c>
      <c r="BP99" s="1547" t="s">
        <v>488</v>
      </c>
      <c r="BQ99" s="1548"/>
      <c r="BR99" s="1548"/>
      <c r="BS99" s="1548"/>
      <c r="BT99" s="1548"/>
      <c r="BU99" s="1548"/>
      <c r="BV99" s="1548"/>
      <c r="BW99" s="1548"/>
      <c r="BX99" s="1549" t="s">
        <v>3</v>
      </c>
      <c r="BY99" s="1551" t="s">
        <v>96</v>
      </c>
      <c r="BZ99" s="1632" t="s">
        <v>283</v>
      </c>
      <c r="CA99" s="1634" t="s">
        <v>493</v>
      </c>
      <c r="CB99" s="956"/>
      <c r="CC99" s="1490" t="s">
        <v>465</v>
      </c>
      <c r="CD99" s="1488" t="s">
        <v>277</v>
      </c>
      <c r="CE99" s="1612" t="s">
        <v>278</v>
      </c>
      <c r="CF99" s="1667"/>
      <c r="CG99" s="1629"/>
      <c r="CH99" s="1629"/>
      <c r="CI99" s="1629"/>
      <c r="CJ99" s="1629"/>
      <c r="CK99" s="1629"/>
      <c r="CL99" s="1629"/>
      <c r="CM99" s="1629"/>
      <c r="CN99" s="1629"/>
      <c r="CO99" s="1629"/>
      <c r="CP99" s="1629"/>
      <c r="CQ99" s="1629"/>
      <c r="CR99" s="1629"/>
      <c r="CS99" s="1629"/>
      <c r="CT99" s="1629"/>
      <c r="CU99" s="1629"/>
      <c r="CV99" s="1629"/>
      <c r="CW99" s="1629"/>
      <c r="CX99" s="1629"/>
      <c r="CY99" s="1629"/>
      <c r="CZ99" s="1629"/>
      <c r="DA99" s="1629"/>
      <c r="DB99" s="1629"/>
      <c r="DC99" s="1629"/>
      <c r="DD99" s="1629"/>
      <c r="DE99" s="1629"/>
      <c r="DF99" s="1629"/>
      <c r="DG99" s="1629"/>
      <c r="DH99" s="1630" t="s">
        <v>278</v>
      </c>
      <c r="DI99" s="1630"/>
      <c r="DJ99" s="1630"/>
      <c r="DK99" s="1630" t="s">
        <v>318</v>
      </c>
      <c r="DL99" s="1630"/>
      <c r="DM99" s="1630"/>
      <c r="DN99" s="666" t="s">
        <v>286</v>
      </c>
      <c r="DO99" s="665" t="s">
        <v>310</v>
      </c>
    </row>
    <row r="100" spans="1:135" s="43" customFormat="1" ht="30.6" thickBot="1">
      <c r="A100" s="394" t="s">
        <v>0</v>
      </c>
      <c r="B100" s="395" t="s">
        <v>312</v>
      </c>
      <c r="C100" s="396" t="s">
        <v>96</v>
      </c>
      <c r="D100" s="396" t="s">
        <v>283</v>
      </c>
      <c r="E100" s="396" t="s">
        <v>315</v>
      </c>
      <c r="F100" s="397" t="s">
        <v>308</v>
      </c>
      <c r="G100" s="398" t="s">
        <v>507</v>
      </c>
      <c r="H100" s="1080" t="s">
        <v>329</v>
      </c>
      <c r="I100" s="398" t="s">
        <v>288</v>
      </c>
      <c r="J100" s="398" t="s">
        <v>78</v>
      </c>
      <c r="K100" s="398" t="s">
        <v>265</v>
      </c>
      <c r="L100" s="398" t="s">
        <v>1</v>
      </c>
      <c r="M100" s="399" t="s">
        <v>259</v>
      </c>
      <c r="N100" s="400">
        <v>45340</v>
      </c>
      <c r="O100" s="401">
        <v>45341</v>
      </c>
      <c r="P100" s="401">
        <v>45342</v>
      </c>
      <c r="Q100" s="401">
        <v>45343</v>
      </c>
      <c r="R100" s="401">
        <v>45344</v>
      </c>
      <c r="S100" s="401">
        <v>45345</v>
      </c>
      <c r="T100" s="762">
        <v>45346</v>
      </c>
      <c r="U100" s="1564"/>
      <c r="V100" s="403" t="s">
        <v>259</v>
      </c>
      <c r="W100" s="400">
        <v>45340</v>
      </c>
      <c r="X100" s="404">
        <v>45341</v>
      </c>
      <c r="Y100" s="404">
        <v>45342</v>
      </c>
      <c r="Z100" s="404">
        <v>45343</v>
      </c>
      <c r="AA100" s="404">
        <v>45344</v>
      </c>
      <c r="AB100" s="404">
        <v>45345</v>
      </c>
      <c r="AC100" s="763">
        <v>45346</v>
      </c>
      <c r="AD100" s="1671"/>
      <c r="AE100" s="720" t="s">
        <v>259</v>
      </c>
      <c r="AF100" s="400">
        <v>45340</v>
      </c>
      <c r="AG100" s="672">
        <v>45341</v>
      </c>
      <c r="AH100" s="672">
        <v>45342</v>
      </c>
      <c r="AI100" s="672">
        <v>45343</v>
      </c>
      <c r="AJ100" s="672">
        <v>45344</v>
      </c>
      <c r="AK100" s="672">
        <v>45345</v>
      </c>
      <c r="AL100" s="764">
        <v>45346</v>
      </c>
      <c r="AM100" s="1675"/>
      <c r="AN100" s="1637"/>
      <c r="AO100" s="599" t="s">
        <v>259</v>
      </c>
      <c r="AP100" s="400">
        <v>45340</v>
      </c>
      <c r="AQ100" s="591">
        <v>45341</v>
      </c>
      <c r="AR100" s="591">
        <v>45342</v>
      </c>
      <c r="AS100" s="591">
        <v>45343</v>
      </c>
      <c r="AT100" s="591">
        <v>45344</v>
      </c>
      <c r="AU100" s="591">
        <v>45345</v>
      </c>
      <c r="AV100" s="766">
        <v>45346</v>
      </c>
      <c r="AW100" s="1658"/>
      <c r="AX100" s="933"/>
      <c r="AY100" s="934"/>
      <c r="AZ100" s="934"/>
      <c r="BA100" s="934"/>
      <c r="BB100" s="934"/>
      <c r="BC100" s="934"/>
      <c r="BD100" s="934"/>
      <c r="BE100" s="935"/>
      <c r="BF100" s="1481"/>
      <c r="BG100" s="1376" t="s">
        <v>259</v>
      </c>
      <c r="BH100" s="1236">
        <v>45340</v>
      </c>
      <c r="BI100" s="1236">
        <v>45341</v>
      </c>
      <c r="BJ100" s="1236">
        <v>45342</v>
      </c>
      <c r="BK100" s="1236">
        <v>45343</v>
      </c>
      <c r="BL100" s="1236">
        <v>45344</v>
      </c>
      <c r="BM100" s="1236">
        <v>45345</v>
      </c>
      <c r="BN100" s="1237">
        <v>45346</v>
      </c>
      <c r="BO100" s="1662"/>
      <c r="BP100" s="409" t="s">
        <v>259</v>
      </c>
      <c r="BQ100" s="400">
        <v>45340</v>
      </c>
      <c r="BR100" s="410">
        <v>45341</v>
      </c>
      <c r="BS100" s="410">
        <v>45342</v>
      </c>
      <c r="BT100" s="410">
        <v>45343</v>
      </c>
      <c r="BU100" s="410">
        <v>45344</v>
      </c>
      <c r="BV100" s="410">
        <v>45345</v>
      </c>
      <c r="BW100" s="410">
        <v>45346</v>
      </c>
      <c r="BX100" s="1550"/>
      <c r="BY100" s="1552"/>
      <c r="BZ100" s="1633"/>
      <c r="CA100" s="1635"/>
      <c r="CB100" s="956"/>
      <c r="CC100" s="1491"/>
      <c r="CD100" s="1489"/>
      <c r="CE100" s="1613"/>
      <c r="CF100" s="413" t="s">
        <v>401</v>
      </c>
      <c r="CG100" s="459" t="s">
        <v>284</v>
      </c>
      <c r="CH100" s="415" t="s">
        <v>355</v>
      </c>
      <c r="CI100" s="416" t="s">
        <v>285</v>
      </c>
      <c r="CJ100" s="417" t="s">
        <v>284</v>
      </c>
      <c r="CK100" s="415" t="s">
        <v>355</v>
      </c>
      <c r="CL100" s="418" t="s">
        <v>285</v>
      </c>
      <c r="CM100" s="440" t="s">
        <v>354</v>
      </c>
      <c r="CN100" s="417" t="s">
        <v>284</v>
      </c>
      <c r="CO100" s="419" t="s">
        <v>355</v>
      </c>
      <c r="CP100" s="420" t="s">
        <v>285</v>
      </c>
      <c r="CQ100" s="440" t="s">
        <v>354</v>
      </c>
      <c r="CR100" s="414" t="s">
        <v>284</v>
      </c>
      <c r="CS100" s="415" t="s">
        <v>355</v>
      </c>
      <c r="CT100" s="418" t="s">
        <v>285</v>
      </c>
      <c r="CU100" s="440" t="s">
        <v>354</v>
      </c>
      <c r="CV100" s="417" t="s">
        <v>284</v>
      </c>
      <c r="CW100" s="415" t="s">
        <v>355</v>
      </c>
      <c r="CX100" s="420" t="s">
        <v>285</v>
      </c>
      <c r="CY100" s="440" t="s">
        <v>354</v>
      </c>
      <c r="CZ100" s="417" t="s">
        <v>284</v>
      </c>
      <c r="DA100" s="415" t="s">
        <v>355</v>
      </c>
      <c r="DB100" s="418" t="s">
        <v>285</v>
      </c>
      <c r="DC100" s="440" t="s">
        <v>354</v>
      </c>
      <c r="DD100" s="417" t="s">
        <v>284</v>
      </c>
      <c r="DE100" s="415" t="s">
        <v>353</v>
      </c>
      <c r="DF100" s="416" t="s">
        <v>285</v>
      </c>
      <c r="DG100" s="440" t="s">
        <v>354</v>
      </c>
      <c r="DH100" s="421" t="s">
        <v>284</v>
      </c>
      <c r="DI100" s="422" t="s">
        <v>355</v>
      </c>
      <c r="DJ100" s="423" t="s">
        <v>285</v>
      </c>
      <c r="DK100" s="424" t="s">
        <v>373</v>
      </c>
      <c r="DL100" s="425" t="s">
        <v>374</v>
      </c>
      <c r="DM100" s="460" t="s">
        <v>356</v>
      </c>
      <c r="DN100" s="426" t="s">
        <v>287</v>
      </c>
      <c r="DO100" s="427" t="s">
        <v>309</v>
      </c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</row>
    <row r="101" spans="1:135" ht="21.9" customHeight="1" thickBot="1">
      <c r="A101" s="273" t="s">
        <v>379</v>
      </c>
      <c r="B101" s="274"/>
      <c r="C101" s="275" t="s">
        <v>94</v>
      </c>
      <c r="D101" s="275" t="s">
        <v>94</v>
      </c>
      <c r="E101" s="697" t="s">
        <v>521</v>
      </c>
      <c r="F101" s="274"/>
      <c r="G101" s="1132" t="s">
        <v>333</v>
      </c>
      <c r="H101" s="1238">
        <v>145</v>
      </c>
      <c r="I101" s="164" t="s">
        <v>290</v>
      </c>
      <c r="J101" s="277"/>
      <c r="K101" s="278" t="s">
        <v>264</v>
      </c>
      <c r="L101" s="279"/>
      <c r="M101" s="280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318">
        <f t="shared" ref="U101:U102" si="62">SUM(M101:T101)</f>
        <v>0</v>
      </c>
      <c r="V101" s="282">
        <v>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3">
        <v>0</v>
      </c>
      <c r="AD101" s="284">
        <f t="shared" ref="AD101:AD102" si="63">SUM(V101:AC101)</f>
        <v>0</v>
      </c>
      <c r="AE101" s="750">
        <v>0</v>
      </c>
      <c r="AF101" s="649">
        <v>0</v>
      </c>
      <c r="AG101" s="649">
        <v>0</v>
      </c>
      <c r="AH101" s="649">
        <v>0</v>
      </c>
      <c r="AI101" s="649">
        <v>0</v>
      </c>
      <c r="AJ101" s="649">
        <v>0</v>
      </c>
      <c r="AK101" s="649">
        <v>0</v>
      </c>
      <c r="AL101" s="649">
        <v>0</v>
      </c>
      <c r="AM101" s="752">
        <f t="shared" ref="AM101:AM102" si="64">SUM(AE101:AL101)</f>
        <v>0</v>
      </c>
      <c r="AN101" s="718">
        <f>AD101+AM101</f>
        <v>0</v>
      </c>
      <c r="AO101" s="695">
        <v>0</v>
      </c>
      <c r="AP101" s="696">
        <v>0</v>
      </c>
      <c r="AQ101" s="653">
        <v>0</v>
      </c>
      <c r="AR101" s="653">
        <v>0</v>
      </c>
      <c r="AS101" s="653">
        <v>0</v>
      </c>
      <c r="AT101" s="653">
        <v>0</v>
      </c>
      <c r="AU101" s="653">
        <v>0</v>
      </c>
      <c r="AV101" s="654">
        <v>0</v>
      </c>
      <c r="AW101" s="695">
        <f t="shared" ref="AW101:AW102" si="65">SUM(AO101:AV101)</f>
        <v>0</v>
      </c>
      <c r="AX101" s="938"/>
      <c r="AY101" s="939"/>
      <c r="AZ101" s="649"/>
      <c r="BA101" s="649"/>
      <c r="BB101" s="649"/>
      <c r="BC101" s="649"/>
      <c r="BD101" s="649"/>
      <c r="BE101" s="940"/>
      <c r="BF101" s="938"/>
      <c r="BG101" s="652">
        <v>0</v>
      </c>
      <c r="BH101" s="653">
        <v>0</v>
      </c>
      <c r="BI101" s="653">
        <v>0</v>
      </c>
      <c r="BJ101" s="653">
        <v>0</v>
      </c>
      <c r="BK101" s="653">
        <v>0</v>
      </c>
      <c r="BL101" s="653">
        <v>0</v>
      </c>
      <c r="BM101" s="653">
        <v>0</v>
      </c>
      <c r="BN101" s="654">
        <v>0</v>
      </c>
      <c r="BO101" s="655">
        <f t="shared" ref="BO101:BO102" si="66">SUM(BG101:BN101)</f>
        <v>0</v>
      </c>
      <c r="BP101" s="285">
        <v>0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6">
        <v>0</v>
      </c>
      <c r="BX101" s="287">
        <f t="shared" ref="BX101:BX102" si="67">SUM(BP101:BW101)</f>
        <v>0</v>
      </c>
      <c r="BY101" s="689">
        <f>U101-(W101+X101+Y101+Z101+AA101+AB101+AC101+AF101+AG101+AH101+AI101+AJ101+AK101+AL101)</f>
        <v>0</v>
      </c>
      <c r="BZ101" s="1220">
        <f>AN101-(BQ101+BR101+BS101+BT101+BU101+BV101+BW101)</f>
        <v>0</v>
      </c>
      <c r="CA101" s="956">
        <v>0</v>
      </c>
      <c r="CB101" s="956">
        <v>0</v>
      </c>
      <c r="CC101" s="988">
        <v>0</v>
      </c>
      <c r="CD101" s="1211">
        <f>BX101</f>
        <v>0</v>
      </c>
      <c r="CE101" s="1210">
        <f>SUM(BY101:CD101)</f>
        <v>0</v>
      </c>
      <c r="CF101" s="481">
        <v>0</v>
      </c>
      <c r="CG101" s="482">
        <v>0</v>
      </c>
      <c r="CH101" s="288"/>
      <c r="CI101" s="289"/>
      <c r="CJ101" s="428">
        <v>0</v>
      </c>
      <c r="CK101" s="288">
        <v>0</v>
      </c>
      <c r="CL101" s="317">
        <v>0</v>
      </c>
      <c r="CM101" s="483"/>
      <c r="CN101" s="428">
        <v>0</v>
      </c>
      <c r="CO101" s="437">
        <v>0</v>
      </c>
      <c r="CP101" s="382">
        <v>0</v>
      </c>
      <c r="CQ101" s="483"/>
      <c r="CR101" s="316">
        <v>0</v>
      </c>
      <c r="CS101" s="288">
        <v>0</v>
      </c>
      <c r="CT101" s="317">
        <v>0</v>
      </c>
      <c r="CU101" s="483"/>
      <c r="CV101" s="428">
        <v>0</v>
      </c>
      <c r="CW101" s="288">
        <v>0</v>
      </c>
      <c r="CX101" s="328">
        <v>0</v>
      </c>
      <c r="CY101" s="483"/>
      <c r="CZ101" s="428">
        <v>0</v>
      </c>
      <c r="DA101" s="288">
        <v>0</v>
      </c>
      <c r="DB101" s="317">
        <v>0</v>
      </c>
      <c r="DC101" s="483"/>
      <c r="DD101" s="428">
        <v>0</v>
      </c>
      <c r="DE101" s="288">
        <v>0</v>
      </c>
      <c r="DF101" s="289"/>
      <c r="DG101" s="483"/>
      <c r="DH101" s="468">
        <f t="shared" ref="DH101:DJ102" si="68">CG101+CJ101+CN101+CR101+CV101+CZ101+DD101</f>
        <v>0</v>
      </c>
      <c r="DI101" s="291">
        <f t="shared" si="68"/>
        <v>0</v>
      </c>
      <c r="DJ101" s="289">
        <f t="shared" si="68"/>
        <v>0</v>
      </c>
      <c r="DK101" s="484">
        <f t="shared" ref="DK101:DK102" si="69">DH101-CF101</f>
        <v>0</v>
      </c>
      <c r="DL101" s="292">
        <f t="shared" ref="DL101:DL102" si="70">DI101-CF101</f>
        <v>0</v>
      </c>
      <c r="DM101" s="290">
        <f t="shared" ref="DM101:DM102" si="71">DJ101-DI101</f>
        <v>0</v>
      </c>
      <c r="DN101" s="485">
        <f>CD101-(CI101+CL101+CP101+CT101+CX101+DB101+DF101)</f>
        <v>0</v>
      </c>
      <c r="DO101" s="293">
        <f t="shared" ref="DO101:DO102" si="72">CE101-DJ101</f>
        <v>0</v>
      </c>
      <c r="DP101" s="448">
        <v>0</v>
      </c>
      <c r="DQ101" s="448">
        <v>0</v>
      </c>
      <c r="DR101" s="448">
        <v>0</v>
      </c>
      <c r="DS101" s="448">
        <v>0</v>
      </c>
      <c r="DT101" s="448">
        <v>0</v>
      </c>
      <c r="DU101" s="448">
        <v>0</v>
      </c>
      <c r="DV101" s="448">
        <v>0</v>
      </c>
      <c r="DW101" s="448">
        <v>0</v>
      </c>
      <c r="DX101" s="448">
        <v>0</v>
      </c>
      <c r="DY101" s="448">
        <v>0</v>
      </c>
      <c r="DZ101" s="448">
        <v>0</v>
      </c>
      <c r="EA101" s="448">
        <v>0</v>
      </c>
      <c r="EB101" s="448">
        <v>0</v>
      </c>
      <c r="EC101" s="448">
        <v>0</v>
      </c>
      <c r="ED101" s="448">
        <v>0</v>
      </c>
      <c r="EE101" s="448">
        <v>0</v>
      </c>
    </row>
    <row r="102" spans="1:135" ht="21.9" customHeight="1" thickBot="1">
      <c r="A102" s="294" t="s">
        <v>378</v>
      </c>
      <c r="B102" s="295"/>
      <c r="C102" s="296" t="s">
        <v>94</v>
      </c>
      <c r="D102" s="296" t="s">
        <v>94</v>
      </c>
      <c r="E102" s="698" t="s">
        <v>334</v>
      </c>
      <c r="F102" s="295"/>
      <c r="G102" s="1133" t="s">
        <v>377</v>
      </c>
      <c r="H102" s="1239">
        <v>13.5</v>
      </c>
      <c r="I102" s="451" t="s">
        <v>289</v>
      </c>
      <c r="J102" s="298"/>
      <c r="K102" s="299" t="s">
        <v>264</v>
      </c>
      <c r="L102" s="300"/>
      <c r="M102" s="197">
        <v>0</v>
      </c>
      <c r="N102" s="198">
        <v>0</v>
      </c>
      <c r="O102" s="198">
        <v>0</v>
      </c>
      <c r="P102" s="198">
        <v>0</v>
      </c>
      <c r="Q102" s="198">
        <v>0</v>
      </c>
      <c r="R102" s="198">
        <v>0</v>
      </c>
      <c r="S102" s="198">
        <v>0</v>
      </c>
      <c r="T102" s="198">
        <v>0</v>
      </c>
      <c r="U102" s="690">
        <f t="shared" si="62"/>
        <v>0</v>
      </c>
      <c r="V102" s="301">
        <v>0</v>
      </c>
      <c r="W102" s="198">
        <v>0</v>
      </c>
      <c r="X102" s="198">
        <v>0</v>
      </c>
      <c r="Y102" s="198">
        <v>0</v>
      </c>
      <c r="Z102" s="198">
        <v>0</v>
      </c>
      <c r="AA102" s="198">
        <v>0</v>
      </c>
      <c r="AB102" s="198">
        <v>0</v>
      </c>
      <c r="AC102" s="200">
        <v>0</v>
      </c>
      <c r="AD102" s="201">
        <f t="shared" si="63"/>
        <v>0</v>
      </c>
      <c r="AE102" s="751">
        <v>0</v>
      </c>
      <c r="AF102" s="651">
        <v>0</v>
      </c>
      <c r="AG102" s="651">
        <v>0</v>
      </c>
      <c r="AH102" s="651">
        <v>0</v>
      </c>
      <c r="AI102" s="651">
        <v>0</v>
      </c>
      <c r="AJ102" s="651">
        <v>0</v>
      </c>
      <c r="AK102" s="651">
        <v>0</v>
      </c>
      <c r="AL102" s="651">
        <v>0</v>
      </c>
      <c r="AM102" s="753">
        <f t="shared" si="64"/>
        <v>0</v>
      </c>
      <c r="AN102" s="719">
        <f t="shared" ref="AN102" si="73">AD102+AM102</f>
        <v>0</v>
      </c>
      <c r="AO102" s="693">
        <v>0</v>
      </c>
      <c r="AP102" s="694">
        <v>0</v>
      </c>
      <c r="AQ102" s="691">
        <v>0</v>
      </c>
      <c r="AR102" s="691">
        <v>0</v>
      </c>
      <c r="AS102" s="691">
        <v>0</v>
      </c>
      <c r="AT102" s="691">
        <v>0</v>
      </c>
      <c r="AU102" s="691">
        <v>0</v>
      </c>
      <c r="AV102" s="692">
        <v>0</v>
      </c>
      <c r="AW102" s="693">
        <f t="shared" si="65"/>
        <v>0</v>
      </c>
      <c r="AX102" s="936"/>
      <c r="AY102" s="937"/>
      <c r="AZ102" s="657"/>
      <c r="BA102" s="657"/>
      <c r="BB102" s="657"/>
      <c r="BC102" s="657"/>
      <c r="BD102" s="657"/>
      <c r="BE102" s="658"/>
      <c r="BF102" s="936"/>
      <c r="BG102" s="656">
        <v>0</v>
      </c>
      <c r="BH102" s="657">
        <v>0</v>
      </c>
      <c r="BI102" s="657">
        <v>0</v>
      </c>
      <c r="BJ102" s="657">
        <v>0</v>
      </c>
      <c r="BK102" s="657">
        <v>0</v>
      </c>
      <c r="BL102" s="657">
        <v>0</v>
      </c>
      <c r="BM102" s="657">
        <v>0</v>
      </c>
      <c r="BN102" s="658">
        <v>0</v>
      </c>
      <c r="BO102" s="659">
        <f t="shared" si="66"/>
        <v>0</v>
      </c>
      <c r="BP102" s="202">
        <v>0</v>
      </c>
      <c r="BQ102" s="198">
        <v>0</v>
      </c>
      <c r="BR102" s="198">
        <v>0</v>
      </c>
      <c r="BS102" s="198">
        <v>0</v>
      </c>
      <c r="BT102" s="198">
        <v>0</v>
      </c>
      <c r="BU102" s="198">
        <v>0</v>
      </c>
      <c r="BV102" s="198">
        <v>0</v>
      </c>
      <c r="BW102" s="306">
        <v>0</v>
      </c>
      <c r="BX102" s="203">
        <f t="shared" si="67"/>
        <v>0</v>
      </c>
      <c r="BY102" s="307">
        <f>U102-(W102+X102+Y102+Z102+AA102+AB102+AC102+AF102+AG102+AH102+AI102+AJ102+AK102+AL102)</f>
        <v>0</v>
      </c>
      <c r="BZ102" s="1212">
        <f>U102-(W102+X102+Y102+Z102+AA102+AB102+AC102)</f>
        <v>0</v>
      </c>
      <c r="CA102" s="1228">
        <f>AO102-(BQ102+BR102+BS102+BT102+BU102+BV102+BW102)</f>
        <v>0</v>
      </c>
      <c r="CB102" s="956">
        <v>0</v>
      </c>
      <c r="CC102" s="303">
        <v>0</v>
      </c>
      <c r="CD102" s="1213">
        <f>BX102</f>
        <v>0</v>
      </c>
      <c r="CE102" s="946">
        <f>SUM(BY102:CD102)</f>
        <v>0</v>
      </c>
      <c r="CF102" s="381">
        <v>0</v>
      </c>
      <c r="CG102" s="467">
        <v>0</v>
      </c>
      <c r="CH102" s="252"/>
      <c r="CI102" s="253"/>
      <c r="CJ102" s="389">
        <v>0</v>
      </c>
      <c r="CK102" s="252">
        <v>0</v>
      </c>
      <c r="CL102" s="254">
        <v>0</v>
      </c>
      <c r="CM102" s="447"/>
      <c r="CN102" s="389">
        <v>0</v>
      </c>
      <c r="CO102" s="255">
        <v>0</v>
      </c>
      <c r="CP102" s="256">
        <v>0</v>
      </c>
      <c r="CQ102" s="447"/>
      <c r="CR102" s="257">
        <v>0</v>
      </c>
      <c r="CS102" s="252">
        <v>0</v>
      </c>
      <c r="CT102" s="254">
        <v>0</v>
      </c>
      <c r="CU102" s="447"/>
      <c r="CV102" s="389">
        <v>0</v>
      </c>
      <c r="CW102" s="252">
        <v>0</v>
      </c>
      <c r="CX102" s="258">
        <v>0</v>
      </c>
      <c r="CY102" s="447"/>
      <c r="CZ102" s="389">
        <v>0</v>
      </c>
      <c r="DA102" s="252">
        <v>0</v>
      </c>
      <c r="DB102" s="254">
        <v>0</v>
      </c>
      <c r="DC102" s="447"/>
      <c r="DD102" s="389">
        <v>0</v>
      </c>
      <c r="DE102" s="252">
        <v>0</v>
      </c>
      <c r="DF102" s="253"/>
      <c r="DG102" s="447"/>
      <c r="DH102" s="470">
        <f t="shared" si="68"/>
        <v>0</v>
      </c>
      <c r="DI102" s="259">
        <f t="shared" si="68"/>
        <v>0</v>
      </c>
      <c r="DJ102" s="253">
        <f t="shared" si="68"/>
        <v>0</v>
      </c>
      <c r="DK102" s="474">
        <f t="shared" si="69"/>
        <v>0</v>
      </c>
      <c r="DL102" s="260">
        <f t="shared" si="70"/>
        <v>0</v>
      </c>
      <c r="DM102" s="253">
        <f t="shared" si="71"/>
        <v>0</v>
      </c>
      <c r="DN102" s="261">
        <f t="shared" ref="DN102" si="74">CD102-(CI102+CL102+CP102+CT102+CX102+DB102+DF102)</f>
        <v>0</v>
      </c>
      <c r="DO102" s="308">
        <f t="shared" si="72"/>
        <v>0</v>
      </c>
      <c r="DP102" s="513">
        <v>0</v>
      </c>
      <c r="DQ102" s="513">
        <v>0</v>
      </c>
      <c r="DR102" s="513">
        <v>0</v>
      </c>
      <c r="DS102" s="513">
        <v>0</v>
      </c>
      <c r="DT102" s="513">
        <v>0</v>
      </c>
      <c r="DU102" s="513">
        <v>0</v>
      </c>
      <c r="DV102" s="513">
        <v>0</v>
      </c>
      <c r="DW102" s="513">
        <v>0</v>
      </c>
      <c r="DX102" s="513">
        <v>0</v>
      </c>
      <c r="DY102" s="513">
        <v>0</v>
      </c>
      <c r="DZ102" s="513">
        <v>0</v>
      </c>
      <c r="EA102" s="513">
        <v>0</v>
      </c>
      <c r="EB102" s="513">
        <v>0</v>
      </c>
      <c r="EC102" s="513">
        <v>0</v>
      </c>
      <c r="ED102" s="513">
        <v>0</v>
      </c>
      <c r="EE102" s="513">
        <v>0</v>
      </c>
    </row>
    <row r="103" spans="1:135" s="309" customFormat="1" ht="25.2" customHeight="1" thickBot="1">
      <c r="M103" s="310">
        <f t="shared" ref="M103:AM103" si="75">SUM(M101:M102)</f>
        <v>0</v>
      </c>
      <c r="N103" s="310">
        <f t="shared" si="75"/>
        <v>0</v>
      </c>
      <c r="O103" s="310">
        <f t="shared" si="75"/>
        <v>0</v>
      </c>
      <c r="P103" s="310">
        <f t="shared" si="75"/>
        <v>0</v>
      </c>
      <c r="Q103" s="310">
        <f t="shared" si="75"/>
        <v>0</v>
      </c>
      <c r="R103" s="310">
        <f t="shared" si="75"/>
        <v>0</v>
      </c>
      <c r="S103" s="310">
        <f t="shared" si="75"/>
        <v>0</v>
      </c>
      <c r="T103" s="310">
        <f t="shared" si="75"/>
        <v>0</v>
      </c>
      <c r="U103" s="310">
        <f t="shared" si="75"/>
        <v>0</v>
      </c>
      <c r="V103" s="310">
        <f t="shared" si="75"/>
        <v>0</v>
      </c>
      <c r="W103" s="310">
        <f t="shared" si="75"/>
        <v>0</v>
      </c>
      <c r="X103" s="310">
        <f t="shared" si="75"/>
        <v>0</v>
      </c>
      <c r="Y103" s="310">
        <f t="shared" si="75"/>
        <v>0</v>
      </c>
      <c r="Z103" s="310">
        <f t="shared" si="75"/>
        <v>0</v>
      </c>
      <c r="AA103" s="310">
        <f t="shared" si="75"/>
        <v>0</v>
      </c>
      <c r="AB103" s="310">
        <f t="shared" si="75"/>
        <v>0</v>
      </c>
      <c r="AC103" s="310">
        <f t="shared" si="75"/>
        <v>0</v>
      </c>
      <c r="AD103" s="310">
        <f t="shared" si="75"/>
        <v>0</v>
      </c>
      <c r="AE103" s="310">
        <f t="shared" si="75"/>
        <v>0</v>
      </c>
      <c r="AF103" s="310">
        <f t="shared" si="75"/>
        <v>0</v>
      </c>
      <c r="AG103" s="310">
        <f t="shared" si="75"/>
        <v>0</v>
      </c>
      <c r="AH103" s="310">
        <f t="shared" si="75"/>
        <v>0</v>
      </c>
      <c r="AI103" s="310">
        <f t="shared" si="75"/>
        <v>0</v>
      </c>
      <c r="AJ103" s="310">
        <f t="shared" si="75"/>
        <v>0</v>
      </c>
      <c r="AK103" s="310">
        <f t="shared" si="75"/>
        <v>0</v>
      </c>
      <c r="AL103" s="310">
        <f t="shared" si="75"/>
        <v>0</v>
      </c>
      <c r="AM103" s="310">
        <f t="shared" si="75"/>
        <v>0</v>
      </c>
      <c r="AN103" s="310"/>
      <c r="AO103" s="310">
        <f t="shared" ref="AO103:CL103" si="76">SUM(AO101:AO102)</f>
        <v>0</v>
      </c>
      <c r="AP103" s="310">
        <f t="shared" si="76"/>
        <v>0</v>
      </c>
      <c r="AQ103" s="310">
        <f t="shared" si="76"/>
        <v>0</v>
      </c>
      <c r="AR103" s="310">
        <f t="shared" si="76"/>
        <v>0</v>
      </c>
      <c r="AS103" s="310">
        <f t="shared" si="76"/>
        <v>0</v>
      </c>
      <c r="AT103" s="310">
        <f t="shared" si="76"/>
        <v>0</v>
      </c>
      <c r="AU103" s="310">
        <f t="shared" si="76"/>
        <v>0</v>
      </c>
      <c r="AV103" s="310">
        <f t="shared" si="76"/>
        <v>0</v>
      </c>
      <c r="AW103" s="310">
        <f t="shared" si="76"/>
        <v>0</v>
      </c>
      <c r="AX103" s="310">
        <f t="shared" si="76"/>
        <v>0</v>
      </c>
      <c r="AY103" s="310">
        <f t="shared" si="76"/>
        <v>0</v>
      </c>
      <c r="AZ103" s="310">
        <f t="shared" si="76"/>
        <v>0</v>
      </c>
      <c r="BA103" s="310">
        <f t="shared" si="76"/>
        <v>0</v>
      </c>
      <c r="BB103" s="310">
        <f t="shared" si="76"/>
        <v>0</v>
      </c>
      <c r="BC103" s="310">
        <f t="shared" si="76"/>
        <v>0</v>
      </c>
      <c r="BD103" s="310">
        <f t="shared" si="76"/>
        <v>0</v>
      </c>
      <c r="BE103" s="310">
        <f t="shared" si="76"/>
        <v>0</v>
      </c>
      <c r="BF103" s="310">
        <f t="shared" si="76"/>
        <v>0</v>
      </c>
      <c r="BG103" s="310">
        <f t="shared" si="76"/>
        <v>0</v>
      </c>
      <c r="BH103" s="310">
        <f t="shared" si="76"/>
        <v>0</v>
      </c>
      <c r="BI103" s="310">
        <f t="shared" si="76"/>
        <v>0</v>
      </c>
      <c r="BJ103" s="310">
        <f t="shared" si="76"/>
        <v>0</v>
      </c>
      <c r="BK103" s="310">
        <f t="shared" si="76"/>
        <v>0</v>
      </c>
      <c r="BL103" s="310">
        <f t="shared" si="76"/>
        <v>0</v>
      </c>
      <c r="BM103" s="310">
        <f t="shared" si="76"/>
        <v>0</v>
      </c>
      <c r="BN103" s="310">
        <f t="shared" si="76"/>
        <v>0</v>
      </c>
      <c r="BO103" s="310">
        <f t="shared" si="76"/>
        <v>0</v>
      </c>
      <c r="BP103" s="310">
        <f t="shared" si="76"/>
        <v>0</v>
      </c>
      <c r="BQ103" s="310">
        <f t="shared" si="76"/>
        <v>0</v>
      </c>
      <c r="BR103" s="310">
        <f t="shared" si="76"/>
        <v>0</v>
      </c>
      <c r="BS103" s="310">
        <f t="shared" si="76"/>
        <v>0</v>
      </c>
      <c r="BT103" s="310">
        <f t="shared" si="76"/>
        <v>0</v>
      </c>
      <c r="BU103" s="310">
        <f t="shared" si="76"/>
        <v>0</v>
      </c>
      <c r="BV103" s="310">
        <f t="shared" si="76"/>
        <v>0</v>
      </c>
      <c r="BW103" s="310">
        <f t="shared" si="76"/>
        <v>0</v>
      </c>
      <c r="BX103" s="310">
        <f t="shared" si="76"/>
        <v>0</v>
      </c>
      <c r="BY103" s="310">
        <f t="shared" si="76"/>
        <v>0</v>
      </c>
      <c r="BZ103" s="310">
        <f t="shared" si="76"/>
        <v>0</v>
      </c>
      <c r="CA103" s="310">
        <f t="shared" si="76"/>
        <v>0</v>
      </c>
      <c r="CB103" s="310">
        <f t="shared" si="76"/>
        <v>0</v>
      </c>
      <c r="CC103" s="310">
        <f t="shared" si="76"/>
        <v>0</v>
      </c>
      <c r="CD103" s="310">
        <f t="shared" si="76"/>
        <v>0</v>
      </c>
      <c r="CE103" s="310">
        <f t="shared" si="76"/>
        <v>0</v>
      </c>
      <c r="CF103" s="310">
        <f t="shared" si="76"/>
        <v>0</v>
      </c>
      <c r="CG103" s="310">
        <f t="shared" si="76"/>
        <v>0</v>
      </c>
      <c r="CH103" s="310">
        <f t="shared" si="76"/>
        <v>0</v>
      </c>
      <c r="CI103" s="310">
        <f t="shared" si="76"/>
        <v>0</v>
      </c>
      <c r="CJ103" s="310">
        <f t="shared" si="76"/>
        <v>0</v>
      </c>
      <c r="CK103" s="310">
        <f t="shared" si="76"/>
        <v>0</v>
      </c>
      <c r="CL103" s="310">
        <f t="shared" si="76"/>
        <v>0</v>
      </c>
      <c r="CM103" s="310"/>
      <c r="CN103" s="310">
        <f>SUM(CN101:CN102)</f>
        <v>0</v>
      </c>
      <c r="CO103" s="310">
        <f>SUM(CO101:CO102)</f>
        <v>0</v>
      </c>
      <c r="CP103" s="310">
        <f>SUM(CP101:CP102)</f>
        <v>0</v>
      </c>
      <c r="CQ103" s="310"/>
      <c r="CR103" s="310">
        <f>SUM(CR101:CR102)</f>
        <v>0</v>
      </c>
      <c r="CS103" s="310">
        <f>SUM(CS101:CS102)</f>
        <v>0</v>
      </c>
      <c r="CT103" s="310">
        <f>SUM(CT101:CT102)</f>
        <v>0</v>
      </c>
      <c r="CU103" s="310"/>
      <c r="CV103" s="310">
        <f>SUM(CV101:CV102)</f>
        <v>0</v>
      </c>
      <c r="CW103" s="310">
        <f>SUM(CW101:CW102)</f>
        <v>0</v>
      </c>
      <c r="CX103" s="310">
        <f>SUM(CX101:CX102)</f>
        <v>0</v>
      </c>
      <c r="CY103" s="310"/>
      <c r="CZ103" s="310">
        <f>SUM(CZ101:CZ102)</f>
        <v>0</v>
      </c>
      <c r="DA103" s="310">
        <f>SUM(DA101:DA102)</f>
        <v>0</v>
      </c>
      <c r="DB103" s="310">
        <f>SUM(DB101:DB102)</f>
        <v>0</v>
      </c>
      <c r="DC103" s="310"/>
      <c r="DD103" s="310">
        <f>SUM(DD101:DD102)</f>
        <v>0</v>
      </c>
      <c r="DE103" s="310">
        <f>SUM(DE101:DE102)</f>
        <v>0</v>
      </c>
      <c r="DF103" s="310">
        <f>SUM(DF101:DF102)</f>
        <v>0</v>
      </c>
      <c r="DG103" s="310"/>
      <c r="DH103" s="310">
        <f t="shared" ref="DH103:EE103" si="77">SUM(DH101:DH102)</f>
        <v>0</v>
      </c>
      <c r="DI103" s="310">
        <f t="shared" si="77"/>
        <v>0</v>
      </c>
      <c r="DJ103" s="310">
        <f t="shared" si="77"/>
        <v>0</v>
      </c>
      <c r="DK103" s="310">
        <f t="shared" si="77"/>
        <v>0</v>
      </c>
      <c r="DL103" s="310">
        <f t="shared" si="77"/>
        <v>0</v>
      </c>
      <c r="DM103" s="310">
        <f t="shared" si="77"/>
        <v>0</v>
      </c>
      <c r="DN103" s="310">
        <f t="shared" si="77"/>
        <v>0</v>
      </c>
      <c r="DO103" s="310">
        <f t="shared" si="77"/>
        <v>0</v>
      </c>
      <c r="DP103" s="310">
        <f t="shared" si="77"/>
        <v>0</v>
      </c>
      <c r="DQ103" s="310">
        <f t="shared" si="77"/>
        <v>0</v>
      </c>
      <c r="DR103" s="310">
        <f t="shared" si="77"/>
        <v>0</v>
      </c>
      <c r="DS103" s="310">
        <f t="shared" si="77"/>
        <v>0</v>
      </c>
      <c r="DT103" s="310">
        <f t="shared" si="77"/>
        <v>0</v>
      </c>
      <c r="DU103" s="310">
        <f t="shared" si="77"/>
        <v>0</v>
      </c>
      <c r="DV103" s="310">
        <f t="shared" si="77"/>
        <v>0</v>
      </c>
      <c r="DW103" s="310">
        <f t="shared" si="77"/>
        <v>0</v>
      </c>
      <c r="DX103" s="310">
        <f t="shared" si="77"/>
        <v>0</v>
      </c>
      <c r="DY103" s="310">
        <f t="shared" si="77"/>
        <v>0</v>
      </c>
      <c r="DZ103" s="310">
        <f t="shared" si="77"/>
        <v>0</v>
      </c>
      <c r="EA103" s="310">
        <f t="shared" si="77"/>
        <v>0</v>
      </c>
      <c r="EB103" s="310">
        <f t="shared" si="77"/>
        <v>0</v>
      </c>
      <c r="EC103" s="310">
        <f t="shared" ref="EC103:ED103" si="78">SUM(EC101:EC102)</f>
        <v>0</v>
      </c>
      <c r="ED103" s="310">
        <f t="shared" si="78"/>
        <v>0</v>
      </c>
      <c r="EE103" s="310">
        <f t="shared" si="77"/>
        <v>0</v>
      </c>
    </row>
    <row r="104" spans="1:135" ht="25.2" customHeight="1" thickBo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34"/>
      <c r="Z104" s="34"/>
      <c r="AA104" s="34"/>
      <c r="AB104" s="34"/>
      <c r="AC104" s="34"/>
      <c r="AD104" s="34"/>
      <c r="AE104" s="66"/>
      <c r="AG104" s="68"/>
      <c r="AH104" s="34"/>
      <c r="AI104" s="34"/>
      <c r="AJ104" s="34"/>
      <c r="AK104" s="34"/>
      <c r="AL104" s="34"/>
      <c r="AM104" s="34"/>
      <c r="AN104" s="34"/>
      <c r="AO104" s="66"/>
      <c r="AQ104" s="68"/>
      <c r="AR104" s="34"/>
      <c r="AS104" s="34"/>
      <c r="AT104" s="34"/>
      <c r="AU104" s="34"/>
      <c r="AV104" s="510"/>
      <c r="AW104" s="34"/>
      <c r="AX104" s="66"/>
      <c r="AZ104" s="68"/>
      <c r="BA104" s="34"/>
      <c r="BB104" s="34"/>
      <c r="BC104" s="34"/>
      <c r="BD104" s="34"/>
      <c r="BE104" s="510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54" t="e">
        <f>BY103/CE103</f>
        <v>#DIV/0!</v>
      </c>
      <c r="BZ104" s="55" t="e">
        <f>BZ103/CE103</f>
        <v>#DIV/0!</v>
      </c>
      <c r="CA104" s="951" t="e">
        <f>CA103/CF103</f>
        <v>#DIV/0!</v>
      </c>
      <c r="CB104" s="947" t="e">
        <f>CB103/CG103</f>
        <v>#DIV/0!</v>
      </c>
      <c r="CC104" s="949" t="e">
        <f>CC103/CE103</f>
        <v>#DIV/0!</v>
      </c>
      <c r="CD104" s="57" t="e">
        <f>CD103/CE103</f>
        <v>#DIV/0!</v>
      </c>
      <c r="CE104" s="58" t="e">
        <f>SUM(BY104:CD104)</f>
        <v>#DIV/0!</v>
      </c>
      <c r="CF104" s="59" t="e">
        <f>CF103/CE103</f>
        <v>#DIV/0!</v>
      </c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60" t="e">
        <f>DH103/CF103</f>
        <v>#DIV/0!</v>
      </c>
      <c r="DL104" s="61" t="e">
        <f>DI103/CF103</f>
        <v>#DIV/0!</v>
      </c>
      <c r="DM104" s="62" t="e">
        <f>DJ103/DI103</f>
        <v>#DIV/0!</v>
      </c>
      <c r="DN104" s="63" t="e">
        <f>DN103/DO103</f>
        <v>#DIV/0!</v>
      </c>
      <c r="DO104" s="34"/>
    </row>
    <row r="105" spans="1:135" ht="25.2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34"/>
      <c r="Z105" s="34"/>
      <c r="AA105" s="34"/>
      <c r="AB105" s="34"/>
      <c r="AC105" s="34"/>
      <c r="AD105" s="34"/>
      <c r="AE105" s="66"/>
      <c r="AG105" s="68"/>
      <c r="AH105" s="34"/>
      <c r="AI105" s="34"/>
      <c r="AJ105" s="34"/>
      <c r="AK105" s="34"/>
      <c r="AL105" s="34"/>
      <c r="AM105" s="34"/>
      <c r="AN105" s="34"/>
      <c r="AO105" s="66"/>
      <c r="AQ105" s="68"/>
      <c r="AR105" s="34"/>
      <c r="AS105" s="34"/>
      <c r="AT105" s="34"/>
      <c r="AU105" s="34"/>
      <c r="AV105" s="510"/>
      <c r="AW105" s="34"/>
      <c r="AX105" s="66"/>
      <c r="AZ105" s="68"/>
      <c r="BA105" s="34"/>
      <c r="BB105" s="34"/>
      <c r="BC105" s="34"/>
      <c r="BD105" s="34"/>
      <c r="BE105" s="510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663"/>
      <c r="BZ105" s="663"/>
      <c r="CA105" s="663"/>
      <c r="CB105" s="663"/>
      <c r="CC105" s="663"/>
      <c r="CD105" s="663"/>
      <c r="CE105" s="663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</row>
    <row r="106" spans="1:135" ht="25.2" customHeight="1" thickBo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34"/>
      <c r="Z106" s="34"/>
      <c r="AA106" s="34"/>
      <c r="AB106" s="34"/>
      <c r="AC106" s="34"/>
      <c r="AD106" s="34"/>
      <c r="AE106" s="66"/>
      <c r="AG106" s="68"/>
      <c r="AH106" s="34"/>
      <c r="AI106" s="34"/>
      <c r="AJ106" s="34"/>
      <c r="AK106" s="34"/>
      <c r="AL106" s="34"/>
      <c r="AM106" s="34"/>
      <c r="AN106" s="34"/>
      <c r="AO106" s="66"/>
      <c r="AQ106" s="68"/>
      <c r="AR106" s="34"/>
      <c r="AS106" s="34"/>
      <c r="AT106" s="34"/>
      <c r="AU106" s="34"/>
      <c r="AV106" s="34"/>
      <c r="AW106" s="34"/>
      <c r="AX106" s="66"/>
      <c r="AZ106" s="68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643"/>
      <c r="BZ106" s="643"/>
      <c r="CA106" s="643"/>
      <c r="CB106" s="643"/>
      <c r="CC106" s="643"/>
      <c r="CD106" s="643"/>
      <c r="CE106" s="662"/>
      <c r="CF106" s="662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643"/>
      <c r="DL106" s="643"/>
      <c r="DM106" s="643"/>
      <c r="DN106" s="643"/>
      <c r="DO106" s="643"/>
    </row>
    <row r="107" spans="1:135" ht="40.049999999999997" customHeight="1" thickBot="1">
      <c r="A107" s="1583" t="s">
        <v>466</v>
      </c>
      <c r="B107" s="1584"/>
      <c r="C107" s="1587" t="s">
        <v>313</v>
      </c>
      <c r="D107" s="1588"/>
      <c r="E107" s="1588"/>
      <c r="F107" s="1589"/>
      <c r="M107" s="1593" t="s">
        <v>485</v>
      </c>
      <c r="N107" s="1594"/>
      <c r="O107" s="1594"/>
      <c r="P107" s="1594"/>
      <c r="Q107" s="1594"/>
      <c r="R107" s="1594"/>
      <c r="S107" s="1594"/>
      <c r="T107" s="1594"/>
      <c r="U107" s="1595"/>
      <c r="V107" s="1631" t="s">
        <v>327</v>
      </c>
      <c r="W107" s="1631"/>
      <c r="X107" s="1631"/>
      <c r="Y107" s="1631"/>
      <c r="Z107" s="1631"/>
      <c r="AA107" s="1631"/>
      <c r="AB107" s="1631"/>
      <c r="AC107" s="1631"/>
      <c r="AD107" s="1631"/>
      <c r="AE107" s="1631"/>
      <c r="AF107" s="1631"/>
      <c r="AG107" s="1631"/>
      <c r="AH107" s="1631"/>
      <c r="AI107" s="1631"/>
      <c r="AJ107" s="1631"/>
      <c r="AK107" s="1631"/>
      <c r="AL107" s="1631"/>
      <c r="AM107" s="1631"/>
      <c r="AN107" s="1631"/>
      <c r="AO107" s="1475" t="s">
        <v>528</v>
      </c>
      <c r="AP107" s="1476"/>
      <c r="AQ107" s="1476"/>
      <c r="AR107" s="1476"/>
      <c r="AS107" s="1476"/>
      <c r="AT107" s="1476"/>
      <c r="AU107" s="1476"/>
      <c r="AV107" s="1476"/>
      <c r="AW107" s="1477"/>
      <c r="AX107" s="1492"/>
      <c r="AY107" s="1493"/>
      <c r="AZ107" s="1493"/>
      <c r="BA107" s="1493"/>
      <c r="BB107" s="1493"/>
      <c r="BC107" s="1493"/>
      <c r="BD107" s="1493"/>
      <c r="BE107" s="1493"/>
      <c r="BF107" s="1494"/>
      <c r="BG107" s="1602" t="s">
        <v>486</v>
      </c>
      <c r="BH107" s="1603"/>
      <c r="BI107" s="1603"/>
      <c r="BJ107" s="1603"/>
      <c r="BK107" s="1603"/>
      <c r="BL107" s="1603"/>
      <c r="BM107" s="1603"/>
      <c r="BN107" s="1603"/>
      <c r="BO107" s="1604"/>
      <c r="BP107" s="1605" t="s">
        <v>487</v>
      </c>
      <c r="BQ107" s="1606"/>
      <c r="BR107" s="1606"/>
      <c r="BS107" s="1606"/>
      <c r="BT107" s="1606"/>
      <c r="BU107" s="1606"/>
      <c r="BV107" s="1606"/>
      <c r="BW107" s="1606"/>
      <c r="BX107" s="1607"/>
      <c r="BY107" s="1501" t="s">
        <v>460</v>
      </c>
      <c r="BZ107" s="1502"/>
      <c r="CA107" s="1502"/>
      <c r="CB107" s="1502"/>
      <c r="CC107" s="1502"/>
      <c r="CD107" s="1502"/>
      <c r="CE107" s="1503"/>
      <c r="CF107" s="1559" t="s">
        <v>375</v>
      </c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643"/>
      <c r="DL107" s="643"/>
      <c r="DM107" s="643"/>
      <c r="DN107" s="643"/>
      <c r="DO107" s="643"/>
    </row>
    <row r="108" spans="1:135" ht="30" customHeight="1" thickBot="1">
      <c r="A108" s="1585"/>
      <c r="B108" s="1586"/>
      <c r="C108" s="1590"/>
      <c r="D108" s="1591"/>
      <c r="E108" s="1591"/>
      <c r="F108" s="1592"/>
      <c r="M108" s="1561" t="s">
        <v>96</v>
      </c>
      <c r="N108" s="1562"/>
      <c r="O108" s="1562"/>
      <c r="P108" s="1562"/>
      <c r="Q108" s="1562"/>
      <c r="R108" s="1562"/>
      <c r="S108" s="1562"/>
      <c r="T108" s="1562"/>
      <c r="U108" s="1563" t="s">
        <v>3</v>
      </c>
      <c r="V108" s="1569" t="s">
        <v>479</v>
      </c>
      <c r="W108" s="1570"/>
      <c r="X108" s="1570"/>
      <c r="Y108" s="1570"/>
      <c r="Z108" s="1570"/>
      <c r="AA108" s="1570"/>
      <c r="AB108" s="1570"/>
      <c r="AC108" s="1570"/>
      <c r="AD108" s="1621" t="s">
        <v>462</v>
      </c>
      <c r="AE108" s="1623"/>
      <c r="AF108" s="1624"/>
      <c r="AG108" s="1624"/>
      <c r="AH108" s="1624"/>
      <c r="AI108" s="1624"/>
      <c r="AJ108" s="1624"/>
      <c r="AK108" s="1624"/>
      <c r="AL108" s="1624"/>
      <c r="AM108" s="1625"/>
      <c r="AN108" s="1627" t="s">
        <v>461</v>
      </c>
      <c r="AO108" s="1614" t="s">
        <v>492</v>
      </c>
      <c r="AP108" s="1615"/>
      <c r="AQ108" s="1615"/>
      <c r="AR108" s="1615"/>
      <c r="AS108" s="1615"/>
      <c r="AT108" s="1615"/>
      <c r="AU108" s="1615"/>
      <c r="AV108" s="1616"/>
      <c r="AW108" s="1478" t="s">
        <v>3</v>
      </c>
      <c r="AX108" s="1496"/>
      <c r="AY108" s="1497"/>
      <c r="AZ108" s="1497"/>
      <c r="BA108" s="1497"/>
      <c r="BB108" s="1497"/>
      <c r="BC108" s="1497"/>
      <c r="BD108" s="1497"/>
      <c r="BE108" s="1498"/>
      <c r="BF108" s="1480"/>
      <c r="BG108" s="1617" t="s">
        <v>481</v>
      </c>
      <c r="BH108" s="1618"/>
      <c r="BI108" s="1618"/>
      <c r="BJ108" s="1618"/>
      <c r="BK108" s="1618"/>
      <c r="BL108" s="1618"/>
      <c r="BM108" s="1618"/>
      <c r="BN108" s="1618"/>
      <c r="BO108" s="1580" t="s">
        <v>3</v>
      </c>
      <c r="BP108" s="1547" t="s">
        <v>488</v>
      </c>
      <c r="BQ108" s="1548"/>
      <c r="BR108" s="1548"/>
      <c r="BS108" s="1548"/>
      <c r="BT108" s="1548"/>
      <c r="BU108" s="1548"/>
      <c r="BV108" s="1548"/>
      <c r="BW108" s="1548"/>
      <c r="BX108" s="1549" t="s">
        <v>3</v>
      </c>
      <c r="BY108" s="1551" t="s">
        <v>96</v>
      </c>
      <c r="BZ108" s="1608" t="s">
        <v>315</v>
      </c>
      <c r="CA108" s="1610" t="s">
        <v>490</v>
      </c>
      <c r="CB108" s="1486"/>
      <c r="CC108" s="1557" t="s">
        <v>491</v>
      </c>
      <c r="CD108" s="1488" t="s">
        <v>277</v>
      </c>
      <c r="CE108" s="1612" t="s">
        <v>278</v>
      </c>
      <c r="CF108" s="1560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1544" t="s">
        <v>278</v>
      </c>
      <c r="DI108" s="1545"/>
      <c r="DJ108" s="1546"/>
      <c r="DK108" s="1544" t="s">
        <v>318</v>
      </c>
      <c r="DL108" s="1545"/>
      <c r="DM108" s="1546"/>
      <c r="DN108" s="667" t="s">
        <v>286</v>
      </c>
      <c r="DO108" s="668" t="s">
        <v>310</v>
      </c>
    </row>
    <row r="109" spans="1:135" s="43" customFormat="1" ht="30.6" thickBot="1">
      <c r="A109" s="394" t="s">
        <v>0</v>
      </c>
      <c r="B109" s="395" t="s">
        <v>312</v>
      </c>
      <c r="C109" s="396" t="s">
        <v>96</v>
      </c>
      <c r="D109" s="396" t="s">
        <v>283</v>
      </c>
      <c r="E109" s="396" t="s">
        <v>315</v>
      </c>
      <c r="F109" s="397" t="s">
        <v>308</v>
      </c>
      <c r="G109" s="398" t="s">
        <v>507</v>
      </c>
      <c r="H109" s="1080" t="s">
        <v>329</v>
      </c>
      <c r="I109" s="398" t="s">
        <v>288</v>
      </c>
      <c r="J109" s="398" t="s">
        <v>78</v>
      </c>
      <c r="K109" s="398" t="s">
        <v>265</v>
      </c>
      <c r="L109" s="398" t="s">
        <v>1</v>
      </c>
      <c r="M109" s="399" t="s">
        <v>259</v>
      </c>
      <c r="N109" s="400">
        <v>45340</v>
      </c>
      <c r="O109" s="401">
        <v>45341</v>
      </c>
      <c r="P109" s="401">
        <v>45342</v>
      </c>
      <c r="Q109" s="401">
        <v>45343</v>
      </c>
      <c r="R109" s="401">
        <v>45344</v>
      </c>
      <c r="S109" s="401">
        <v>45345</v>
      </c>
      <c r="T109" s="762">
        <v>45346</v>
      </c>
      <c r="U109" s="1564"/>
      <c r="V109" s="755" t="s">
        <v>259</v>
      </c>
      <c r="W109" s="400">
        <v>45340</v>
      </c>
      <c r="X109" s="759">
        <v>45341</v>
      </c>
      <c r="Y109" s="759">
        <v>45342</v>
      </c>
      <c r="Z109" s="759">
        <v>45343</v>
      </c>
      <c r="AA109" s="759">
        <v>45344</v>
      </c>
      <c r="AB109" s="759">
        <v>45345</v>
      </c>
      <c r="AC109" s="756">
        <v>45346</v>
      </c>
      <c r="AD109" s="1622"/>
      <c r="AE109" s="1235"/>
      <c r="AF109" s="1236"/>
      <c r="AG109" s="1236"/>
      <c r="AH109" s="1236"/>
      <c r="AI109" s="1236"/>
      <c r="AJ109" s="1236"/>
      <c r="AK109" s="1236"/>
      <c r="AL109" s="1237"/>
      <c r="AM109" s="1626"/>
      <c r="AN109" s="1628"/>
      <c r="AO109" s="758" t="s">
        <v>259</v>
      </c>
      <c r="AP109" s="400">
        <v>45340</v>
      </c>
      <c r="AQ109" s="410">
        <v>45341</v>
      </c>
      <c r="AR109" s="410">
        <v>45342</v>
      </c>
      <c r="AS109" s="410">
        <v>45343</v>
      </c>
      <c r="AT109" s="410">
        <v>45344</v>
      </c>
      <c r="AU109" s="410">
        <v>45345</v>
      </c>
      <c r="AV109" s="765">
        <v>45346</v>
      </c>
      <c r="AW109" s="1479"/>
      <c r="AX109" s="933"/>
      <c r="AY109" s="934"/>
      <c r="AZ109" s="934"/>
      <c r="BA109" s="934"/>
      <c r="BB109" s="934"/>
      <c r="BC109" s="934"/>
      <c r="BD109" s="934"/>
      <c r="BE109" s="935"/>
      <c r="BF109" s="1481"/>
      <c r="BG109" s="757" t="s">
        <v>259</v>
      </c>
      <c r="BH109" s="400">
        <v>45340</v>
      </c>
      <c r="BI109" s="760">
        <v>45341</v>
      </c>
      <c r="BJ109" s="760">
        <v>45342</v>
      </c>
      <c r="BK109" s="760">
        <v>45343</v>
      </c>
      <c r="BL109" s="760">
        <v>45344</v>
      </c>
      <c r="BM109" s="760">
        <v>45345</v>
      </c>
      <c r="BN109" s="761">
        <v>45346</v>
      </c>
      <c r="BO109" s="1581"/>
      <c r="BP109" s="409" t="s">
        <v>259</v>
      </c>
      <c r="BQ109" s="400">
        <v>45340</v>
      </c>
      <c r="BR109" s="410">
        <v>45341</v>
      </c>
      <c r="BS109" s="410">
        <v>45342</v>
      </c>
      <c r="BT109" s="410">
        <v>45343</v>
      </c>
      <c r="BU109" s="410">
        <v>45344</v>
      </c>
      <c r="BV109" s="410">
        <v>45345</v>
      </c>
      <c r="BW109" s="410">
        <v>45346</v>
      </c>
      <c r="BX109" s="1550"/>
      <c r="BY109" s="1552"/>
      <c r="BZ109" s="1609"/>
      <c r="CA109" s="1611"/>
      <c r="CB109" s="1487"/>
      <c r="CC109" s="1558"/>
      <c r="CD109" s="1489"/>
      <c r="CE109" s="1613"/>
      <c r="CF109" s="413" t="s">
        <v>401</v>
      </c>
      <c r="CG109" s="459" t="s">
        <v>284</v>
      </c>
      <c r="CH109" s="415" t="s">
        <v>355</v>
      </c>
      <c r="CI109" s="416" t="s">
        <v>285</v>
      </c>
      <c r="CJ109" s="417" t="s">
        <v>284</v>
      </c>
      <c r="CK109" s="415" t="s">
        <v>355</v>
      </c>
      <c r="CL109" s="418" t="s">
        <v>285</v>
      </c>
      <c r="CM109" s="440" t="s">
        <v>354</v>
      </c>
      <c r="CN109" s="417" t="s">
        <v>284</v>
      </c>
      <c r="CO109" s="419" t="s">
        <v>355</v>
      </c>
      <c r="CP109" s="420" t="s">
        <v>285</v>
      </c>
      <c r="CQ109" s="440" t="s">
        <v>354</v>
      </c>
      <c r="CR109" s="414" t="s">
        <v>284</v>
      </c>
      <c r="CS109" s="415" t="s">
        <v>355</v>
      </c>
      <c r="CT109" s="418" t="s">
        <v>285</v>
      </c>
      <c r="CU109" s="440" t="s">
        <v>354</v>
      </c>
      <c r="CV109" s="417" t="s">
        <v>284</v>
      </c>
      <c r="CW109" s="415" t="s">
        <v>355</v>
      </c>
      <c r="CX109" s="420" t="s">
        <v>285</v>
      </c>
      <c r="CY109" s="440" t="s">
        <v>354</v>
      </c>
      <c r="CZ109" s="417" t="s">
        <v>284</v>
      </c>
      <c r="DA109" s="415" t="s">
        <v>355</v>
      </c>
      <c r="DB109" s="418" t="s">
        <v>285</v>
      </c>
      <c r="DC109" s="440" t="s">
        <v>354</v>
      </c>
      <c r="DD109" s="417" t="s">
        <v>284</v>
      </c>
      <c r="DE109" s="415" t="s">
        <v>353</v>
      </c>
      <c r="DF109" s="416" t="s">
        <v>285</v>
      </c>
      <c r="DG109" s="440" t="s">
        <v>354</v>
      </c>
      <c r="DH109" s="421" t="s">
        <v>284</v>
      </c>
      <c r="DI109" s="422" t="s">
        <v>355</v>
      </c>
      <c r="DJ109" s="423" t="s">
        <v>285</v>
      </c>
      <c r="DK109" s="424" t="s">
        <v>373</v>
      </c>
      <c r="DL109" s="425" t="s">
        <v>374</v>
      </c>
      <c r="DM109" s="460" t="s">
        <v>356</v>
      </c>
      <c r="DN109" s="426" t="s">
        <v>287</v>
      </c>
      <c r="DO109" s="427" t="s">
        <v>309</v>
      </c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</row>
    <row r="110" spans="1:135" ht="21.9" customHeight="1" thickBot="1">
      <c r="A110" s="273" t="s">
        <v>469</v>
      </c>
      <c r="B110" s="274"/>
      <c r="C110" s="275" t="s">
        <v>520</v>
      </c>
      <c r="D110" s="275" t="s">
        <v>520</v>
      </c>
      <c r="E110" s="276" t="s">
        <v>94</v>
      </c>
      <c r="F110" s="274"/>
      <c r="G110" s="1132" t="s">
        <v>474</v>
      </c>
      <c r="H110" s="1238"/>
      <c r="I110" s="1134" t="s">
        <v>467</v>
      </c>
      <c r="J110" s="277"/>
      <c r="K110" s="278" t="s">
        <v>468</v>
      </c>
      <c r="L110" s="279"/>
      <c r="M110" s="324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125">
        <f t="shared" ref="U110:U114" si="79">SUM(M110:T110)</f>
        <v>0</v>
      </c>
      <c r="V110" s="644">
        <v>0</v>
      </c>
      <c r="W110" s="281">
        <v>0</v>
      </c>
      <c r="X110" s="281">
        <v>0</v>
      </c>
      <c r="Y110" s="281">
        <v>0</v>
      </c>
      <c r="Z110" s="281">
        <v>0</v>
      </c>
      <c r="AA110" s="281">
        <v>0</v>
      </c>
      <c r="AB110" s="281">
        <v>0</v>
      </c>
      <c r="AC110" s="283">
        <v>0</v>
      </c>
      <c r="AD110" s="647">
        <f t="shared" ref="AD110:AD114" si="80">SUM(V110:AC110)</f>
        <v>0</v>
      </c>
      <c r="AE110" s="1232">
        <v>0</v>
      </c>
      <c r="AF110" s="649">
        <v>0</v>
      </c>
      <c r="AG110" s="649">
        <v>0</v>
      </c>
      <c r="AH110" s="649">
        <v>0</v>
      </c>
      <c r="AI110" s="649">
        <v>0</v>
      </c>
      <c r="AJ110" s="649">
        <v>0</v>
      </c>
      <c r="AK110" s="649">
        <v>0</v>
      </c>
      <c r="AL110" s="649">
        <v>0</v>
      </c>
      <c r="AM110" s="1233">
        <f t="shared" ref="AM110:AM114" si="81">SUM(AE110:AL110)</f>
        <v>0</v>
      </c>
      <c r="AN110" s="660">
        <f>AD110+AM110</f>
        <v>0</v>
      </c>
      <c r="AO110" s="679">
        <v>0</v>
      </c>
      <c r="AP110" s="680">
        <v>0</v>
      </c>
      <c r="AQ110" s="680">
        <v>0</v>
      </c>
      <c r="AR110" s="680">
        <v>0</v>
      </c>
      <c r="AS110" s="680">
        <v>0</v>
      </c>
      <c r="AT110" s="680">
        <v>0</v>
      </c>
      <c r="AU110" s="680">
        <v>0</v>
      </c>
      <c r="AV110" s="681">
        <v>0</v>
      </c>
      <c r="AW110" s="682">
        <f t="shared" ref="AW110:AW114" si="82">SUM(AO110:AV110)</f>
        <v>0</v>
      </c>
      <c r="AX110" s="941"/>
      <c r="AY110" s="878"/>
      <c r="AZ110" s="878"/>
      <c r="BA110" s="878"/>
      <c r="BB110" s="878"/>
      <c r="BC110" s="878"/>
      <c r="BD110" s="878"/>
      <c r="BE110" s="879"/>
      <c r="BF110" s="942"/>
      <c r="BG110" s="683">
        <v>0</v>
      </c>
      <c r="BH110" s="680">
        <v>0</v>
      </c>
      <c r="BI110" s="680">
        <v>0</v>
      </c>
      <c r="BJ110" s="680">
        <v>0</v>
      </c>
      <c r="BK110" s="680">
        <v>0</v>
      </c>
      <c r="BL110" s="680">
        <v>0</v>
      </c>
      <c r="BM110" s="680">
        <v>0</v>
      </c>
      <c r="BN110" s="681">
        <v>0</v>
      </c>
      <c r="BO110" s="684">
        <f t="shared" ref="BO110:BO114" si="83">SUM(BG110:BN110)</f>
        <v>0</v>
      </c>
      <c r="BP110" s="285">
        <v>0</v>
      </c>
      <c r="BQ110" s="281">
        <v>0</v>
      </c>
      <c r="BR110" s="281">
        <v>0</v>
      </c>
      <c r="BS110" s="281">
        <v>0</v>
      </c>
      <c r="BT110" s="281">
        <v>0</v>
      </c>
      <c r="BU110" s="281">
        <v>0</v>
      </c>
      <c r="BV110" s="281">
        <v>0</v>
      </c>
      <c r="BW110" s="286">
        <v>0</v>
      </c>
      <c r="BX110" s="287">
        <f t="shared" ref="BX110:BX114" si="84">SUM(BP110:BW110)</f>
        <v>0</v>
      </c>
      <c r="BY110" s="689">
        <f>U110-(W110+X110+Y110+Z110+AA110+AB110+AC110+AF110+AG110+AH110+AI110+AJ110+AK110+AL110)</f>
        <v>0</v>
      </c>
      <c r="BZ110" s="1214">
        <f>AN110-(AP110+AQ110+AR110+AS110+AT110+AU110+AV110)</f>
        <v>0</v>
      </c>
      <c r="CA110" s="843">
        <f>AW110-(BH110+BI110+BJ110+BK110+BL110+BM110+BN110)</f>
        <v>0</v>
      </c>
      <c r="CB110" s="988">
        <v>0</v>
      </c>
      <c r="CC110" s="1215">
        <f>BO110-(BQ110+BR110+BS110+BT110+BU110+BV110+BW110)</f>
        <v>0</v>
      </c>
      <c r="CD110" s="1175">
        <f>BX110</f>
        <v>0</v>
      </c>
      <c r="CE110" s="944">
        <f>SUM(BY110:CD110)</f>
        <v>0</v>
      </c>
      <c r="CF110" s="481">
        <v>0</v>
      </c>
      <c r="CG110" s="482">
        <v>0</v>
      </c>
      <c r="CH110" s="288"/>
      <c r="CI110" s="289">
        <v>0</v>
      </c>
      <c r="CJ110" s="428">
        <v>0</v>
      </c>
      <c r="CK110" s="288">
        <v>0</v>
      </c>
      <c r="CL110" s="317">
        <v>0</v>
      </c>
      <c r="CM110" s="483"/>
      <c r="CN110" s="428">
        <v>0</v>
      </c>
      <c r="CO110" s="437">
        <v>0</v>
      </c>
      <c r="CP110" s="382">
        <v>0</v>
      </c>
      <c r="CQ110" s="483"/>
      <c r="CR110" s="316">
        <v>0</v>
      </c>
      <c r="CS110" s="288">
        <v>0</v>
      </c>
      <c r="CT110" s="317">
        <v>0</v>
      </c>
      <c r="CU110" s="483"/>
      <c r="CV110" s="428">
        <v>0</v>
      </c>
      <c r="CW110" s="288">
        <v>0</v>
      </c>
      <c r="CX110" s="328">
        <v>0</v>
      </c>
      <c r="CY110" s="483"/>
      <c r="CZ110" s="428">
        <v>0</v>
      </c>
      <c r="DA110" s="288">
        <v>0</v>
      </c>
      <c r="DB110" s="317">
        <v>0</v>
      </c>
      <c r="DC110" s="483"/>
      <c r="DD110" s="428">
        <v>0</v>
      </c>
      <c r="DE110" s="288">
        <v>0</v>
      </c>
      <c r="DF110" s="289"/>
      <c r="DG110" s="483"/>
      <c r="DH110" s="468">
        <f t="shared" ref="DH110:DJ114" si="85">CG110+CJ110+CN110+CR110+CV110+CZ110+DD110</f>
        <v>0</v>
      </c>
      <c r="DI110" s="291">
        <f t="shared" si="85"/>
        <v>0</v>
      </c>
      <c r="DJ110" s="289">
        <f t="shared" si="85"/>
        <v>0</v>
      </c>
      <c r="DK110" s="484">
        <f t="shared" ref="DK110:DK114" si="86">DH110-CF110</f>
        <v>0</v>
      </c>
      <c r="DL110" s="292">
        <f t="shared" ref="DL110:DL114" si="87">DI110-CF110</f>
        <v>0</v>
      </c>
      <c r="DM110" s="290">
        <f t="shared" ref="DM110:DM114" si="88">DJ110-DI110</f>
        <v>0</v>
      </c>
      <c r="DN110" s="485">
        <f t="shared" ref="DN110:DN114" si="89">CD110-(CI110+CL110+CP110+CT110+CX110+DB110+DF110)</f>
        <v>0</v>
      </c>
      <c r="DO110" s="293">
        <f t="shared" ref="DO110:DO114" si="90">CE110-DJ110</f>
        <v>0</v>
      </c>
      <c r="DP110" s="448">
        <v>0</v>
      </c>
      <c r="DQ110" s="448">
        <v>0</v>
      </c>
      <c r="DR110" s="448">
        <v>0</v>
      </c>
      <c r="DS110" s="448">
        <v>0</v>
      </c>
      <c r="DT110" s="448">
        <v>0</v>
      </c>
      <c r="DU110" s="448">
        <v>0</v>
      </c>
      <c r="DV110" s="448">
        <v>0</v>
      </c>
      <c r="DW110" s="448">
        <v>0</v>
      </c>
      <c r="DX110" s="448">
        <v>0</v>
      </c>
      <c r="DY110" s="448">
        <v>0</v>
      </c>
      <c r="DZ110" s="448">
        <v>0</v>
      </c>
      <c r="EA110" s="448">
        <v>0</v>
      </c>
      <c r="EB110" s="448">
        <v>0</v>
      </c>
      <c r="EC110" s="448">
        <v>0</v>
      </c>
      <c r="ED110" s="448">
        <v>0</v>
      </c>
      <c r="EE110" s="448">
        <v>0</v>
      </c>
    </row>
    <row r="111" spans="1:135" ht="21.9" customHeight="1" thickBot="1">
      <c r="A111" s="193" t="s">
        <v>470</v>
      </c>
      <c r="B111" s="637"/>
      <c r="C111" s="117" t="s">
        <v>520</v>
      </c>
      <c r="D111" s="117" t="s">
        <v>520</v>
      </c>
      <c r="E111" s="340" t="s">
        <v>94</v>
      </c>
      <c r="F111" s="637"/>
      <c r="G111" s="1073" t="s">
        <v>475</v>
      </c>
      <c r="H111" s="1082"/>
      <c r="I111" s="1135" t="s">
        <v>467</v>
      </c>
      <c r="J111" s="195"/>
      <c r="K111" s="122" t="s">
        <v>468</v>
      </c>
      <c r="L111" s="196"/>
      <c r="M111" s="123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319">
        <f t="shared" si="79"/>
        <v>0</v>
      </c>
      <c r="V111" s="645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7">
        <v>0</v>
      </c>
      <c r="AD111" s="648">
        <f t="shared" si="80"/>
        <v>0</v>
      </c>
      <c r="AE111" s="744">
        <v>0</v>
      </c>
      <c r="AF111" s="650">
        <v>0</v>
      </c>
      <c r="AG111" s="650">
        <v>0</v>
      </c>
      <c r="AH111" s="650">
        <v>0</v>
      </c>
      <c r="AI111" s="650">
        <v>0</v>
      </c>
      <c r="AJ111" s="650">
        <v>0</v>
      </c>
      <c r="AK111" s="650">
        <v>0</v>
      </c>
      <c r="AL111" s="650">
        <v>0</v>
      </c>
      <c r="AM111" s="1234">
        <f t="shared" si="81"/>
        <v>0</v>
      </c>
      <c r="AN111" s="661">
        <f t="shared" ref="AN111:AN114" si="91">AD111+AM111</f>
        <v>0</v>
      </c>
      <c r="AO111" s="458">
        <v>0</v>
      </c>
      <c r="AP111" s="134">
        <v>0</v>
      </c>
      <c r="AQ111" s="134">
        <v>0</v>
      </c>
      <c r="AR111" s="134">
        <v>0</v>
      </c>
      <c r="AS111" s="134">
        <v>0</v>
      </c>
      <c r="AT111" s="134">
        <v>0</v>
      </c>
      <c r="AU111" s="134">
        <v>0</v>
      </c>
      <c r="AV111" s="139">
        <v>0</v>
      </c>
      <c r="AW111" s="508">
        <f t="shared" si="82"/>
        <v>0</v>
      </c>
      <c r="AX111" s="941"/>
      <c r="AY111" s="878"/>
      <c r="AZ111" s="878"/>
      <c r="BA111" s="878"/>
      <c r="BB111" s="878"/>
      <c r="BC111" s="878"/>
      <c r="BD111" s="878"/>
      <c r="BE111" s="879"/>
      <c r="BF111" s="942"/>
      <c r="BG111" s="685">
        <v>0</v>
      </c>
      <c r="BH111" s="134">
        <v>0</v>
      </c>
      <c r="BI111" s="134">
        <v>0</v>
      </c>
      <c r="BJ111" s="134">
        <v>0</v>
      </c>
      <c r="BK111" s="134">
        <v>0</v>
      </c>
      <c r="BL111" s="134">
        <v>0</v>
      </c>
      <c r="BM111" s="134">
        <v>0</v>
      </c>
      <c r="BN111" s="139">
        <v>0</v>
      </c>
      <c r="BO111" s="686">
        <f t="shared" si="83"/>
        <v>0</v>
      </c>
      <c r="BP111" s="133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342">
        <v>0</v>
      </c>
      <c r="BX111" s="140">
        <f t="shared" si="84"/>
        <v>0</v>
      </c>
      <c r="BY111" s="137">
        <f t="shared" ref="BY111" si="92">U111-(W111+X111+Y111+Z111+AA111+AB111+AC111+AF111+AG111+AH111+AI111+AJ111+AK111+AL111)</f>
        <v>0</v>
      </c>
      <c r="BZ111" s="972">
        <f t="shared" ref="BZ111" si="93">AN111-(AP111+AQ111+AR111+AS111+AT111+AU111+AV111)</f>
        <v>0</v>
      </c>
      <c r="CA111" s="184">
        <f t="shared" ref="CA111:CA112" si="94">AW111-(BH111+BI111+BJ111+BK111+BL111+BM111+BN111)</f>
        <v>0</v>
      </c>
      <c r="CB111" s="988">
        <v>0</v>
      </c>
      <c r="CC111" s="1216">
        <f t="shared" ref="CC111:CC114" si="95">BO111-(BQ111+BR111+BS111+BT111+BU111+BV111+BW111)</f>
        <v>0</v>
      </c>
      <c r="CD111" s="1192">
        <f t="shared" ref="CD111:CD114" si="96">BX111</f>
        <v>0</v>
      </c>
      <c r="CE111" s="945">
        <f t="shared" ref="CE111:CE114" si="97">SUM(BY111:CD111)</f>
        <v>0</v>
      </c>
      <c r="CF111" s="454">
        <v>0</v>
      </c>
      <c r="CG111" s="463">
        <v>0</v>
      </c>
      <c r="CH111" s="207"/>
      <c r="CI111" s="208"/>
      <c r="CJ111" s="384">
        <v>0</v>
      </c>
      <c r="CK111" s="207">
        <v>0</v>
      </c>
      <c r="CL111" s="209">
        <v>0</v>
      </c>
      <c r="CM111" s="443"/>
      <c r="CN111" s="384">
        <v>0</v>
      </c>
      <c r="CO111" s="210">
        <v>0</v>
      </c>
      <c r="CP111" s="211">
        <v>0</v>
      </c>
      <c r="CQ111" s="443"/>
      <c r="CR111" s="212">
        <v>0</v>
      </c>
      <c r="CS111" s="207">
        <v>0</v>
      </c>
      <c r="CT111" s="209">
        <v>0</v>
      </c>
      <c r="CU111" s="443"/>
      <c r="CV111" s="384">
        <v>0</v>
      </c>
      <c r="CW111" s="207">
        <v>0</v>
      </c>
      <c r="CX111" s="213">
        <v>0</v>
      </c>
      <c r="CY111" s="443"/>
      <c r="CZ111" s="384">
        <v>0</v>
      </c>
      <c r="DA111" s="207">
        <v>0</v>
      </c>
      <c r="DB111" s="209">
        <v>0</v>
      </c>
      <c r="DC111" s="443"/>
      <c r="DD111" s="384">
        <v>0</v>
      </c>
      <c r="DE111" s="207">
        <v>0</v>
      </c>
      <c r="DF111" s="208"/>
      <c r="DG111" s="443"/>
      <c r="DH111" s="475">
        <f t="shared" si="85"/>
        <v>0</v>
      </c>
      <c r="DI111" s="214">
        <f t="shared" si="85"/>
        <v>0</v>
      </c>
      <c r="DJ111" s="208">
        <f t="shared" si="85"/>
        <v>0</v>
      </c>
      <c r="DK111" s="471">
        <f t="shared" si="86"/>
        <v>0</v>
      </c>
      <c r="DL111" s="215">
        <f t="shared" si="87"/>
        <v>0</v>
      </c>
      <c r="DM111" s="208">
        <f t="shared" si="88"/>
        <v>0</v>
      </c>
      <c r="DN111" s="216">
        <f t="shared" si="89"/>
        <v>0</v>
      </c>
      <c r="DO111" s="217">
        <f t="shared" si="90"/>
        <v>0</v>
      </c>
      <c r="DP111" s="512">
        <v>0</v>
      </c>
      <c r="DQ111" s="512">
        <v>0</v>
      </c>
      <c r="DR111" s="512">
        <v>0</v>
      </c>
      <c r="DS111" s="512">
        <v>0</v>
      </c>
      <c r="DT111" s="512">
        <v>0</v>
      </c>
      <c r="DU111" s="512">
        <v>0</v>
      </c>
      <c r="DV111" s="512">
        <v>0</v>
      </c>
      <c r="DW111" s="512">
        <v>0</v>
      </c>
      <c r="DX111" s="512">
        <v>0</v>
      </c>
      <c r="DY111" s="512">
        <v>0</v>
      </c>
      <c r="DZ111" s="512">
        <v>0</v>
      </c>
      <c r="EA111" s="512">
        <v>0</v>
      </c>
      <c r="EB111" s="512">
        <v>0</v>
      </c>
      <c r="EC111" s="512">
        <v>0</v>
      </c>
      <c r="ED111" s="512">
        <v>0</v>
      </c>
      <c r="EE111" s="512">
        <v>0</v>
      </c>
    </row>
    <row r="112" spans="1:135" ht="21.9" customHeight="1" thickBot="1">
      <c r="A112" s="185" t="s">
        <v>471</v>
      </c>
      <c r="B112" s="191"/>
      <c r="C112" s="115" t="s">
        <v>520</v>
      </c>
      <c r="D112" s="115" t="s">
        <v>520</v>
      </c>
      <c r="E112" s="638" t="s">
        <v>94</v>
      </c>
      <c r="F112" s="191"/>
      <c r="G112" s="1069" t="s">
        <v>476</v>
      </c>
      <c r="H112" s="1081"/>
      <c r="I112" s="1136" t="s">
        <v>467</v>
      </c>
      <c r="J112" s="187"/>
      <c r="K112" s="188" t="s">
        <v>468</v>
      </c>
      <c r="L112" s="189"/>
      <c r="M112" s="639">
        <v>0</v>
      </c>
      <c r="N112" s="134">
        <v>0</v>
      </c>
      <c r="O112" s="134">
        <v>0</v>
      </c>
      <c r="P112" s="134">
        <v>0</v>
      </c>
      <c r="Q112" s="134">
        <v>0</v>
      </c>
      <c r="R112" s="134">
        <v>0</v>
      </c>
      <c r="S112" s="134">
        <v>0</v>
      </c>
      <c r="T112" s="134">
        <v>0</v>
      </c>
      <c r="U112" s="319">
        <f t="shared" si="79"/>
        <v>0</v>
      </c>
      <c r="V112" s="645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7">
        <v>0</v>
      </c>
      <c r="AD112" s="648">
        <f t="shared" si="80"/>
        <v>0</v>
      </c>
      <c r="AE112" s="1229">
        <v>0</v>
      </c>
      <c r="AF112" s="1230">
        <v>0</v>
      </c>
      <c r="AG112" s="1230">
        <v>0</v>
      </c>
      <c r="AH112" s="1230">
        <v>0</v>
      </c>
      <c r="AI112" s="1230">
        <v>0</v>
      </c>
      <c r="AJ112" s="1230">
        <v>0</v>
      </c>
      <c r="AK112" s="1230">
        <v>0</v>
      </c>
      <c r="AL112" s="1230">
        <v>0</v>
      </c>
      <c r="AM112" s="1231">
        <f t="shared" si="81"/>
        <v>0</v>
      </c>
      <c r="AN112" s="1221">
        <f t="shared" si="91"/>
        <v>0</v>
      </c>
      <c r="AO112" s="458">
        <v>0</v>
      </c>
      <c r="AP112" s="134">
        <v>0</v>
      </c>
      <c r="AQ112" s="134">
        <v>0</v>
      </c>
      <c r="AR112" s="134">
        <v>0</v>
      </c>
      <c r="AS112" s="134">
        <v>0</v>
      </c>
      <c r="AT112" s="134">
        <v>0</v>
      </c>
      <c r="AU112" s="134">
        <v>0</v>
      </c>
      <c r="AV112" s="139">
        <v>0</v>
      </c>
      <c r="AW112" s="508">
        <f t="shared" si="82"/>
        <v>0</v>
      </c>
      <c r="AX112" s="941"/>
      <c r="AY112" s="878"/>
      <c r="AZ112" s="878"/>
      <c r="BA112" s="878"/>
      <c r="BB112" s="878"/>
      <c r="BC112" s="878"/>
      <c r="BD112" s="878"/>
      <c r="BE112" s="879"/>
      <c r="BF112" s="942"/>
      <c r="BG112" s="685">
        <v>0</v>
      </c>
      <c r="BH112" s="134">
        <v>0</v>
      </c>
      <c r="BI112" s="134">
        <v>0</v>
      </c>
      <c r="BJ112" s="134">
        <v>0</v>
      </c>
      <c r="BK112" s="134">
        <v>0</v>
      </c>
      <c r="BL112" s="134">
        <v>0</v>
      </c>
      <c r="BM112" s="134">
        <v>0</v>
      </c>
      <c r="BN112" s="139">
        <v>0</v>
      </c>
      <c r="BO112" s="686">
        <f t="shared" si="83"/>
        <v>0</v>
      </c>
      <c r="BP112" s="184">
        <v>0</v>
      </c>
      <c r="BQ112" s="134">
        <v>0</v>
      </c>
      <c r="BR112" s="134">
        <v>0</v>
      </c>
      <c r="BS112" s="134">
        <v>0</v>
      </c>
      <c r="BT112" s="134">
        <v>0</v>
      </c>
      <c r="BU112" s="134">
        <v>0</v>
      </c>
      <c r="BV112" s="134">
        <v>0</v>
      </c>
      <c r="BW112" s="135">
        <v>0</v>
      </c>
      <c r="BX112" s="136">
        <f t="shared" si="84"/>
        <v>0</v>
      </c>
      <c r="BY112" s="137">
        <f>U112-(W112+X112+Y112+Z112+AA112+AB112+AC112+AF112+AG112+AH112+AI112+AJ112+AK112+AL112)</f>
        <v>0</v>
      </c>
      <c r="BZ112" s="972">
        <f>AN112-(AP112+AQ112+AR112+AS112+AT112+AU112+AV112)</f>
        <v>0</v>
      </c>
      <c r="CA112" s="184">
        <f t="shared" si="94"/>
        <v>0</v>
      </c>
      <c r="CB112" s="988">
        <v>0</v>
      </c>
      <c r="CC112" s="1216">
        <f t="shared" si="95"/>
        <v>0</v>
      </c>
      <c r="CD112" s="1192">
        <f t="shared" si="96"/>
        <v>0</v>
      </c>
      <c r="CE112" s="945">
        <f t="shared" si="97"/>
        <v>0</v>
      </c>
      <c r="CF112" s="438">
        <v>0</v>
      </c>
      <c r="CG112" s="462">
        <v>0</v>
      </c>
      <c r="CH112" s="240"/>
      <c r="CI112" s="219"/>
      <c r="CJ112" s="383">
        <v>0</v>
      </c>
      <c r="CK112" s="240">
        <v>0</v>
      </c>
      <c r="CL112" s="247">
        <v>0</v>
      </c>
      <c r="CM112" s="442"/>
      <c r="CN112" s="383">
        <v>0</v>
      </c>
      <c r="CO112" s="248">
        <v>0</v>
      </c>
      <c r="CP112" s="249">
        <v>0</v>
      </c>
      <c r="CQ112" s="442"/>
      <c r="CR112" s="265">
        <v>0</v>
      </c>
      <c r="CS112" s="240">
        <v>0</v>
      </c>
      <c r="CT112" s="247">
        <v>0</v>
      </c>
      <c r="CU112" s="442"/>
      <c r="CV112" s="383">
        <v>0</v>
      </c>
      <c r="CW112" s="240">
        <v>0</v>
      </c>
      <c r="CX112" s="250">
        <v>0</v>
      </c>
      <c r="CY112" s="442"/>
      <c r="CZ112" s="383">
        <v>0</v>
      </c>
      <c r="DA112" s="240">
        <v>0</v>
      </c>
      <c r="DB112" s="247">
        <v>0</v>
      </c>
      <c r="DC112" s="442"/>
      <c r="DD112" s="383">
        <v>0</v>
      </c>
      <c r="DE112" s="240">
        <v>0</v>
      </c>
      <c r="DF112" s="219"/>
      <c r="DG112" s="442"/>
      <c r="DH112" s="469">
        <f t="shared" si="85"/>
        <v>0</v>
      </c>
      <c r="DI112" s="218">
        <f t="shared" si="85"/>
        <v>0</v>
      </c>
      <c r="DJ112" s="219">
        <f t="shared" si="85"/>
        <v>0</v>
      </c>
      <c r="DK112" s="471">
        <f t="shared" si="86"/>
        <v>0</v>
      </c>
      <c r="DL112" s="215">
        <f t="shared" si="87"/>
        <v>0</v>
      </c>
      <c r="DM112" s="208">
        <f t="shared" si="88"/>
        <v>0</v>
      </c>
      <c r="DN112" s="251">
        <f t="shared" si="89"/>
        <v>0</v>
      </c>
      <c r="DO112" s="220">
        <f t="shared" si="90"/>
        <v>0</v>
      </c>
      <c r="DP112" s="491">
        <v>0</v>
      </c>
      <c r="DQ112" s="491">
        <v>0</v>
      </c>
      <c r="DR112" s="491">
        <v>0</v>
      </c>
      <c r="DS112" s="491">
        <v>0</v>
      </c>
      <c r="DT112" s="491">
        <v>0</v>
      </c>
      <c r="DU112" s="491">
        <v>0</v>
      </c>
      <c r="DV112" s="491">
        <v>0</v>
      </c>
      <c r="DW112" s="491">
        <v>0</v>
      </c>
      <c r="DX112" s="491">
        <v>0</v>
      </c>
      <c r="DY112" s="491">
        <v>0</v>
      </c>
      <c r="DZ112" s="491">
        <v>0</v>
      </c>
      <c r="EA112" s="491">
        <v>0</v>
      </c>
      <c r="EB112" s="491">
        <v>0</v>
      </c>
      <c r="EC112" s="491">
        <v>0</v>
      </c>
      <c r="ED112" s="491">
        <v>0</v>
      </c>
      <c r="EE112" s="491">
        <v>0</v>
      </c>
    </row>
    <row r="113" spans="1:135" ht="21.9" customHeight="1" thickBot="1">
      <c r="A113" s="185" t="s">
        <v>472</v>
      </c>
      <c r="B113" s="191"/>
      <c r="C113" s="118" t="s">
        <v>520</v>
      </c>
      <c r="D113" s="118" t="s">
        <v>520</v>
      </c>
      <c r="E113" s="121" t="s">
        <v>94</v>
      </c>
      <c r="F113" s="191"/>
      <c r="G113" s="1069" t="s">
        <v>477</v>
      </c>
      <c r="H113" s="1081"/>
      <c r="I113" s="1136" t="s">
        <v>467</v>
      </c>
      <c r="J113" s="187"/>
      <c r="K113" s="188" t="s">
        <v>468</v>
      </c>
      <c r="L113" s="189"/>
      <c r="M113" s="123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319">
        <f t="shared" si="79"/>
        <v>0</v>
      </c>
      <c r="V113" s="952">
        <v>0</v>
      </c>
      <c r="W113" s="953">
        <v>0</v>
      </c>
      <c r="X113" s="953">
        <v>0</v>
      </c>
      <c r="Y113" s="953">
        <v>0</v>
      </c>
      <c r="Z113" s="953">
        <v>0</v>
      </c>
      <c r="AA113" s="953">
        <v>0</v>
      </c>
      <c r="AB113" s="953">
        <v>0</v>
      </c>
      <c r="AC113" s="953">
        <v>0</v>
      </c>
      <c r="AD113" s="954">
        <f t="shared" si="80"/>
        <v>0</v>
      </c>
      <c r="AE113" s="1222">
        <v>0</v>
      </c>
      <c r="AF113" s="650">
        <v>0</v>
      </c>
      <c r="AG113" s="650">
        <v>0</v>
      </c>
      <c r="AH113" s="650">
        <v>0</v>
      </c>
      <c r="AI113" s="650">
        <v>0</v>
      </c>
      <c r="AJ113" s="650">
        <v>0</v>
      </c>
      <c r="AK113" s="650">
        <v>0</v>
      </c>
      <c r="AL113" s="650">
        <v>0</v>
      </c>
      <c r="AM113" s="1223">
        <f t="shared" si="81"/>
        <v>0</v>
      </c>
      <c r="AN113" s="1224">
        <f t="shared" si="91"/>
        <v>0</v>
      </c>
      <c r="AO113" s="458">
        <v>0</v>
      </c>
      <c r="AP113" s="134">
        <v>0</v>
      </c>
      <c r="AQ113" s="134">
        <v>0</v>
      </c>
      <c r="AR113" s="134">
        <v>0</v>
      </c>
      <c r="AS113" s="134">
        <v>0</v>
      </c>
      <c r="AT113" s="134">
        <v>0</v>
      </c>
      <c r="AU113" s="134">
        <v>0</v>
      </c>
      <c r="AV113" s="139">
        <v>0</v>
      </c>
      <c r="AW113" s="508">
        <f t="shared" si="82"/>
        <v>0</v>
      </c>
      <c r="AX113" s="941"/>
      <c r="AY113" s="878"/>
      <c r="AZ113" s="878"/>
      <c r="BA113" s="878"/>
      <c r="BB113" s="878"/>
      <c r="BC113" s="878"/>
      <c r="BD113" s="878"/>
      <c r="BE113" s="879"/>
      <c r="BF113" s="942"/>
      <c r="BG113" s="685">
        <v>0</v>
      </c>
      <c r="BH113" s="134">
        <v>0</v>
      </c>
      <c r="BI113" s="134">
        <v>0</v>
      </c>
      <c r="BJ113" s="134">
        <v>0</v>
      </c>
      <c r="BK113" s="134">
        <v>0</v>
      </c>
      <c r="BL113" s="134">
        <v>0</v>
      </c>
      <c r="BM113" s="134">
        <v>0</v>
      </c>
      <c r="BN113" s="139">
        <v>0</v>
      </c>
      <c r="BO113" s="686">
        <f t="shared" si="83"/>
        <v>0</v>
      </c>
      <c r="BP113" s="184">
        <v>0</v>
      </c>
      <c r="BQ113" s="134">
        <v>0</v>
      </c>
      <c r="BR113" s="134">
        <v>0</v>
      </c>
      <c r="BS113" s="134">
        <v>0</v>
      </c>
      <c r="BT113" s="134">
        <v>0</v>
      </c>
      <c r="BU113" s="134">
        <v>0</v>
      </c>
      <c r="BV113" s="134">
        <v>0</v>
      </c>
      <c r="BW113" s="135">
        <v>0</v>
      </c>
      <c r="BX113" s="136">
        <f t="shared" si="84"/>
        <v>0</v>
      </c>
      <c r="BY113" s="137">
        <f>U113-(AP113+AQ113+AR113+AS113+AT113+AU113+AV113)</f>
        <v>0</v>
      </c>
      <c r="BZ113" s="1217">
        <f>0</f>
        <v>0</v>
      </c>
      <c r="CA113" s="184">
        <f>AW113-(BH113+BI113+BJ113+BK113+BL113+BM113+BN113)</f>
        <v>0</v>
      </c>
      <c r="CB113" s="988">
        <v>0</v>
      </c>
      <c r="CC113" s="1216">
        <f>BO113-(BQ113+BR113+BS113+BT113+BU113+BV113+BW113)</f>
        <v>0</v>
      </c>
      <c r="CD113" s="1192">
        <f>BX113</f>
        <v>0</v>
      </c>
      <c r="CE113" s="945">
        <f t="shared" si="97"/>
        <v>0</v>
      </c>
      <c r="CF113" s="438">
        <v>0</v>
      </c>
      <c r="CG113" s="462">
        <v>0</v>
      </c>
      <c r="CH113" s="240"/>
      <c r="CI113" s="219"/>
      <c r="CJ113" s="383">
        <v>0</v>
      </c>
      <c r="CK113" s="240">
        <v>0</v>
      </c>
      <c r="CL113" s="247">
        <v>0</v>
      </c>
      <c r="CM113" s="442"/>
      <c r="CN113" s="383">
        <v>0</v>
      </c>
      <c r="CO113" s="248">
        <v>0</v>
      </c>
      <c r="CP113" s="249">
        <v>0</v>
      </c>
      <c r="CQ113" s="442"/>
      <c r="CR113" s="265">
        <v>0</v>
      </c>
      <c r="CS113" s="240">
        <v>0</v>
      </c>
      <c r="CT113" s="247">
        <v>0</v>
      </c>
      <c r="CU113" s="442"/>
      <c r="CV113" s="383">
        <v>0</v>
      </c>
      <c r="CW113" s="240">
        <v>0</v>
      </c>
      <c r="CX113" s="250">
        <v>0</v>
      </c>
      <c r="CY113" s="442"/>
      <c r="CZ113" s="383">
        <v>0</v>
      </c>
      <c r="DA113" s="240">
        <v>0</v>
      </c>
      <c r="DB113" s="247">
        <v>0</v>
      </c>
      <c r="DC113" s="442"/>
      <c r="DD113" s="383">
        <v>0</v>
      </c>
      <c r="DE113" s="240">
        <v>0</v>
      </c>
      <c r="DF113" s="219"/>
      <c r="DG113" s="442"/>
      <c r="DH113" s="469">
        <f t="shared" si="85"/>
        <v>0</v>
      </c>
      <c r="DI113" s="218">
        <f t="shared" si="85"/>
        <v>0</v>
      </c>
      <c r="DJ113" s="219">
        <f t="shared" si="85"/>
        <v>0</v>
      </c>
      <c r="DK113" s="471">
        <f t="shared" si="86"/>
        <v>0</v>
      </c>
      <c r="DL113" s="215">
        <f t="shared" si="87"/>
        <v>0</v>
      </c>
      <c r="DM113" s="208">
        <f t="shared" si="88"/>
        <v>0</v>
      </c>
      <c r="DN113" s="251">
        <f>CD113-(CI113+CL113+CP113+CT113+CX113+DB113+DF113)</f>
        <v>0</v>
      </c>
      <c r="DO113" s="220">
        <f t="shared" si="90"/>
        <v>0</v>
      </c>
      <c r="DP113" s="449">
        <v>0</v>
      </c>
      <c r="DQ113" s="449">
        <v>0</v>
      </c>
      <c r="DR113" s="449">
        <v>0</v>
      </c>
      <c r="DS113" s="449">
        <v>0</v>
      </c>
      <c r="DT113" s="449">
        <v>0</v>
      </c>
      <c r="DU113" s="449">
        <v>0</v>
      </c>
      <c r="DV113" s="449">
        <v>0</v>
      </c>
      <c r="DW113" s="449">
        <v>0</v>
      </c>
      <c r="DX113" s="449">
        <v>0</v>
      </c>
      <c r="DY113" s="449">
        <v>0</v>
      </c>
      <c r="DZ113" s="449">
        <v>0</v>
      </c>
      <c r="EA113" s="449">
        <v>0</v>
      </c>
      <c r="EB113" s="449">
        <v>0</v>
      </c>
      <c r="EC113" s="449">
        <v>0</v>
      </c>
      <c r="ED113" s="449">
        <v>0</v>
      </c>
      <c r="EE113" s="449">
        <v>0</v>
      </c>
    </row>
    <row r="114" spans="1:135" ht="21.9" customHeight="1" thickBot="1">
      <c r="A114" s="294" t="s">
        <v>473</v>
      </c>
      <c r="B114" s="295"/>
      <c r="C114" s="296" t="s">
        <v>520</v>
      </c>
      <c r="D114" s="296" t="s">
        <v>520</v>
      </c>
      <c r="E114" s="297" t="s">
        <v>94</v>
      </c>
      <c r="F114" s="295"/>
      <c r="G114" s="1133" t="s">
        <v>478</v>
      </c>
      <c r="H114" s="1239"/>
      <c r="I114" s="1137" t="s">
        <v>467</v>
      </c>
      <c r="J114" s="298"/>
      <c r="K114" s="299" t="s">
        <v>468</v>
      </c>
      <c r="L114" s="300"/>
      <c r="M114" s="197">
        <v>0</v>
      </c>
      <c r="N114" s="198">
        <v>0</v>
      </c>
      <c r="O114" s="198">
        <v>0</v>
      </c>
      <c r="P114" s="198">
        <v>0</v>
      </c>
      <c r="Q114" s="198">
        <v>0</v>
      </c>
      <c r="R114" s="198">
        <v>0</v>
      </c>
      <c r="S114" s="198">
        <v>0</v>
      </c>
      <c r="T114" s="198">
        <v>0</v>
      </c>
      <c r="U114" s="498">
        <f t="shared" si="79"/>
        <v>0</v>
      </c>
      <c r="V114" s="957">
        <v>0</v>
      </c>
      <c r="W114" s="958">
        <v>0</v>
      </c>
      <c r="X114" s="958">
        <v>0</v>
      </c>
      <c r="Y114" s="958">
        <v>0</v>
      </c>
      <c r="Z114" s="958">
        <v>0</v>
      </c>
      <c r="AA114" s="958">
        <v>0</v>
      </c>
      <c r="AB114" s="958">
        <v>0</v>
      </c>
      <c r="AC114" s="959">
        <v>0</v>
      </c>
      <c r="AD114" s="960">
        <f t="shared" si="80"/>
        <v>0</v>
      </c>
      <c r="AE114" s="1225">
        <v>0</v>
      </c>
      <c r="AF114" s="651">
        <v>0</v>
      </c>
      <c r="AG114" s="651">
        <v>0</v>
      </c>
      <c r="AH114" s="651">
        <v>0</v>
      </c>
      <c r="AI114" s="651">
        <v>0</v>
      </c>
      <c r="AJ114" s="651">
        <v>0</v>
      </c>
      <c r="AK114" s="651">
        <v>0</v>
      </c>
      <c r="AL114" s="651">
        <v>0</v>
      </c>
      <c r="AM114" s="1226">
        <f t="shared" si="81"/>
        <v>0</v>
      </c>
      <c r="AN114" s="1227">
        <f t="shared" si="91"/>
        <v>0</v>
      </c>
      <c r="AO114" s="622">
        <v>0</v>
      </c>
      <c r="AP114" s="497">
        <v>0</v>
      </c>
      <c r="AQ114" s="497">
        <v>0</v>
      </c>
      <c r="AR114" s="497">
        <v>0</v>
      </c>
      <c r="AS114" s="497">
        <v>0</v>
      </c>
      <c r="AT114" s="198">
        <v>0</v>
      </c>
      <c r="AU114" s="198">
        <v>0</v>
      </c>
      <c r="AV114" s="306">
        <v>0</v>
      </c>
      <c r="AW114" s="509">
        <f t="shared" si="82"/>
        <v>0</v>
      </c>
      <c r="AX114" s="941"/>
      <c r="AY114" s="878"/>
      <c r="AZ114" s="878"/>
      <c r="BA114" s="878"/>
      <c r="BB114" s="878"/>
      <c r="BC114" s="878"/>
      <c r="BD114" s="878"/>
      <c r="BE114" s="879"/>
      <c r="BF114" s="942"/>
      <c r="BG114" s="687">
        <v>0</v>
      </c>
      <c r="BH114" s="497">
        <v>0</v>
      </c>
      <c r="BI114" s="497">
        <v>0</v>
      </c>
      <c r="BJ114" s="497">
        <v>0</v>
      </c>
      <c r="BK114" s="497">
        <v>0</v>
      </c>
      <c r="BL114" s="497">
        <v>0</v>
      </c>
      <c r="BM114" s="497">
        <v>0</v>
      </c>
      <c r="BN114" s="499">
        <v>0</v>
      </c>
      <c r="BO114" s="688">
        <f t="shared" si="83"/>
        <v>0</v>
      </c>
      <c r="BP114" s="202">
        <v>0</v>
      </c>
      <c r="BQ114" s="198">
        <v>0</v>
      </c>
      <c r="BR114" s="198">
        <v>0</v>
      </c>
      <c r="BS114" s="198">
        <v>0</v>
      </c>
      <c r="BT114" s="198">
        <v>0</v>
      </c>
      <c r="BU114" s="198">
        <v>0</v>
      </c>
      <c r="BV114" s="198">
        <v>0</v>
      </c>
      <c r="BW114" s="306">
        <v>0</v>
      </c>
      <c r="BX114" s="203">
        <f t="shared" si="84"/>
        <v>0</v>
      </c>
      <c r="BY114" s="307">
        <f>U114-(AP114+AQ114+AR114+AS114+AT114+AU114+AV114)</f>
        <v>0</v>
      </c>
      <c r="BZ114" s="957">
        <v>0</v>
      </c>
      <c r="CA114" s="202">
        <f>AW114-(BH114+BI114+BJ114+BK114+BL114+BM114+BN114)</f>
        <v>0</v>
      </c>
      <c r="CB114" s="988">
        <v>0</v>
      </c>
      <c r="CC114" s="1218">
        <f t="shared" si="95"/>
        <v>0</v>
      </c>
      <c r="CD114" s="1213">
        <f t="shared" si="96"/>
        <v>0</v>
      </c>
      <c r="CE114" s="946">
        <f t="shared" si="97"/>
        <v>0</v>
      </c>
      <c r="CF114" s="381">
        <v>0</v>
      </c>
      <c r="CG114" s="467">
        <v>0</v>
      </c>
      <c r="CH114" s="252"/>
      <c r="CI114" s="253"/>
      <c r="CJ114" s="389">
        <v>0</v>
      </c>
      <c r="CK114" s="252">
        <v>0</v>
      </c>
      <c r="CL114" s="254">
        <v>0</v>
      </c>
      <c r="CM114" s="447"/>
      <c r="CN114" s="389">
        <v>0</v>
      </c>
      <c r="CO114" s="255">
        <v>0</v>
      </c>
      <c r="CP114" s="256">
        <v>0</v>
      </c>
      <c r="CQ114" s="447"/>
      <c r="CR114" s="257">
        <v>0</v>
      </c>
      <c r="CS114" s="252">
        <v>0</v>
      </c>
      <c r="CT114" s="254">
        <v>0</v>
      </c>
      <c r="CU114" s="447"/>
      <c r="CV114" s="389">
        <v>0</v>
      </c>
      <c r="CW114" s="252">
        <v>0</v>
      </c>
      <c r="CX114" s="258">
        <v>0</v>
      </c>
      <c r="CY114" s="447"/>
      <c r="CZ114" s="389">
        <v>0</v>
      </c>
      <c r="DA114" s="252">
        <v>0</v>
      </c>
      <c r="DB114" s="254">
        <v>0</v>
      </c>
      <c r="DC114" s="447"/>
      <c r="DD114" s="389">
        <v>0</v>
      </c>
      <c r="DE114" s="252">
        <v>0</v>
      </c>
      <c r="DF114" s="253"/>
      <c r="DG114" s="447"/>
      <c r="DH114" s="470">
        <f t="shared" si="85"/>
        <v>0</v>
      </c>
      <c r="DI114" s="259">
        <f t="shared" si="85"/>
        <v>0</v>
      </c>
      <c r="DJ114" s="253">
        <f t="shared" si="85"/>
        <v>0</v>
      </c>
      <c r="DK114" s="474">
        <f t="shared" si="86"/>
        <v>0</v>
      </c>
      <c r="DL114" s="260">
        <f t="shared" si="87"/>
        <v>0</v>
      </c>
      <c r="DM114" s="253">
        <f t="shared" si="88"/>
        <v>0</v>
      </c>
      <c r="DN114" s="261">
        <f t="shared" si="89"/>
        <v>0</v>
      </c>
      <c r="DO114" s="308">
        <f t="shared" si="90"/>
        <v>0</v>
      </c>
      <c r="DP114" s="450">
        <v>0</v>
      </c>
      <c r="DQ114" s="450">
        <v>0</v>
      </c>
      <c r="DR114" s="450">
        <v>0</v>
      </c>
      <c r="DS114" s="450">
        <v>0</v>
      </c>
      <c r="DT114" s="450">
        <v>0</v>
      </c>
      <c r="DU114" s="450">
        <v>0</v>
      </c>
      <c r="DV114" s="450">
        <v>0</v>
      </c>
      <c r="DW114" s="450">
        <v>0</v>
      </c>
      <c r="DX114" s="450">
        <v>0</v>
      </c>
      <c r="DY114" s="450">
        <v>0</v>
      </c>
      <c r="DZ114" s="450">
        <v>0</v>
      </c>
      <c r="EA114" s="450">
        <v>0</v>
      </c>
      <c r="EB114" s="450">
        <v>0</v>
      </c>
      <c r="EC114" s="450">
        <v>0</v>
      </c>
      <c r="ED114" s="450">
        <v>0</v>
      </c>
      <c r="EE114" s="450">
        <v>0</v>
      </c>
    </row>
    <row r="115" spans="1:135" s="309" customFormat="1" ht="25.2" customHeight="1" thickBot="1">
      <c r="M115" s="310">
        <f>SUM(M110:M114)</f>
        <v>0</v>
      </c>
      <c r="N115" s="310">
        <f t="shared" ref="N115:CT115" si="98">SUM(N110:N114)</f>
        <v>0</v>
      </c>
      <c r="O115" s="310">
        <f t="shared" si="98"/>
        <v>0</v>
      </c>
      <c r="P115" s="310">
        <f t="shared" si="98"/>
        <v>0</v>
      </c>
      <c r="Q115" s="310">
        <f t="shared" si="98"/>
        <v>0</v>
      </c>
      <c r="R115" s="310">
        <f t="shared" si="98"/>
        <v>0</v>
      </c>
      <c r="S115" s="310">
        <f t="shared" si="98"/>
        <v>0</v>
      </c>
      <c r="T115" s="310">
        <f t="shared" si="98"/>
        <v>0</v>
      </c>
      <c r="U115" s="310">
        <f t="shared" si="98"/>
        <v>0</v>
      </c>
      <c r="V115" s="310">
        <f t="shared" si="98"/>
        <v>0</v>
      </c>
      <c r="W115" s="310">
        <f t="shared" si="98"/>
        <v>0</v>
      </c>
      <c r="X115" s="310">
        <f t="shared" si="98"/>
        <v>0</v>
      </c>
      <c r="Y115" s="310">
        <f t="shared" si="98"/>
        <v>0</v>
      </c>
      <c r="Z115" s="310">
        <f t="shared" si="98"/>
        <v>0</v>
      </c>
      <c r="AA115" s="310">
        <f t="shared" si="98"/>
        <v>0</v>
      </c>
      <c r="AB115" s="310">
        <f t="shared" si="98"/>
        <v>0</v>
      </c>
      <c r="AC115" s="310">
        <f t="shared" si="98"/>
        <v>0</v>
      </c>
      <c r="AD115" s="310">
        <f t="shared" si="98"/>
        <v>0</v>
      </c>
      <c r="AE115" s="310">
        <f t="shared" si="98"/>
        <v>0</v>
      </c>
      <c r="AF115" s="310">
        <f t="shared" si="98"/>
        <v>0</v>
      </c>
      <c r="AG115" s="310">
        <f t="shared" si="98"/>
        <v>0</v>
      </c>
      <c r="AH115" s="310">
        <f t="shared" si="98"/>
        <v>0</v>
      </c>
      <c r="AI115" s="310">
        <f t="shared" si="98"/>
        <v>0</v>
      </c>
      <c r="AJ115" s="310">
        <f t="shared" si="98"/>
        <v>0</v>
      </c>
      <c r="AK115" s="310">
        <f t="shared" si="98"/>
        <v>0</v>
      </c>
      <c r="AL115" s="310">
        <f t="shared" si="98"/>
        <v>0</v>
      </c>
      <c r="AM115" s="310">
        <f t="shared" si="98"/>
        <v>0</v>
      </c>
      <c r="AN115" s="310"/>
      <c r="AO115" s="310">
        <f t="shared" ref="AO115:BF115" si="99">SUM(AO110:AO114)</f>
        <v>0</v>
      </c>
      <c r="AP115" s="310">
        <f t="shared" si="99"/>
        <v>0</v>
      </c>
      <c r="AQ115" s="310">
        <f t="shared" si="99"/>
        <v>0</v>
      </c>
      <c r="AR115" s="310">
        <f t="shared" si="99"/>
        <v>0</v>
      </c>
      <c r="AS115" s="310">
        <f t="shared" si="99"/>
        <v>0</v>
      </c>
      <c r="AT115" s="310">
        <f t="shared" si="99"/>
        <v>0</v>
      </c>
      <c r="AU115" s="310">
        <f t="shared" si="99"/>
        <v>0</v>
      </c>
      <c r="AV115" s="310">
        <f t="shared" si="99"/>
        <v>0</v>
      </c>
      <c r="AW115" s="310">
        <f t="shared" si="99"/>
        <v>0</v>
      </c>
      <c r="AX115" s="310">
        <f t="shared" si="99"/>
        <v>0</v>
      </c>
      <c r="AY115" s="310">
        <f t="shared" si="99"/>
        <v>0</v>
      </c>
      <c r="AZ115" s="310">
        <f t="shared" si="99"/>
        <v>0</v>
      </c>
      <c r="BA115" s="310">
        <f t="shared" si="99"/>
        <v>0</v>
      </c>
      <c r="BB115" s="310">
        <f t="shared" si="99"/>
        <v>0</v>
      </c>
      <c r="BC115" s="310">
        <f t="shared" si="99"/>
        <v>0</v>
      </c>
      <c r="BD115" s="310">
        <f t="shared" si="99"/>
        <v>0</v>
      </c>
      <c r="BE115" s="310">
        <f t="shared" si="99"/>
        <v>0</v>
      </c>
      <c r="BF115" s="310">
        <f t="shared" si="99"/>
        <v>0</v>
      </c>
      <c r="BG115" s="310">
        <f t="shared" si="98"/>
        <v>0</v>
      </c>
      <c r="BH115" s="310">
        <f t="shared" si="98"/>
        <v>0</v>
      </c>
      <c r="BI115" s="310">
        <f t="shared" si="98"/>
        <v>0</v>
      </c>
      <c r="BJ115" s="310">
        <f t="shared" si="98"/>
        <v>0</v>
      </c>
      <c r="BK115" s="310">
        <f t="shared" si="98"/>
        <v>0</v>
      </c>
      <c r="BL115" s="310">
        <f t="shared" si="98"/>
        <v>0</v>
      </c>
      <c r="BM115" s="310">
        <f t="shared" si="98"/>
        <v>0</v>
      </c>
      <c r="BN115" s="310">
        <f t="shared" si="98"/>
        <v>0</v>
      </c>
      <c r="BO115" s="310">
        <f t="shared" si="98"/>
        <v>0</v>
      </c>
      <c r="BP115" s="310">
        <f t="shared" si="98"/>
        <v>0</v>
      </c>
      <c r="BQ115" s="310">
        <f t="shared" si="98"/>
        <v>0</v>
      </c>
      <c r="BR115" s="310">
        <f t="shared" si="98"/>
        <v>0</v>
      </c>
      <c r="BS115" s="310">
        <f t="shared" si="98"/>
        <v>0</v>
      </c>
      <c r="BT115" s="310">
        <f t="shared" si="98"/>
        <v>0</v>
      </c>
      <c r="BU115" s="310">
        <f t="shared" si="98"/>
        <v>0</v>
      </c>
      <c r="BV115" s="310">
        <f t="shared" si="98"/>
        <v>0</v>
      </c>
      <c r="BW115" s="310">
        <f t="shared" si="98"/>
        <v>0</v>
      </c>
      <c r="BX115" s="310">
        <f t="shared" si="98"/>
        <v>0</v>
      </c>
      <c r="BY115" s="310">
        <f t="shared" si="98"/>
        <v>0</v>
      </c>
      <c r="BZ115" s="310">
        <f t="shared" si="98"/>
        <v>0</v>
      </c>
      <c r="CA115" s="310">
        <f t="shared" si="98"/>
        <v>0</v>
      </c>
      <c r="CB115" s="310">
        <f t="shared" si="98"/>
        <v>0</v>
      </c>
      <c r="CC115" s="310">
        <f t="shared" si="98"/>
        <v>0</v>
      </c>
      <c r="CD115" s="310">
        <f t="shared" si="98"/>
        <v>0</v>
      </c>
      <c r="CE115" s="310">
        <f t="shared" si="98"/>
        <v>0</v>
      </c>
      <c r="CF115" s="310">
        <f>SUM(CF110:CF114)</f>
        <v>0</v>
      </c>
      <c r="CG115" s="310">
        <f t="shared" si="98"/>
        <v>0</v>
      </c>
      <c r="CH115" s="310">
        <f t="shared" si="98"/>
        <v>0</v>
      </c>
      <c r="CI115" s="310">
        <f t="shared" si="98"/>
        <v>0</v>
      </c>
      <c r="CJ115" s="310">
        <f t="shared" si="98"/>
        <v>0</v>
      </c>
      <c r="CK115" s="310">
        <f t="shared" si="98"/>
        <v>0</v>
      </c>
      <c r="CL115" s="310">
        <f t="shared" si="98"/>
        <v>0</v>
      </c>
      <c r="CM115" s="310"/>
      <c r="CN115" s="310">
        <f t="shared" si="98"/>
        <v>0</v>
      </c>
      <c r="CO115" s="310">
        <f t="shared" si="98"/>
        <v>0</v>
      </c>
      <c r="CP115" s="310">
        <f t="shared" si="98"/>
        <v>0</v>
      </c>
      <c r="CQ115" s="310"/>
      <c r="CR115" s="310">
        <f t="shared" si="98"/>
        <v>0</v>
      </c>
      <c r="CS115" s="310">
        <f t="shared" si="98"/>
        <v>0</v>
      </c>
      <c r="CT115" s="310">
        <f t="shared" si="98"/>
        <v>0</v>
      </c>
      <c r="CU115" s="310"/>
      <c r="CV115" s="310">
        <f t="shared" ref="CV115:EE115" si="100">SUM(CV110:CV114)</f>
        <v>0</v>
      </c>
      <c r="CW115" s="310">
        <f t="shared" si="100"/>
        <v>0</v>
      </c>
      <c r="CX115" s="310">
        <f t="shared" si="100"/>
        <v>0</v>
      </c>
      <c r="CY115" s="310"/>
      <c r="CZ115" s="310">
        <f t="shared" si="100"/>
        <v>0</v>
      </c>
      <c r="DA115" s="310">
        <f t="shared" si="100"/>
        <v>0</v>
      </c>
      <c r="DB115" s="310">
        <f t="shared" si="100"/>
        <v>0</v>
      </c>
      <c r="DC115" s="310"/>
      <c r="DD115" s="310">
        <f t="shared" si="100"/>
        <v>0</v>
      </c>
      <c r="DE115" s="310">
        <f t="shared" si="100"/>
        <v>0</v>
      </c>
      <c r="DF115" s="310">
        <f t="shared" si="100"/>
        <v>0</v>
      </c>
      <c r="DG115" s="310"/>
      <c r="DH115" s="310">
        <f t="shared" si="100"/>
        <v>0</v>
      </c>
      <c r="DI115" s="310">
        <f t="shared" si="100"/>
        <v>0</v>
      </c>
      <c r="DJ115" s="310">
        <f t="shared" si="100"/>
        <v>0</v>
      </c>
      <c r="DK115" s="310">
        <f t="shared" si="100"/>
        <v>0</v>
      </c>
      <c r="DL115" s="310">
        <f t="shared" si="100"/>
        <v>0</v>
      </c>
      <c r="DM115" s="310">
        <f t="shared" si="100"/>
        <v>0</v>
      </c>
      <c r="DN115" s="310">
        <f t="shared" si="100"/>
        <v>0</v>
      </c>
      <c r="DO115" s="310">
        <f t="shared" si="100"/>
        <v>0</v>
      </c>
      <c r="DP115" s="310">
        <f t="shared" si="100"/>
        <v>0</v>
      </c>
      <c r="DQ115" s="310">
        <f t="shared" si="100"/>
        <v>0</v>
      </c>
      <c r="DR115" s="310">
        <f t="shared" si="100"/>
        <v>0</v>
      </c>
      <c r="DS115" s="310">
        <f t="shared" si="100"/>
        <v>0</v>
      </c>
      <c r="DT115" s="310">
        <f t="shared" si="100"/>
        <v>0</v>
      </c>
      <c r="DU115" s="310">
        <f t="shared" si="100"/>
        <v>0</v>
      </c>
      <c r="DV115" s="310">
        <f t="shared" si="100"/>
        <v>0</v>
      </c>
      <c r="DW115" s="310">
        <f t="shared" si="100"/>
        <v>0</v>
      </c>
      <c r="DX115" s="310">
        <f t="shared" si="100"/>
        <v>0</v>
      </c>
      <c r="DY115" s="310">
        <f t="shared" si="100"/>
        <v>0</v>
      </c>
      <c r="DZ115" s="310">
        <f t="shared" si="100"/>
        <v>0</v>
      </c>
      <c r="EA115" s="310">
        <f t="shared" si="100"/>
        <v>0</v>
      </c>
      <c r="EB115" s="310">
        <f t="shared" si="100"/>
        <v>0</v>
      </c>
      <c r="EC115" s="310">
        <f t="shared" ref="EC115:ED115" si="101">SUM(EC110:EC114)</f>
        <v>0</v>
      </c>
      <c r="ED115" s="310">
        <f t="shared" si="101"/>
        <v>0</v>
      </c>
      <c r="EE115" s="310">
        <f t="shared" si="100"/>
        <v>0</v>
      </c>
    </row>
    <row r="116" spans="1:135" ht="28.95" customHeight="1" thickBot="1">
      <c r="D116" s="34"/>
      <c r="E116" s="34"/>
      <c r="CF116" s="71"/>
      <c r="DK116" s="60" t="e">
        <f>DH115/CF115</f>
        <v>#DIV/0!</v>
      </c>
      <c r="DL116" s="61" t="e">
        <f>DI115/CF115</f>
        <v>#DIV/0!</v>
      </c>
      <c r="DM116" s="62" t="e">
        <f>DJ115/DI115</f>
        <v>#DIV/0!</v>
      </c>
      <c r="DN116" s="63" t="e">
        <f>DN115/DO115</f>
        <v>#DIV/0!</v>
      </c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</row>
    <row r="117" spans="1:135" ht="40.049999999999997" customHeight="1" thickBot="1">
      <c r="A117" s="1583" t="s">
        <v>494</v>
      </c>
      <c r="B117" s="1584"/>
      <c r="C117" s="1587" t="s">
        <v>313</v>
      </c>
      <c r="D117" s="1588"/>
      <c r="E117" s="1588"/>
      <c r="F117" s="1589"/>
      <c r="M117" s="1593" t="s">
        <v>485</v>
      </c>
      <c r="N117" s="1594"/>
      <c r="O117" s="1594"/>
      <c r="P117" s="1594"/>
      <c r="Q117" s="1594"/>
      <c r="R117" s="1594"/>
      <c r="S117" s="1594"/>
      <c r="T117" s="1594"/>
      <c r="U117" s="1595"/>
      <c r="V117" s="1596" t="s">
        <v>524</v>
      </c>
      <c r="W117" s="1597"/>
      <c r="X117" s="1597"/>
      <c r="Y117" s="1597"/>
      <c r="Z117" s="1597"/>
      <c r="AA117" s="1597"/>
      <c r="AB117" s="1597"/>
      <c r="AC117" s="1597"/>
      <c r="AD117" s="1598"/>
      <c r="AE117" s="1599" t="s">
        <v>527</v>
      </c>
      <c r="AF117" s="1600"/>
      <c r="AG117" s="1600"/>
      <c r="AH117" s="1600"/>
      <c r="AI117" s="1600"/>
      <c r="AJ117" s="1600"/>
      <c r="AK117" s="1600"/>
      <c r="AL117" s="1600"/>
      <c r="AM117" s="1600"/>
      <c r="AN117" s="1601"/>
      <c r="AO117" s="1475" t="s">
        <v>528</v>
      </c>
      <c r="AP117" s="1476"/>
      <c r="AQ117" s="1476"/>
      <c r="AR117" s="1476"/>
      <c r="AS117" s="1476"/>
      <c r="AT117" s="1476"/>
      <c r="AU117" s="1476"/>
      <c r="AV117" s="1476"/>
      <c r="AW117" s="1477"/>
      <c r="AX117" s="740"/>
      <c r="AY117" s="741"/>
      <c r="AZ117" s="741"/>
      <c r="BA117" s="741"/>
      <c r="BB117" s="741"/>
      <c r="BC117" s="741"/>
      <c r="BD117" s="741"/>
      <c r="BE117" s="741"/>
      <c r="BF117" s="742"/>
      <c r="BG117" s="1602" t="s">
        <v>486</v>
      </c>
      <c r="BH117" s="1603"/>
      <c r="BI117" s="1603"/>
      <c r="BJ117" s="1603"/>
      <c r="BK117" s="1603"/>
      <c r="BL117" s="1603"/>
      <c r="BM117" s="1603"/>
      <c r="BN117" s="1603"/>
      <c r="BO117" s="1604"/>
      <c r="BP117" s="1605" t="s">
        <v>487</v>
      </c>
      <c r="BQ117" s="1606"/>
      <c r="BR117" s="1606"/>
      <c r="BS117" s="1606"/>
      <c r="BT117" s="1606"/>
      <c r="BU117" s="1606"/>
      <c r="BV117" s="1606"/>
      <c r="BW117" s="1606"/>
      <c r="BX117" s="1607"/>
      <c r="BY117" s="1501" t="s">
        <v>460</v>
      </c>
      <c r="BZ117" s="1502"/>
      <c r="CA117" s="1502"/>
      <c r="CB117" s="1502"/>
      <c r="CC117" s="1502"/>
      <c r="CD117" s="1502"/>
      <c r="CE117" s="1503"/>
      <c r="CF117" s="1559" t="s">
        <v>375</v>
      </c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643"/>
      <c r="DL117" s="643"/>
      <c r="DM117" s="643"/>
      <c r="DN117" s="643"/>
      <c r="DO117" s="643"/>
    </row>
    <row r="118" spans="1:135" ht="30" customHeight="1" thickBot="1">
      <c r="A118" s="1585"/>
      <c r="B118" s="1586"/>
      <c r="C118" s="1590"/>
      <c r="D118" s="1591"/>
      <c r="E118" s="1591"/>
      <c r="F118" s="1592"/>
      <c r="M118" s="1561" t="s">
        <v>96</v>
      </c>
      <c r="N118" s="1562"/>
      <c r="O118" s="1562"/>
      <c r="P118" s="1562"/>
      <c r="Q118" s="1562"/>
      <c r="R118" s="1562"/>
      <c r="S118" s="1562"/>
      <c r="T118" s="1562"/>
      <c r="U118" s="1563" t="s">
        <v>3</v>
      </c>
      <c r="V118" s="1565" t="s">
        <v>526</v>
      </c>
      <c r="W118" s="1566"/>
      <c r="X118" s="1566"/>
      <c r="Y118" s="1566"/>
      <c r="Z118" s="1566"/>
      <c r="AA118" s="1566"/>
      <c r="AB118" s="1566"/>
      <c r="AC118" s="1566"/>
      <c r="AD118" s="1567" t="s">
        <v>525</v>
      </c>
      <c r="AE118" s="1569" t="s">
        <v>523</v>
      </c>
      <c r="AF118" s="1570"/>
      <c r="AG118" s="1570"/>
      <c r="AH118" s="1570"/>
      <c r="AI118" s="1570"/>
      <c r="AJ118" s="1570"/>
      <c r="AK118" s="1570"/>
      <c r="AL118" s="1570"/>
      <c r="AM118" s="1571" t="s">
        <v>525</v>
      </c>
      <c r="AN118" s="1572"/>
      <c r="AO118" s="1575" t="s">
        <v>651</v>
      </c>
      <c r="AP118" s="1576"/>
      <c r="AQ118" s="1576"/>
      <c r="AR118" s="1576"/>
      <c r="AS118" s="1576"/>
      <c r="AT118" s="1576"/>
      <c r="AU118" s="1576"/>
      <c r="AV118" s="1577"/>
      <c r="AW118" s="1478" t="s">
        <v>3</v>
      </c>
      <c r="AX118" s="1499"/>
      <c r="AY118" s="1500"/>
      <c r="AZ118" s="1500"/>
      <c r="BA118" s="1500"/>
      <c r="BB118" s="1500"/>
      <c r="BC118" s="1500"/>
      <c r="BD118" s="1500"/>
      <c r="BE118" s="1500"/>
      <c r="BF118" s="743"/>
      <c r="BG118" s="1578" t="s">
        <v>522</v>
      </c>
      <c r="BH118" s="1579"/>
      <c r="BI118" s="1579"/>
      <c r="BJ118" s="1579"/>
      <c r="BK118" s="1579"/>
      <c r="BL118" s="1579"/>
      <c r="BM118" s="1579"/>
      <c r="BN118" s="1579"/>
      <c r="BO118" s="1580" t="s">
        <v>3</v>
      </c>
      <c r="BP118" s="1547" t="s">
        <v>488</v>
      </c>
      <c r="BQ118" s="1548"/>
      <c r="BR118" s="1548"/>
      <c r="BS118" s="1548"/>
      <c r="BT118" s="1548"/>
      <c r="BU118" s="1548"/>
      <c r="BV118" s="1548"/>
      <c r="BW118" s="1548"/>
      <c r="BX118" s="1549" t="s">
        <v>3</v>
      </c>
      <c r="BY118" s="1551" t="s">
        <v>96</v>
      </c>
      <c r="BZ118" s="1553" t="s">
        <v>283</v>
      </c>
      <c r="CA118" s="1555" t="s">
        <v>315</v>
      </c>
      <c r="CB118" s="1488" t="s">
        <v>650</v>
      </c>
      <c r="CC118" s="1557" t="s">
        <v>491</v>
      </c>
      <c r="CD118" s="1488" t="s">
        <v>277</v>
      </c>
      <c r="CE118" s="1619" t="s">
        <v>278</v>
      </c>
      <c r="CF118" s="1560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1544" t="s">
        <v>278</v>
      </c>
      <c r="DI118" s="1545"/>
      <c r="DJ118" s="1546"/>
      <c r="DK118" s="1544" t="s">
        <v>318</v>
      </c>
      <c r="DL118" s="1545"/>
      <c r="DM118" s="1546"/>
      <c r="DN118" s="667" t="s">
        <v>286</v>
      </c>
      <c r="DO118" s="668" t="s">
        <v>310</v>
      </c>
    </row>
    <row r="119" spans="1:135" s="43" customFormat="1" ht="30.6" thickBot="1">
      <c r="A119" s="394" t="s">
        <v>0</v>
      </c>
      <c r="B119" s="395" t="s">
        <v>312</v>
      </c>
      <c r="C119" s="396" t="s">
        <v>96</v>
      </c>
      <c r="D119" s="396" t="s">
        <v>283</v>
      </c>
      <c r="E119" s="396" t="s">
        <v>315</v>
      </c>
      <c r="F119" s="397" t="s">
        <v>308</v>
      </c>
      <c r="G119" s="398" t="s">
        <v>507</v>
      </c>
      <c r="H119" s="1080" t="s">
        <v>329</v>
      </c>
      <c r="I119" s="398" t="s">
        <v>288</v>
      </c>
      <c r="J119" s="398" t="s">
        <v>78</v>
      </c>
      <c r="K119" s="398" t="s">
        <v>265</v>
      </c>
      <c r="L119" s="398" t="s">
        <v>1</v>
      </c>
      <c r="M119" s="399" t="s">
        <v>259</v>
      </c>
      <c r="N119" s="400">
        <v>45340</v>
      </c>
      <c r="O119" s="401">
        <v>45341</v>
      </c>
      <c r="P119" s="401">
        <v>45342</v>
      </c>
      <c r="Q119" s="401">
        <v>45343</v>
      </c>
      <c r="R119" s="401">
        <v>45344</v>
      </c>
      <c r="S119" s="401">
        <v>45345</v>
      </c>
      <c r="T119" s="762">
        <v>45346</v>
      </c>
      <c r="U119" s="1564"/>
      <c r="V119" s="403" t="s">
        <v>259</v>
      </c>
      <c r="W119" s="400">
        <v>45340</v>
      </c>
      <c r="X119" s="404">
        <v>45341</v>
      </c>
      <c r="Y119" s="404">
        <v>45342</v>
      </c>
      <c r="Z119" s="404">
        <v>45343</v>
      </c>
      <c r="AA119" s="404">
        <v>45344</v>
      </c>
      <c r="AB119" s="404">
        <v>45345</v>
      </c>
      <c r="AC119" s="763">
        <v>45346</v>
      </c>
      <c r="AD119" s="1568"/>
      <c r="AE119" s="755" t="s">
        <v>259</v>
      </c>
      <c r="AF119" s="400">
        <v>45340</v>
      </c>
      <c r="AG119" s="759">
        <v>45341</v>
      </c>
      <c r="AH119" s="759">
        <v>45342</v>
      </c>
      <c r="AI119" s="759">
        <v>45343</v>
      </c>
      <c r="AJ119" s="759">
        <v>45344</v>
      </c>
      <c r="AK119" s="759">
        <v>45345</v>
      </c>
      <c r="AL119" s="756">
        <v>45346</v>
      </c>
      <c r="AM119" s="1573"/>
      <c r="AN119" s="1574"/>
      <c r="AO119" s="758" t="s">
        <v>259</v>
      </c>
      <c r="AP119" s="400">
        <v>45340</v>
      </c>
      <c r="AQ119" s="410">
        <v>45341</v>
      </c>
      <c r="AR119" s="410">
        <v>45342</v>
      </c>
      <c r="AS119" s="410">
        <v>45343</v>
      </c>
      <c r="AT119" s="410">
        <v>45344</v>
      </c>
      <c r="AU119" s="410">
        <v>45345</v>
      </c>
      <c r="AV119" s="765">
        <v>45346</v>
      </c>
      <c r="AW119" s="1479"/>
      <c r="AX119" s="744"/>
      <c r="AY119" s="745"/>
      <c r="AZ119" s="745"/>
      <c r="BA119" s="745"/>
      <c r="BB119" s="745"/>
      <c r="BC119" s="745"/>
      <c r="BD119" s="745"/>
      <c r="BE119" s="745"/>
      <c r="BF119" s="746"/>
      <c r="BG119" s="757" t="s">
        <v>259</v>
      </c>
      <c r="BH119" s="400">
        <v>45340</v>
      </c>
      <c r="BI119" s="760">
        <v>45341</v>
      </c>
      <c r="BJ119" s="760">
        <v>45342</v>
      </c>
      <c r="BK119" s="760">
        <v>45343</v>
      </c>
      <c r="BL119" s="760">
        <v>45344</v>
      </c>
      <c r="BM119" s="760">
        <v>45345</v>
      </c>
      <c r="BN119" s="761">
        <v>45346</v>
      </c>
      <c r="BO119" s="1581"/>
      <c r="BP119" s="409" t="s">
        <v>259</v>
      </c>
      <c r="BQ119" s="400">
        <v>45340</v>
      </c>
      <c r="BR119" s="410">
        <v>45341</v>
      </c>
      <c r="BS119" s="410">
        <v>45342</v>
      </c>
      <c r="BT119" s="410">
        <v>45343</v>
      </c>
      <c r="BU119" s="410">
        <v>45344</v>
      </c>
      <c r="BV119" s="410">
        <v>45345</v>
      </c>
      <c r="BW119" s="410">
        <v>45346</v>
      </c>
      <c r="BX119" s="1550"/>
      <c r="BY119" s="1552"/>
      <c r="BZ119" s="1554"/>
      <c r="CA119" s="1556"/>
      <c r="CB119" s="1489"/>
      <c r="CC119" s="1558"/>
      <c r="CD119" s="1489"/>
      <c r="CE119" s="1620"/>
      <c r="CF119" s="413" t="s">
        <v>401</v>
      </c>
      <c r="CG119" s="459" t="s">
        <v>284</v>
      </c>
      <c r="CH119" s="415" t="s">
        <v>355</v>
      </c>
      <c r="CI119" s="416" t="s">
        <v>285</v>
      </c>
      <c r="CJ119" s="417" t="s">
        <v>284</v>
      </c>
      <c r="CK119" s="415" t="s">
        <v>355</v>
      </c>
      <c r="CL119" s="418" t="s">
        <v>285</v>
      </c>
      <c r="CM119" s="440" t="s">
        <v>354</v>
      </c>
      <c r="CN119" s="417" t="s">
        <v>284</v>
      </c>
      <c r="CO119" s="419" t="s">
        <v>355</v>
      </c>
      <c r="CP119" s="420" t="s">
        <v>285</v>
      </c>
      <c r="CQ119" s="440" t="s">
        <v>354</v>
      </c>
      <c r="CR119" s="414" t="s">
        <v>284</v>
      </c>
      <c r="CS119" s="415" t="s">
        <v>355</v>
      </c>
      <c r="CT119" s="418" t="s">
        <v>285</v>
      </c>
      <c r="CU119" s="440" t="s">
        <v>354</v>
      </c>
      <c r="CV119" s="417" t="s">
        <v>284</v>
      </c>
      <c r="CW119" s="415" t="s">
        <v>355</v>
      </c>
      <c r="CX119" s="420" t="s">
        <v>285</v>
      </c>
      <c r="CY119" s="440" t="s">
        <v>354</v>
      </c>
      <c r="CZ119" s="417" t="s">
        <v>284</v>
      </c>
      <c r="DA119" s="415" t="s">
        <v>355</v>
      </c>
      <c r="DB119" s="418" t="s">
        <v>285</v>
      </c>
      <c r="DC119" s="440" t="s">
        <v>354</v>
      </c>
      <c r="DD119" s="417" t="s">
        <v>284</v>
      </c>
      <c r="DE119" s="415" t="s">
        <v>353</v>
      </c>
      <c r="DF119" s="416" t="s">
        <v>285</v>
      </c>
      <c r="DG119" s="440" t="s">
        <v>354</v>
      </c>
      <c r="DH119" s="421" t="s">
        <v>284</v>
      </c>
      <c r="DI119" s="422" t="s">
        <v>355</v>
      </c>
      <c r="DJ119" s="423" t="s">
        <v>285</v>
      </c>
      <c r="DK119" s="424" t="s">
        <v>373</v>
      </c>
      <c r="DL119" s="425" t="s">
        <v>374</v>
      </c>
      <c r="DM119" s="460" t="s">
        <v>356</v>
      </c>
      <c r="DN119" s="426" t="s">
        <v>287</v>
      </c>
      <c r="DO119" s="427" t="s">
        <v>309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</row>
    <row r="120" spans="1:135" ht="21.9" customHeight="1">
      <c r="A120" s="273" t="s">
        <v>495</v>
      </c>
      <c r="B120" s="274"/>
      <c r="C120" s="275" t="s">
        <v>94</v>
      </c>
      <c r="D120" s="275" t="s">
        <v>94</v>
      </c>
      <c r="E120" s="276" t="s">
        <v>94</v>
      </c>
      <c r="F120" s="274"/>
      <c r="G120" s="1132" t="s">
        <v>508</v>
      </c>
      <c r="H120" s="1238">
        <v>2750</v>
      </c>
      <c r="I120" s="586" t="s">
        <v>290</v>
      </c>
      <c r="J120" s="277"/>
      <c r="K120" s="278" t="s">
        <v>468</v>
      </c>
      <c r="L120" s="279"/>
      <c r="M120" s="280">
        <v>0</v>
      </c>
      <c r="N120" s="281">
        <v>0</v>
      </c>
      <c r="O120" s="281">
        <v>0</v>
      </c>
      <c r="P120" s="281">
        <v>0</v>
      </c>
      <c r="Q120" s="281">
        <v>0</v>
      </c>
      <c r="R120" s="281">
        <v>0</v>
      </c>
      <c r="S120" s="281">
        <v>0</v>
      </c>
      <c r="T120" s="281">
        <v>0</v>
      </c>
      <c r="U120" s="318">
        <f t="shared" ref="U120:U131" si="102">SUM(M120:T120)</f>
        <v>0</v>
      </c>
      <c r="V120" s="702">
        <v>0</v>
      </c>
      <c r="W120" s="281">
        <v>0</v>
      </c>
      <c r="X120" s="281">
        <v>0</v>
      </c>
      <c r="Y120" s="281">
        <v>0</v>
      </c>
      <c r="Z120" s="281">
        <v>0</v>
      </c>
      <c r="AA120" s="281">
        <v>0</v>
      </c>
      <c r="AB120" s="281">
        <v>0</v>
      </c>
      <c r="AC120" s="283">
        <v>0</v>
      </c>
      <c r="AD120" s="706">
        <f t="shared" ref="AD120:AD131" si="103">SUM(V120:AC120)</f>
        <v>0</v>
      </c>
      <c r="AE120" s="669">
        <v>0</v>
      </c>
      <c r="AF120" s="699">
        <v>0</v>
      </c>
      <c r="AG120" s="699">
        <v>0</v>
      </c>
      <c r="AH120" s="699">
        <v>0</v>
      </c>
      <c r="AI120" s="699">
        <v>0</v>
      </c>
      <c r="AJ120" s="699">
        <v>0</v>
      </c>
      <c r="AK120" s="699">
        <v>0</v>
      </c>
      <c r="AL120" s="699">
        <v>0</v>
      </c>
      <c r="AM120" s="737">
        <f>SUM(AE120:AL120)</f>
        <v>0</v>
      </c>
      <c r="AN120" s="736">
        <f>SUM(AM120)</f>
        <v>0</v>
      </c>
      <c r="AO120" s="1382">
        <v>0</v>
      </c>
      <c r="AP120" s="1447">
        <v>0</v>
      </c>
      <c r="AQ120" s="1447">
        <v>0</v>
      </c>
      <c r="AR120" s="1447">
        <v>0</v>
      </c>
      <c r="AS120" s="1447">
        <v>0</v>
      </c>
      <c r="AT120" s="1447">
        <v>0</v>
      </c>
      <c r="AU120" s="1447">
        <v>0</v>
      </c>
      <c r="AV120" s="1447">
        <v>0</v>
      </c>
      <c r="AW120" s="1383">
        <f t="shared" ref="AW120:AW131" si="104">SUM(AO120:AV120)</f>
        <v>0</v>
      </c>
      <c r="AX120" s="744">
        <v>0</v>
      </c>
      <c r="AY120" s="745">
        <v>0</v>
      </c>
      <c r="AZ120" s="745">
        <v>0</v>
      </c>
      <c r="BA120" s="745">
        <v>0</v>
      </c>
      <c r="BB120" s="745">
        <v>0</v>
      </c>
      <c r="BC120" s="745">
        <v>0</v>
      </c>
      <c r="BD120" s="745">
        <v>0</v>
      </c>
      <c r="BE120" s="745">
        <v>0</v>
      </c>
      <c r="BF120" s="746">
        <f t="shared" ref="BF120:BF131" si="105">SUM(AX120:BE120)</f>
        <v>0</v>
      </c>
      <c r="BG120" s="683">
        <v>0</v>
      </c>
      <c r="BH120" s="680">
        <v>0</v>
      </c>
      <c r="BI120" s="680">
        <v>0</v>
      </c>
      <c r="BJ120" s="680">
        <v>0</v>
      </c>
      <c r="BK120" s="680">
        <v>0</v>
      </c>
      <c r="BL120" s="680">
        <v>0</v>
      </c>
      <c r="BM120" s="680">
        <v>0</v>
      </c>
      <c r="BN120" s="681">
        <v>0</v>
      </c>
      <c r="BO120" s="684">
        <f t="shared" ref="BO120:BO131" si="106">SUM(BG120:BN120)</f>
        <v>0</v>
      </c>
      <c r="BP120" s="285">
        <v>0</v>
      </c>
      <c r="BQ120" s="281">
        <v>0</v>
      </c>
      <c r="BR120" s="281">
        <v>0</v>
      </c>
      <c r="BS120" s="281">
        <v>0</v>
      </c>
      <c r="BT120" s="281">
        <v>0</v>
      </c>
      <c r="BU120" s="281">
        <v>0</v>
      </c>
      <c r="BV120" s="281">
        <v>0</v>
      </c>
      <c r="BW120" s="286">
        <v>0</v>
      </c>
      <c r="BX120" s="287">
        <f t="shared" ref="BX120:BX131" si="107">SUM(BP120:BW120)</f>
        <v>0</v>
      </c>
      <c r="BY120" s="689">
        <f t="shared" ref="BY120:BY131" si="108">U120-(W120+X120+Y120+Z120+AA120+AB120+AC120+AF11)</f>
        <v>0</v>
      </c>
      <c r="BZ120" s="1388">
        <f>AD120-(AF120+AG120+AH120+AI120+AJ120+AK120+AL120)</f>
        <v>0</v>
      </c>
      <c r="CA120" s="1389">
        <f>AN120-(AP120+AQ120+AR120+AS120+AT120+AU120+AV120)</f>
        <v>0</v>
      </c>
      <c r="CB120" s="1390">
        <f>AW120-(BH120+BI120+BJ120+BK120+BL120+BM120+BN120)</f>
        <v>0</v>
      </c>
      <c r="CC120" s="1395">
        <f>BO120-(BQ120+BR120+BS120+BT120+BU120+BV120+BW120)</f>
        <v>0</v>
      </c>
      <c r="CD120" s="1398">
        <f>BX120</f>
        <v>0</v>
      </c>
      <c r="CE120" s="944">
        <f>SUM(BY120:CD120)</f>
        <v>0</v>
      </c>
      <c r="CF120" s="481">
        <v>0</v>
      </c>
      <c r="CG120" s="482">
        <v>0</v>
      </c>
      <c r="CH120" s="288"/>
      <c r="CI120" s="289">
        <v>0</v>
      </c>
      <c r="CJ120" s="428">
        <v>0</v>
      </c>
      <c r="CK120" s="288">
        <v>0</v>
      </c>
      <c r="CL120" s="317">
        <v>0</v>
      </c>
      <c r="CM120" s="483"/>
      <c r="CN120" s="428">
        <v>0</v>
      </c>
      <c r="CO120" s="437">
        <v>0</v>
      </c>
      <c r="CP120" s="382">
        <v>0</v>
      </c>
      <c r="CQ120" s="483"/>
      <c r="CR120" s="316">
        <v>0</v>
      </c>
      <c r="CS120" s="288">
        <v>0</v>
      </c>
      <c r="CT120" s="317">
        <v>0</v>
      </c>
      <c r="CU120" s="483"/>
      <c r="CV120" s="428">
        <v>0</v>
      </c>
      <c r="CW120" s="288">
        <v>0</v>
      </c>
      <c r="CX120" s="328">
        <v>0</v>
      </c>
      <c r="CY120" s="483"/>
      <c r="CZ120" s="428">
        <v>0</v>
      </c>
      <c r="DA120" s="288">
        <v>0</v>
      </c>
      <c r="DB120" s="317">
        <v>0</v>
      </c>
      <c r="DC120" s="483"/>
      <c r="DD120" s="428">
        <v>0</v>
      </c>
      <c r="DE120" s="288">
        <v>0</v>
      </c>
      <c r="DF120" s="289"/>
      <c r="DG120" s="483"/>
      <c r="DH120" s="468">
        <f t="shared" ref="DH120:DJ131" si="109">CG120+CJ120+CN120+CR120+CV120+CZ120+DD120</f>
        <v>0</v>
      </c>
      <c r="DI120" s="291">
        <f t="shared" si="109"/>
        <v>0</v>
      </c>
      <c r="DJ120" s="289">
        <f t="shared" si="109"/>
        <v>0</v>
      </c>
      <c r="DK120" s="484">
        <f t="shared" ref="DK120:DK131" si="110">DH120-CF120</f>
        <v>0</v>
      </c>
      <c r="DL120" s="292">
        <f t="shared" ref="DL120:DL131" si="111">DI120-CF120</f>
        <v>0</v>
      </c>
      <c r="DM120" s="290">
        <f t="shared" ref="DM120:DM131" si="112">DJ120-DI120</f>
        <v>0</v>
      </c>
      <c r="DN120" s="485">
        <f t="shared" ref="DN120:DN131" si="113">CD120-(CI120+CL120+CP120+CT120+CX120+DB120+DF120)</f>
        <v>0</v>
      </c>
      <c r="DO120" s="293">
        <f t="shared" ref="DO120:DO131" si="114">CE120-DJ120</f>
        <v>0</v>
      </c>
      <c r="DP120" s="448">
        <v>0</v>
      </c>
      <c r="DQ120" s="448">
        <v>0</v>
      </c>
      <c r="DR120" s="448">
        <v>0</v>
      </c>
      <c r="DS120" s="448">
        <v>0</v>
      </c>
      <c r="DT120" s="448">
        <v>0</v>
      </c>
      <c r="DU120" s="448">
        <v>0</v>
      </c>
      <c r="DV120" s="448">
        <v>0</v>
      </c>
      <c r="DW120" s="448">
        <v>0</v>
      </c>
      <c r="DX120" s="448">
        <v>0</v>
      </c>
      <c r="DY120" s="448">
        <v>0</v>
      </c>
      <c r="DZ120" s="448">
        <v>0</v>
      </c>
      <c r="EA120" s="448">
        <v>0</v>
      </c>
      <c r="EB120" s="448">
        <v>0</v>
      </c>
      <c r="EC120" s="448">
        <v>0</v>
      </c>
      <c r="ED120" s="448">
        <v>0</v>
      </c>
      <c r="EE120" s="448">
        <v>0</v>
      </c>
    </row>
    <row r="121" spans="1:135" ht="21.9" customHeight="1">
      <c r="A121" s="193" t="s">
        <v>496</v>
      </c>
      <c r="B121" s="637"/>
      <c r="C121" s="117" t="s">
        <v>94</v>
      </c>
      <c r="D121" s="117" t="s">
        <v>94</v>
      </c>
      <c r="E121" s="340" t="s">
        <v>94</v>
      </c>
      <c r="F121" s="637"/>
      <c r="G121" s="1073" t="s">
        <v>509</v>
      </c>
      <c r="H121" s="1082">
        <v>2750</v>
      </c>
      <c r="I121" s="164" t="s">
        <v>290</v>
      </c>
      <c r="J121" s="195"/>
      <c r="K121" s="122" t="s">
        <v>468</v>
      </c>
      <c r="L121" s="196"/>
      <c r="M121" s="123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319">
        <f t="shared" si="102"/>
        <v>0</v>
      </c>
      <c r="V121" s="703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7">
        <v>0</v>
      </c>
      <c r="AD121" s="707">
        <f t="shared" si="103"/>
        <v>0</v>
      </c>
      <c r="AE121" s="670">
        <v>0</v>
      </c>
      <c r="AF121" s="701">
        <v>0</v>
      </c>
      <c r="AG121" s="701">
        <v>0</v>
      </c>
      <c r="AH121" s="701">
        <v>0</v>
      </c>
      <c r="AI121" s="701">
        <v>0</v>
      </c>
      <c r="AJ121" s="701">
        <v>0</v>
      </c>
      <c r="AK121" s="701">
        <v>0</v>
      </c>
      <c r="AL121" s="701">
        <v>0</v>
      </c>
      <c r="AM121" s="738">
        <f t="shared" ref="AM121:AM131" si="115">SUM(AE121:AL121)</f>
        <v>0</v>
      </c>
      <c r="AN121" s="709">
        <f t="shared" ref="AN121:AN131" si="116">SUM(AM121)</f>
        <v>0</v>
      </c>
      <c r="AO121" s="1386">
        <v>0</v>
      </c>
      <c r="AP121" s="1359">
        <v>0</v>
      </c>
      <c r="AQ121" s="1359">
        <v>0</v>
      </c>
      <c r="AR121" s="1359">
        <v>0</v>
      </c>
      <c r="AS121" s="1359">
        <v>0</v>
      </c>
      <c r="AT121" s="1359">
        <v>0</v>
      </c>
      <c r="AU121" s="1359">
        <v>0</v>
      </c>
      <c r="AV121" s="1359">
        <v>0</v>
      </c>
      <c r="AW121" s="1387">
        <f t="shared" si="104"/>
        <v>0</v>
      </c>
      <c r="AX121" s="744">
        <v>0</v>
      </c>
      <c r="AY121" s="745">
        <v>0</v>
      </c>
      <c r="AZ121" s="745">
        <v>0</v>
      </c>
      <c r="BA121" s="745">
        <v>0</v>
      </c>
      <c r="BB121" s="745">
        <v>0</v>
      </c>
      <c r="BC121" s="745">
        <v>0</v>
      </c>
      <c r="BD121" s="745">
        <v>0</v>
      </c>
      <c r="BE121" s="745">
        <v>0</v>
      </c>
      <c r="BF121" s="746">
        <f t="shared" si="105"/>
        <v>0</v>
      </c>
      <c r="BG121" s="685">
        <v>0</v>
      </c>
      <c r="BH121" s="134">
        <v>0</v>
      </c>
      <c r="BI121" s="134">
        <v>0</v>
      </c>
      <c r="BJ121" s="134">
        <v>0</v>
      </c>
      <c r="BK121" s="134">
        <v>0</v>
      </c>
      <c r="BL121" s="134">
        <v>0</v>
      </c>
      <c r="BM121" s="134">
        <v>0</v>
      </c>
      <c r="BN121" s="139">
        <v>0</v>
      </c>
      <c r="BO121" s="686">
        <f t="shared" si="106"/>
        <v>0</v>
      </c>
      <c r="BP121" s="133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342">
        <v>0</v>
      </c>
      <c r="BX121" s="140">
        <f t="shared" si="107"/>
        <v>0</v>
      </c>
      <c r="BY121" s="137">
        <f t="shared" si="108"/>
        <v>0</v>
      </c>
      <c r="BZ121" s="711">
        <f t="shared" ref="BZ121:BZ131" si="117">AD121-(AF121+AG121+AH121+AI121+AJ121+AK121+AL121)</f>
        <v>0</v>
      </c>
      <c r="CA121" s="1391">
        <f t="shared" ref="CA121:CA131" si="118">AN121-(AP121+AQ121+AR121+AS121+AT121+AU121+AV121)</f>
        <v>0</v>
      </c>
      <c r="CB121" s="1392">
        <f t="shared" ref="CB121:CB131" si="119">AW121-(BH121+BI121+BJ121+BK121+BL121+BM121+BN121)</f>
        <v>0</v>
      </c>
      <c r="CC121" s="1396">
        <f t="shared" ref="CC121:CC131" si="120">BO121-(BQ121+BR121+BS121+BT121+BU121+BV121+BW121)</f>
        <v>0</v>
      </c>
      <c r="CD121" s="1399">
        <f t="shared" ref="CD121:CD131" si="121">BX121</f>
        <v>0</v>
      </c>
      <c r="CE121" s="945">
        <f t="shared" ref="CE121:CE131" si="122">SUM(BY121:CD121)</f>
        <v>0</v>
      </c>
      <c r="CF121" s="454">
        <v>0</v>
      </c>
      <c r="CG121" s="463">
        <v>0</v>
      </c>
      <c r="CH121" s="207"/>
      <c r="CI121" s="208"/>
      <c r="CJ121" s="384">
        <v>0</v>
      </c>
      <c r="CK121" s="207">
        <v>0</v>
      </c>
      <c r="CL121" s="209">
        <v>0</v>
      </c>
      <c r="CM121" s="443"/>
      <c r="CN121" s="384">
        <v>0</v>
      </c>
      <c r="CO121" s="210">
        <v>0</v>
      </c>
      <c r="CP121" s="211">
        <v>0</v>
      </c>
      <c r="CQ121" s="443"/>
      <c r="CR121" s="212">
        <v>0</v>
      </c>
      <c r="CS121" s="207">
        <v>0</v>
      </c>
      <c r="CT121" s="209">
        <v>0</v>
      </c>
      <c r="CU121" s="443"/>
      <c r="CV121" s="384">
        <v>0</v>
      </c>
      <c r="CW121" s="207">
        <v>0</v>
      </c>
      <c r="CX121" s="213">
        <v>0</v>
      </c>
      <c r="CY121" s="443"/>
      <c r="CZ121" s="384">
        <v>0</v>
      </c>
      <c r="DA121" s="207">
        <v>0</v>
      </c>
      <c r="DB121" s="209">
        <v>0</v>
      </c>
      <c r="DC121" s="443"/>
      <c r="DD121" s="384">
        <v>0</v>
      </c>
      <c r="DE121" s="207">
        <v>0</v>
      </c>
      <c r="DF121" s="208"/>
      <c r="DG121" s="443"/>
      <c r="DH121" s="475">
        <f t="shared" si="109"/>
        <v>0</v>
      </c>
      <c r="DI121" s="214">
        <f t="shared" si="109"/>
        <v>0</v>
      </c>
      <c r="DJ121" s="208">
        <f t="shared" si="109"/>
        <v>0</v>
      </c>
      <c r="DK121" s="471">
        <f t="shared" si="110"/>
        <v>0</v>
      </c>
      <c r="DL121" s="215">
        <f t="shared" si="111"/>
        <v>0</v>
      </c>
      <c r="DM121" s="208">
        <f t="shared" si="112"/>
        <v>0</v>
      </c>
      <c r="DN121" s="216">
        <f t="shared" si="113"/>
        <v>0</v>
      </c>
      <c r="DO121" s="217">
        <f t="shared" si="114"/>
        <v>0</v>
      </c>
      <c r="DP121" s="512">
        <v>0</v>
      </c>
      <c r="DQ121" s="512">
        <v>0</v>
      </c>
      <c r="DR121" s="512">
        <v>0</v>
      </c>
      <c r="DS121" s="512">
        <v>0</v>
      </c>
      <c r="DT121" s="512">
        <v>0</v>
      </c>
      <c r="DU121" s="512">
        <v>0</v>
      </c>
      <c r="DV121" s="512">
        <v>0</v>
      </c>
      <c r="DW121" s="512">
        <v>0</v>
      </c>
      <c r="DX121" s="512">
        <v>0</v>
      </c>
      <c r="DY121" s="512">
        <v>0</v>
      </c>
      <c r="DZ121" s="512">
        <v>0</v>
      </c>
      <c r="EA121" s="512">
        <v>0</v>
      </c>
      <c r="EB121" s="512">
        <v>0</v>
      </c>
      <c r="EC121" s="512">
        <v>0</v>
      </c>
      <c r="ED121" s="512">
        <v>0</v>
      </c>
      <c r="EE121" s="512">
        <v>0</v>
      </c>
    </row>
    <row r="122" spans="1:135" ht="21.9" customHeight="1">
      <c r="A122" s="185" t="s">
        <v>497</v>
      </c>
      <c r="B122" s="191"/>
      <c r="C122" s="115" t="s">
        <v>520</v>
      </c>
      <c r="D122" s="115" t="s">
        <v>520</v>
      </c>
      <c r="E122" s="638" t="s">
        <v>94</v>
      </c>
      <c r="F122" s="191"/>
      <c r="G122" s="1069" t="s">
        <v>510</v>
      </c>
      <c r="H122" s="1081"/>
      <c r="I122" s="641" t="s">
        <v>467</v>
      </c>
      <c r="J122" s="187"/>
      <c r="K122" s="188" t="s">
        <v>468</v>
      </c>
      <c r="L122" s="189"/>
      <c r="M122" s="123">
        <v>0</v>
      </c>
      <c r="N122" s="134">
        <v>0</v>
      </c>
      <c r="O122" s="134">
        <v>0</v>
      </c>
      <c r="P122" s="134">
        <v>0</v>
      </c>
      <c r="Q122" s="134">
        <v>0</v>
      </c>
      <c r="R122" s="134">
        <v>0</v>
      </c>
      <c r="S122" s="134">
        <v>0</v>
      </c>
      <c r="T122" s="134">
        <v>0</v>
      </c>
      <c r="U122" s="319">
        <f t="shared" si="102"/>
        <v>0</v>
      </c>
      <c r="V122" s="704">
        <v>0</v>
      </c>
      <c r="W122" s="134">
        <v>0</v>
      </c>
      <c r="X122" s="134">
        <v>0</v>
      </c>
      <c r="Y122" s="134">
        <v>0</v>
      </c>
      <c r="Z122" s="134">
        <v>0</v>
      </c>
      <c r="AA122" s="134">
        <v>0</v>
      </c>
      <c r="AB122" s="134">
        <v>0</v>
      </c>
      <c r="AC122" s="139">
        <v>0</v>
      </c>
      <c r="AD122" s="707">
        <f>SUM(V122:AC122)</f>
        <v>0</v>
      </c>
      <c r="AE122" s="670">
        <v>0</v>
      </c>
      <c r="AF122" s="701">
        <v>0</v>
      </c>
      <c r="AG122" s="701">
        <v>0</v>
      </c>
      <c r="AH122" s="701">
        <v>0</v>
      </c>
      <c r="AI122" s="701">
        <v>0</v>
      </c>
      <c r="AJ122" s="701">
        <v>0</v>
      </c>
      <c r="AK122" s="701">
        <v>0</v>
      </c>
      <c r="AL122" s="701">
        <v>0</v>
      </c>
      <c r="AM122" s="738">
        <f t="shared" si="115"/>
        <v>0</v>
      </c>
      <c r="AN122" s="709">
        <f t="shared" si="116"/>
        <v>0</v>
      </c>
      <c r="AO122" s="1386">
        <v>0</v>
      </c>
      <c r="AP122" s="1359">
        <v>0</v>
      </c>
      <c r="AQ122" s="1359">
        <v>0</v>
      </c>
      <c r="AR122" s="1359">
        <v>0</v>
      </c>
      <c r="AS122" s="1359">
        <v>0</v>
      </c>
      <c r="AT122" s="1359">
        <v>0</v>
      </c>
      <c r="AU122" s="1359">
        <v>0</v>
      </c>
      <c r="AV122" s="1359">
        <v>0</v>
      </c>
      <c r="AW122" s="1387">
        <f t="shared" si="104"/>
        <v>0</v>
      </c>
      <c r="AX122" s="744">
        <v>0</v>
      </c>
      <c r="AY122" s="745">
        <v>0</v>
      </c>
      <c r="AZ122" s="745">
        <v>0</v>
      </c>
      <c r="BA122" s="745">
        <v>0</v>
      </c>
      <c r="BB122" s="745">
        <v>0</v>
      </c>
      <c r="BC122" s="745">
        <v>0</v>
      </c>
      <c r="BD122" s="745">
        <v>0</v>
      </c>
      <c r="BE122" s="745">
        <v>0</v>
      </c>
      <c r="BF122" s="746">
        <f t="shared" si="105"/>
        <v>0</v>
      </c>
      <c r="BG122" s="685">
        <v>0</v>
      </c>
      <c r="BH122" s="134">
        <v>0</v>
      </c>
      <c r="BI122" s="134">
        <v>0</v>
      </c>
      <c r="BJ122" s="134">
        <v>0</v>
      </c>
      <c r="BK122" s="134">
        <v>0</v>
      </c>
      <c r="BL122" s="134">
        <v>0</v>
      </c>
      <c r="BM122" s="134">
        <v>0</v>
      </c>
      <c r="BN122" s="139">
        <v>0</v>
      </c>
      <c r="BO122" s="686">
        <f t="shared" si="106"/>
        <v>0</v>
      </c>
      <c r="BP122" s="184">
        <v>0</v>
      </c>
      <c r="BQ122" s="134">
        <v>0</v>
      </c>
      <c r="BR122" s="134">
        <v>0</v>
      </c>
      <c r="BS122" s="134">
        <v>0</v>
      </c>
      <c r="BT122" s="134">
        <v>0</v>
      </c>
      <c r="BU122" s="134">
        <v>0</v>
      </c>
      <c r="BV122" s="134">
        <v>0</v>
      </c>
      <c r="BW122" s="135">
        <v>0</v>
      </c>
      <c r="BX122" s="136">
        <f t="shared" si="107"/>
        <v>0</v>
      </c>
      <c r="BY122" s="137">
        <f t="shared" si="108"/>
        <v>0</v>
      </c>
      <c r="BZ122" s="711">
        <f t="shared" si="117"/>
        <v>0</v>
      </c>
      <c r="CA122" s="1391">
        <f t="shared" si="118"/>
        <v>0</v>
      </c>
      <c r="CB122" s="1392">
        <f t="shared" si="119"/>
        <v>0</v>
      </c>
      <c r="CC122" s="1396">
        <f t="shared" si="120"/>
        <v>0</v>
      </c>
      <c r="CD122" s="1399">
        <f t="shared" si="121"/>
        <v>0</v>
      </c>
      <c r="CE122" s="945">
        <f t="shared" si="122"/>
        <v>0</v>
      </c>
      <c r="CF122" s="438">
        <v>0</v>
      </c>
      <c r="CG122" s="462">
        <v>0</v>
      </c>
      <c r="CH122" s="240"/>
      <c r="CI122" s="219"/>
      <c r="CJ122" s="383">
        <v>0</v>
      </c>
      <c r="CK122" s="240">
        <v>0</v>
      </c>
      <c r="CL122" s="247">
        <v>0</v>
      </c>
      <c r="CM122" s="442"/>
      <c r="CN122" s="383">
        <v>0</v>
      </c>
      <c r="CO122" s="248">
        <v>0</v>
      </c>
      <c r="CP122" s="249">
        <v>0</v>
      </c>
      <c r="CQ122" s="442"/>
      <c r="CR122" s="265">
        <v>0</v>
      </c>
      <c r="CS122" s="240">
        <v>0</v>
      </c>
      <c r="CT122" s="247">
        <v>0</v>
      </c>
      <c r="CU122" s="442"/>
      <c r="CV122" s="383">
        <v>0</v>
      </c>
      <c r="CW122" s="240">
        <v>0</v>
      </c>
      <c r="CX122" s="250">
        <v>0</v>
      </c>
      <c r="CY122" s="442"/>
      <c r="CZ122" s="383">
        <v>0</v>
      </c>
      <c r="DA122" s="240">
        <v>0</v>
      </c>
      <c r="DB122" s="247">
        <v>0</v>
      </c>
      <c r="DC122" s="442"/>
      <c r="DD122" s="383">
        <v>0</v>
      </c>
      <c r="DE122" s="240">
        <v>0</v>
      </c>
      <c r="DF122" s="219"/>
      <c r="DG122" s="442"/>
      <c r="DH122" s="469">
        <f t="shared" si="109"/>
        <v>0</v>
      </c>
      <c r="DI122" s="218">
        <f t="shared" si="109"/>
        <v>0</v>
      </c>
      <c r="DJ122" s="219">
        <f t="shared" si="109"/>
        <v>0</v>
      </c>
      <c r="DK122" s="471">
        <f t="shared" si="110"/>
        <v>0</v>
      </c>
      <c r="DL122" s="215">
        <f t="shared" si="111"/>
        <v>0</v>
      </c>
      <c r="DM122" s="208">
        <f t="shared" si="112"/>
        <v>0</v>
      </c>
      <c r="DN122" s="251">
        <f t="shared" si="113"/>
        <v>0</v>
      </c>
      <c r="DO122" s="220">
        <f t="shared" si="114"/>
        <v>0</v>
      </c>
      <c r="DP122" s="491">
        <v>0</v>
      </c>
      <c r="DQ122" s="491">
        <v>0</v>
      </c>
      <c r="DR122" s="491">
        <v>0</v>
      </c>
      <c r="DS122" s="491">
        <v>0</v>
      </c>
      <c r="DT122" s="491">
        <v>0</v>
      </c>
      <c r="DU122" s="491">
        <v>0</v>
      </c>
      <c r="DV122" s="491">
        <v>0</v>
      </c>
      <c r="DW122" s="491">
        <v>0</v>
      </c>
      <c r="DX122" s="491">
        <v>0</v>
      </c>
      <c r="DY122" s="491">
        <v>0</v>
      </c>
      <c r="DZ122" s="491">
        <v>0</v>
      </c>
      <c r="EA122" s="491">
        <v>0</v>
      </c>
      <c r="EB122" s="491">
        <v>0</v>
      </c>
      <c r="EC122" s="491">
        <v>0</v>
      </c>
      <c r="ED122" s="491">
        <v>0</v>
      </c>
      <c r="EE122" s="491">
        <v>0</v>
      </c>
    </row>
    <row r="123" spans="1:135" ht="21.9" customHeight="1">
      <c r="A123" s="185" t="s">
        <v>498</v>
      </c>
      <c r="B123" s="191"/>
      <c r="C123" s="118" t="s">
        <v>520</v>
      </c>
      <c r="D123" s="118" t="s">
        <v>520</v>
      </c>
      <c r="E123" s="121" t="s">
        <v>94</v>
      </c>
      <c r="F123" s="191"/>
      <c r="G123" s="1069" t="s">
        <v>511</v>
      </c>
      <c r="H123" s="1081"/>
      <c r="I123" s="641" t="s">
        <v>467</v>
      </c>
      <c r="J123" s="187"/>
      <c r="K123" s="188" t="s">
        <v>468</v>
      </c>
      <c r="L123" s="189"/>
      <c r="M123" s="123">
        <v>0</v>
      </c>
      <c r="N123" s="134">
        <v>0</v>
      </c>
      <c r="O123" s="134">
        <v>0</v>
      </c>
      <c r="P123" s="134">
        <v>0</v>
      </c>
      <c r="Q123" s="134">
        <v>0</v>
      </c>
      <c r="R123" s="134">
        <v>0</v>
      </c>
      <c r="S123" s="134">
        <v>0</v>
      </c>
      <c r="T123" s="134">
        <v>0</v>
      </c>
      <c r="U123" s="319">
        <f t="shared" si="102"/>
        <v>0</v>
      </c>
      <c r="V123" s="704">
        <v>0</v>
      </c>
      <c r="W123" s="134">
        <v>0</v>
      </c>
      <c r="X123" s="134">
        <v>0</v>
      </c>
      <c r="Y123" s="134">
        <v>0</v>
      </c>
      <c r="Z123" s="134">
        <v>0</v>
      </c>
      <c r="AA123" s="134">
        <v>0</v>
      </c>
      <c r="AB123" s="134">
        <v>0</v>
      </c>
      <c r="AC123" s="139">
        <v>0</v>
      </c>
      <c r="AD123" s="707">
        <f t="shared" si="103"/>
        <v>0</v>
      </c>
      <c r="AE123" s="670">
        <v>0</v>
      </c>
      <c r="AF123" s="701">
        <v>0</v>
      </c>
      <c r="AG123" s="701">
        <v>0</v>
      </c>
      <c r="AH123" s="701">
        <v>0</v>
      </c>
      <c r="AI123" s="701">
        <v>0</v>
      </c>
      <c r="AJ123" s="701">
        <v>0</v>
      </c>
      <c r="AK123" s="701">
        <v>0</v>
      </c>
      <c r="AL123" s="701">
        <v>0</v>
      </c>
      <c r="AM123" s="738">
        <f t="shared" si="115"/>
        <v>0</v>
      </c>
      <c r="AN123" s="709">
        <f t="shared" si="116"/>
        <v>0</v>
      </c>
      <c r="AO123" s="1386">
        <v>0</v>
      </c>
      <c r="AP123" s="1359">
        <v>0</v>
      </c>
      <c r="AQ123" s="1359">
        <v>0</v>
      </c>
      <c r="AR123" s="1359">
        <v>0</v>
      </c>
      <c r="AS123" s="1359">
        <v>0</v>
      </c>
      <c r="AT123" s="1359">
        <v>0</v>
      </c>
      <c r="AU123" s="1359">
        <v>0</v>
      </c>
      <c r="AV123" s="1359">
        <v>0</v>
      </c>
      <c r="AW123" s="1387">
        <f t="shared" si="104"/>
        <v>0</v>
      </c>
      <c r="AX123" s="744">
        <v>0</v>
      </c>
      <c r="AY123" s="745">
        <v>0</v>
      </c>
      <c r="AZ123" s="745">
        <v>0</v>
      </c>
      <c r="BA123" s="745">
        <v>0</v>
      </c>
      <c r="BB123" s="745">
        <v>0</v>
      </c>
      <c r="BC123" s="745">
        <v>0</v>
      </c>
      <c r="BD123" s="745">
        <v>0</v>
      </c>
      <c r="BE123" s="745">
        <v>0</v>
      </c>
      <c r="BF123" s="746">
        <f t="shared" si="105"/>
        <v>0</v>
      </c>
      <c r="BG123" s="685">
        <v>0</v>
      </c>
      <c r="BH123" s="134">
        <v>0</v>
      </c>
      <c r="BI123" s="134">
        <v>0</v>
      </c>
      <c r="BJ123" s="134">
        <v>0</v>
      </c>
      <c r="BK123" s="134">
        <v>0</v>
      </c>
      <c r="BL123" s="134">
        <v>0</v>
      </c>
      <c r="BM123" s="134">
        <v>0</v>
      </c>
      <c r="BN123" s="139">
        <v>0</v>
      </c>
      <c r="BO123" s="686">
        <f t="shared" si="106"/>
        <v>0</v>
      </c>
      <c r="BP123" s="184">
        <v>0</v>
      </c>
      <c r="BQ123" s="134">
        <v>0</v>
      </c>
      <c r="BR123" s="134">
        <v>0</v>
      </c>
      <c r="BS123" s="134">
        <v>0</v>
      </c>
      <c r="BT123" s="134">
        <v>0</v>
      </c>
      <c r="BU123" s="134">
        <v>0</v>
      </c>
      <c r="BV123" s="134">
        <v>0</v>
      </c>
      <c r="BW123" s="135">
        <v>0</v>
      </c>
      <c r="BX123" s="136">
        <f t="shared" si="107"/>
        <v>0</v>
      </c>
      <c r="BY123" s="137">
        <f t="shared" si="108"/>
        <v>0</v>
      </c>
      <c r="BZ123" s="711">
        <f t="shared" si="117"/>
        <v>0</v>
      </c>
      <c r="CA123" s="1391">
        <f t="shared" si="118"/>
        <v>0</v>
      </c>
      <c r="CB123" s="1392">
        <f t="shared" si="119"/>
        <v>0</v>
      </c>
      <c r="CC123" s="1396">
        <f t="shared" si="120"/>
        <v>0</v>
      </c>
      <c r="CD123" s="1399">
        <f t="shared" si="121"/>
        <v>0</v>
      </c>
      <c r="CE123" s="945">
        <f t="shared" si="122"/>
        <v>0</v>
      </c>
      <c r="CF123" s="438">
        <v>0</v>
      </c>
      <c r="CG123" s="462">
        <v>0</v>
      </c>
      <c r="CH123" s="240"/>
      <c r="CI123" s="219"/>
      <c r="CJ123" s="383">
        <v>0</v>
      </c>
      <c r="CK123" s="240">
        <v>0</v>
      </c>
      <c r="CL123" s="247">
        <v>0</v>
      </c>
      <c r="CM123" s="442"/>
      <c r="CN123" s="383">
        <v>0</v>
      </c>
      <c r="CO123" s="248">
        <v>0</v>
      </c>
      <c r="CP123" s="249">
        <v>0</v>
      </c>
      <c r="CQ123" s="442"/>
      <c r="CR123" s="265">
        <v>0</v>
      </c>
      <c r="CS123" s="240">
        <v>0</v>
      </c>
      <c r="CT123" s="247">
        <v>0</v>
      </c>
      <c r="CU123" s="442"/>
      <c r="CV123" s="383">
        <v>0</v>
      </c>
      <c r="CW123" s="240">
        <v>0</v>
      </c>
      <c r="CX123" s="250">
        <v>0</v>
      </c>
      <c r="CY123" s="442"/>
      <c r="CZ123" s="383">
        <v>0</v>
      </c>
      <c r="DA123" s="240">
        <v>0</v>
      </c>
      <c r="DB123" s="247">
        <v>0</v>
      </c>
      <c r="DC123" s="442"/>
      <c r="DD123" s="383">
        <v>0</v>
      </c>
      <c r="DE123" s="240">
        <v>0</v>
      </c>
      <c r="DF123" s="219"/>
      <c r="DG123" s="442"/>
      <c r="DH123" s="469">
        <f t="shared" si="109"/>
        <v>0</v>
      </c>
      <c r="DI123" s="218">
        <f t="shared" si="109"/>
        <v>0</v>
      </c>
      <c r="DJ123" s="219">
        <f t="shared" si="109"/>
        <v>0</v>
      </c>
      <c r="DK123" s="471">
        <f t="shared" si="110"/>
        <v>0</v>
      </c>
      <c r="DL123" s="215">
        <f t="shared" si="111"/>
        <v>0</v>
      </c>
      <c r="DM123" s="208">
        <f t="shared" si="112"/>
        <v>0</v>
      </c>
      <c r="DN123" s="251">
        <f t="shared" si="113"/>
        <v>0</v>
      </c>
      <c r="DO123" s="220">
        <f t="shared" si="114"/>
        <v>0</v>
      </c>
      <c r="DP123" s="449">
        <v>0</v>
      </c>
      <c r="DQ123" s="449">
        <v>0</v>
      </c>
      <c r="DR123" s="449">
        <v>0</v>
      </c>
      <c r="DS123" s="449">
        <v>0</v>
      </c>
      <c r="DT123" s="449">
        <v>0</v>
      </c>
      <c r="DU123" s="449">
        <v>0</v>
      </c>
      <c r="DV123" s="449">
        <v>0</v>
      </c>
      <c r="DW123" s="449">
        <v>0</v>
      </c>
      <c r="DX123" s="449">
        <v>0</v>
      </c>
      <c r="DY123" s="449">
        <v>0</v>
      </c>
      <c r="DZ123" s="449">
        <v>0</v>
      </c>
      <c r="EA123" s="449">
        <v>0</v>
      </c>
      <c r="EB123" s="449">
        <v>0</v>
      </c>
      <c r="EC123" s="449">
        <v>0</v>
      </c>
      <c r="ED123" s="449">
        <v>0</v>
      </c>
      <c r="EE123" s="449">
        <v>0</v>
      </c>
    </row>
    <row r="124" spans="1:135" ht="21.9" customHeight="1">
      <c r="A124" s="193" t="s">
        <v>499</v>
      </c>
      <c r="B124" s="637"/>
      <c r="C124" s="117" t="s">
        <v>520</v>
      </c>
      <c r="D124" s="117" t="s">
        <v>520</v>
      </c>
      <c r="E124" s="340" t="s">
        <v>94</v>
      </c>
      <c r="F124" s="637"/>
      <c r="G124" s="1073" t="s">
        <v>512</v>
      </c>
      <c r="H124" s="1082"/>
      <c r="I124" s="640" t="s">
        <v>467</v>
      </c>
      <c r="J124" s="195"/>
      <c r="K124" s="122" t="s">
        <v>468</v>
      </c>
      <c r="L124" s="196"/>
      <c r="M124" s="123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319">
        <f t="shared" si="102"/>
        <v>0</v>
      </c>
      <c r="V124" s="703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7">
        <v>0</v>
      </c>
      <c r="AD124" s="707">
        <f t="shared" si="103"/>
        <v>0</v>
      </c>
      <c r="AE124" s="670">
        <v>0</v>
      </c>
      <c r="AF124" s="701">
        <v>0</v>
      </c>
      <c r="AG124" s="701">
        <v>0</v>
      </c>
      <c r="AH124" s="701">
        <v>0</v>
      </c>
      <c r="AI124" s="701">
        <v>0</v>
      </c>
      <c r="AJ124" s="701">
        <v>0</v>
      </c>
      <c r="AK124" s="701">
        <v>0</v>
      </c>
      <c r="AL124" s="701">
        <v>0</v>
      </c>
      <c r="AM124" s="738">
        <f t="shared" si="115"/>
        <v>0</v>
      </c>
      <c r="AN124" s="709">
        <f t="shared" si="116"/>
        <v>0</v>
      </c>
      <c r="AO124" s="1386">
        <v>0</v>
      </c>
      <c r="AP124" s="1359">
        <v>0</v>
      </c>
      <c r="AQ124" s="1359">
        <v>0</v>
      </c>
      <c r="AR124" s="1359">
        <v>0</v>
      </c>
      <c r="AS124" s="1359">
        <v>0</v>
      </c>
      <c r="AT124" s="1359">
        <v>0</v>
      </c>
      <c r="AU124" s="1359">
        <v>0</v>
      </c>
      <c r="AV124" s="1359">
        <v>0</v>
      </c>
      <c r="AW124" s="1387">
        <f t="shared" si="104"/>
        <v>0</v>
      </c>
      <c r="AX124" s="744">
        <v>0</v>
      </c>
      <c r="AY124" s="745">
        <v>0</v>
      </c>
      <c r="AZ124" s="745">
        <v>0</v>
      </c>
      <c r="BA124" s="745">
        <v>0</v>
      </c>
      <c r="BB124" s="745">
        <v>0</v>
      </c>
      <c r="BC124" s="745">
        <v>0</v>
      </c>
      <c r="BD124" s="745">
        <v>0</v>
      </c>
      <c r="BE124" s="745">
        <v>0</v>
      </c>
      <c r="BF124" s="746">
        <f t="shared" si="105"/>
        <v>0</v>
      </c>
      <c r="BG124" s="685">
        <v>0</v>
      </c>
      <c r="BH124" s="134">
        <v>0</v>
      </c>
      <c r="BI124" s="134">
        <v>0</v>
      </c>
      <c r="BJ124" s="134">
        <v>0</v>
      </c>
      <c r="BK124" s="134">
        <v>0</v>
      </c>
      <c r="BL124" s="134">
        <v>0</v>
      </c>
      <c r="BM124" s="134">
        <v>0</v>
      </c>
      <c r="BN124" s="139">
        <v>0</v>
      </c>
      <c r="BO124" s="686">
        <f t="shared" si="106"/>
        <v>0</v>
      </c>
      <c r="BP124" s="133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342">
        <v>0</v>
      </c>
      <c r="BX124" s="140">
        <f t="shared" si="107"/>
        <v>0</v>
      </c>
      <c r="BY124" s="137">
        <f t="shared" si="108"/>
        <v>0</v>
      </c>
      <c r="BZ124" s="711">
        <f t="shared" si="117"/>
        <v>0</v>
      </c>
      <c r="CA124" s="1391">
        <f t="shared" si="118"/>
        <v>0</v>
      </c>
      <c r="CB124" s="1392">
        <f t="shared" si="119"/>
        <v>0</v>
      </c>
      <c r="CC124" s="1396">
        <f t="shared" si="120"/>
        <v>0</v>
      </c>
      <c r="CD124" s="1399">
        <f t="shared" si="121"/>
        <v>0</v>
      </c>
      <c r="CE124" s="945">
        <f t="shared" si="122"/>
        <v>0</v>
      </c>
      <c r="CF124" s="454">
        <v>0</v>
      </c>
      <c r="CG124" s="463">
        <v>0</v>
      </c>
      <c r="CH124" s="207"/>
      <c r="CI124" s="208"/>
      <c r="CJ124" s="384">
        <v>0</v>
      </c>
      <c r="CK124" s="207">
        <v>0</v>
      </c>
      <c r="CL124" s="209">
        <v>0</v>
      </c>
      <c r="CM124" s="443"/>
      <c r="CN124" s="384">
        <v>0</v>
      </c>
      <c r="CO124" s="210">
        <v>0</v>
      </c>
      <c r="CP124" s="211">
        <v>0</v>
      </c>
      <c r="CQ124" s="443"/>
      <c r="CR124" s="212">
        <v>0</v>
      </c>
      <c r="CS124" s="207">
        <v>0</v>
      </c>
      <c r="CT124" s="209">
        <v>0</v>
      </c>
      <c r="CU124" s="443"/>
      <c r="CV124" s="384">
        <v>0</v>
      </c>
      <c r="CW124" s="207">
        <v>0</v>
      </c>
      <c r="CX124" s="213">
        <v>0</v>
      </c>
      <c r="CY124" s="443"/>
      <c r="CZ124" s="384">
        <v>0</v>
      </c>
      <c r="DA124" s="207">
        <v>0</v>
      </c>
      <c r="DB124" s="209">
        <v>0</v>
      </c>
      <c r="DC124" s="443"/>
      <c r="DD124" s="384">
        <v>0</v>
      </c>
      <c r="DE124" s="207">
        <v>0</v>
      </c>
      <c r="DF124" s="208"/>
      <c r="DG124" s="443"/>
      <c r="DH124" s="475">
        <f t="shared" si="109"/>
        <v>0</v>
      </c>
      <c r="DI124" s="214">
        <f t="shared" si="109"/>
        <v>0</v>
      </c>
      <c r="DJ124" s="208">
        <f t="shared" si="109"/>
        <v>0</v>
      </c>
      <c r="DK124" s="471">
        <f t="shared" si="110"/>
        <v>0</v>
      </c>
      <c r="DL124" s="215">
        <f t="shared" si="111"/>
        <v>0</v>
      </c>
      <c r="DM124" s="208">
        <f t="shared" si="112"/>
        <v>0</v>
      </c>
      <c r="DN124" s="216">
        <f t="shared" si="113"/>
        <v>0</v>
      </c>
      <c r="DO124" s="217">
        <f t="shared" si="114"/>
        <v>0</v>
      </c>
      <c r="DP124" s="449">
        <v>0</v>
      </c>
      <c r="DQ124" s="449">
        <v>0</v>
      </c>
      <c r="DR124" s="449">
        <v>0</v>
      </c>
      <c r="DS124" s="449">
        <v>0</v>
      </c>
      <c r="DT124" s="449">
        <v>0</v>
      </c>
      <c r="DU124" s="449">
        <v>0</v>
      </c>
      <c r="DV124" s="449">
        <v>0</v>
      </c>
      <c r="DW124" s="449">
        <v>0</v>
      </c>
      <c r="DX124" s="449">
        <v>0</v>
      </c>
      <c r="DY124" s="449">
        <v>0</v>
      </c>
      <c r="DZ124" s="449">
        <v>0</v>
      </c>
      <c r="EA124" s="449">
        <v>0</v>
      </c>
      <c r="EB124" s="449">
        <v>0</v>
      </c>
      <c r="EC124" s="449">
        <v>0</v>
      </c>
      <c r="ED124" s="449">
        <v>0</v>
      </c>
      <c r="EE124" s="449">
        <v>0</v>
      </c>
    </row>
    <row r="125" spans="1:135" ht="21.9" customHeight="1">
      <c r="A125" s="193" t="s">
        <v>500</v>
      </c>
      <c r="B125" s="637"/>
      <c r="C125" s="117" t="s">
        <v>520</v>
      </c>
      <c r="D125" s="117" t="s">
        <v>520</v>
      </c>
      <c r="E125" s="340" t="s">
        <v>94</v>
      </c>
      <c r="F125" s="637"/>
      <c r="G125" s="1073" t="s">
        <v>513</v>
      </c>
      <c r="H125" s="1082"/>
      <c r="I125" s="640" t="s">
        <v>467</v>
      </c>
      <c r="J125" s="195"/>
      <c r="K125" s="122" t="s">
        <v>468</v>
      </c>
      <c r="L125" s="196"/>
      <c r="M125" s="123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319">
        <f t="shared" si="102"/>
        <v>0</v>
      </c>
      <c r="V125" s="703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7">
        <v>0</v>
      </c>
      <c r="AD125" s="707">
        <f t="shared" si="103"/>
        <v>0</v>
      </c>
      <c r="AE125" s="670">
        <v>0</v>
      </c>
      <c r="AF125" s="701">
        <v>0</v>
      </c>
      <c r="AG125" s="701">
        <v>0</v>
      </c>
      <c r="AH125" s="701">
        <v>0</v>
      </c>
      <c r="AI125" s="701">
        <v>0</v>
      </c>
      <c r="AJ125" s="701">
        <v>0</v>
      </c>
      <c r="AK125" s="701">
        <v>0</v>
      </c>
      <c r="AL125" s="701">
        <v>0</v>
      </c>
      <c r="AM125" s="738">
        <f t="shared" si="115"/>
        <v>0</v>
      </c>
      <c r="AN125" s="709">
        <f t="shared" si="116"/>
        <v>0</v>
      </c>
      <c r="AO125" s="1386">
        <v>0</v>
      </c>
      <c r="AP125" s="1359">
        <v>0</v>
      </c>
      <c r="AQ125" s="1359">
        <v>0</v>
      </c>
      <c r="AR125" s="1359">
        <v>0</v>
      </c>
      <c r="AS125" s="1359">
        <v>0</v>
      </c>
      <c r="AT125" s="1359">
        <v>0</v>
      </c>
      <c r="AU125" s="1359">
        <v>0</v>
      </c>
      <c r="AV125" s="1359">
        <v>0</v>
      </c>
      <c r="AW125" s="1387">
        <f t="shared" si="104"/>
        <v>0</v>
      </c>
      <c r="AX125" s="744">
        <v>0</v>
      </c>
      <c r="AY125" s="745">
        <v>0</v>
      </c>
      <c r="AZ125" s="745">
        <v>0</v>
      </c>
      <c r="BA125" s="745">
        <v>0</v>
      </c>
      <c r="BB125" s="745">
        <v>0</v>
      </c>
      <c r="BC125" s="745">
        <v>0</v>
      </c>
      <c r="BD125" s="745">
        <v>0</v>
      </c>
      <c r="BE125" s="745">
        <v>0</v>
      </c>
      <c r="BF125" s="746">
        <f t="shared" si="105"/>
        <v>0</v>
      </c>
      <c r="BG125" s="685">
        <v>0</v>
      </c>
      <c r="BH125" s="134">
        <v>0</v>
      </c>
      <c r="BI125" s="134">
        <v>0</v>
      </c>
      <c r="BJ125" s="134">
        <v>0</v>
      </c>
      <c r="BK125" s="134">
        <v>0</v>
      </c>
      <c r="BL125" s="134">
        <v>0</v>
      </c>
      <c r="BM125" s="134">
        <v>0</v>
      </c>
      <c r="BN125" s="139">
        <v>0</v>
      </c>
      <c r="BO125" s="686">
        <f t="shared" si="106"/>
        <v>0</v>
      </c>
      <c r="BP125" s="133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342">
        <v>0</v>
      </c>
      <c r="BX125" s="140">
        <f t="shared" si="107"/>
        <v>0</v>
      </c>
      <c r="BY125" s="137">
        <f t="shared" si="108"/>
        <v>0</v>
      </c>
      <c r="BZ125" s="711">
        <f t="shared" si="117"/>
        <v>0</v>
      </c>
      <c r="CA125" s="1391">
        <f t="shared" si="118"/>
        <v>0</v>
      </c>
      <c r="CB125" s="1392">
        <f t="shared" si="119"/>
        <v>0</v>
      </c>
      <c r="CC125" s="1396">
        <f t="shared" si="120"/>
        <v>0</v>
      </c>
      <c r="CD125" s="1399">
        <f t="shared" si="121"/>
        <v>0</v>
      </c>
      <c r="CE125" s="945">
        <f t="shared" si="122"/>
        <v>0</v>
      </c>
      <c r="CF125" s="454">
        <v>0</v>
      </c>
      <c r="CG125" s="463">
        <v>0</v>
      </c>
      <c r="CH125" s="207"/>
      <c r="CI125" s="208"/>
      <c r="CJ125" s="384">
        <v>0</v>
      </c>
      <c r="CK125" s="207">
        <v>0</v>
      </c>
      <c r="CL125" s="209">
        <v>0</v>
      </c>
      <c r="CM125" s="443"/>
      <c r="CN125" s="384">
        <v>0</v>
      </c>
      <c r="CO125" s="210">
        <v>0</v>
      </c>
      <c r="CP125" s="211">
        <v>0</v>
      </c>
      <c r="CQ125" s="443"/>
      <c r="CR125" s="212">
        <v>0</v>
      </c>
      <c r="CS125" s="207">
        <v>0</v>
      </c>
      <c r="CT125" s="209">
        <v>0</v>
      </c>
      <c r="CU125" s="443"/>
      <c r="CV125" s="384">
        <v>0</v>
      </c>
      <c r="CW125" s="207">
        <v>0</v>
      </c>
      <c r="CX125" s="213">
        <v>0</v>
      </c>
      <c r="CY125" s="443"/>
      <c r="CZ125" s="384">
        <v>0</v>
      </c>
      <c r="DA125" s="207">
        <v>0</v>
      </c>
      <c r="DB125" s="209">
        <v>0</v>
      </c>
      <c r="DC125" s="443"/>
      <c r="DD125" s="384">
        <v>0</v>
      </c>
      <c r="DE125" s="207">
        <v>0</v>
      </c>
      <c r="DF125" s="208"/>
      <c r="DG125" s="443"/>
      <c r="DH125" s="475">
        <f t="shared" si="109"/>
        <v>0</v>
      </c>
      <c r="DI125" s="214">
        <f t="shared" si="109"/>
        <v>0</v>
      </c>
      <c r="DJ125" s="208">
        <f t="shared" si="109"/>
        <v>0</v>
      </c>
      <c r="DK125" s="471">
        <f t="shared" si="110"/>
        <v>0</v>
      </c>
      <c r="DL125" s="215">
        <f t="shared" si="111"/>
        <v>0</v>
      </c>
      <c r="DM125" s="208">
        <f t="shared" si="112"/>
        <v>0</v>
      </c>
      <c r="DN125" s="216">
        <f t="shared" si="113"/>
        <v>0</v>
      </c>
      <c r="DO125" s="217">
        <f t="shared" si="114"/>
        <v>0</v>
      </c>
      <c r="DP125" s="449">
        <v>0</v>
      </c>
      <c r="DQ125" s="449">
        <v>0</v>
      </c>
      <c r="DR125" s="449">
        <v>0</v>
      </c>
      <c r="DS125" s="449">
        <v>0</v>
      </c>
      <c r="DT125" s="449">
        <v>0</v>
      </c>
      <c r="DU125" s="449">
        <v>0</v>
      </c>
      <c r="DV125" s="449">
        <v>0</v>
      </c>
      <c r="DW125" s="449">
        <v>0</v>
      </c>
      <c r="DX125" s="449">
        <v>0</v>
      </c>
      <c r="DY125" s="449">
        <v>0</v>
      </c>
      <c r="DZ125" s="449">
        <v>0</v>
      </c>
      <c r="EA125" s="449">
        <v>0</v>
      </c>
      <c r="EB125" s="449">
        <v>0</v>
      </c>
      <c r="EC125" s="449">
        <v>0</v>
      </c>
      <c r="ED125" s="449">
        <v>0</v>
      </c>
      <c r="EE125" s="449">
        <v>0</v>
      </c>
    </row>
    <row r="126" spans="1:135" ht="21.9" customHeight="1">
      <c r="A126" s="185" t="s">
        <v>501</v>
      </c>
      <c r="B126" s="191"/>
      <c r="C126" s="115" t="s">
        <v>520</v>
      </c>
      <c r="D126" s="115" t="s">
        <v>520</v>
      </c>
      <c r="E126" s="638" t="s">
        <v>94</v>
      </c>
      <c r="F126" s="191"/>
      <c r="G126" s="1069" t="s">
        <v>514</v>
      </c>
      <c r="H126" s="1081"/>
      <c r="I126" s="641" t="s">
        <v>467</v>
      </c>
      <c r="J126" s="187"/>
      <c r="K126" s="188" t="s">
        <v>468</v>
      </c>
      <c r="L126" s="189"/>
      <c r="M126" s="123">
        <v>0</v>
      </c>
      <c r="N126" s="134">
        <v>0</v>
      </c>
      <c r="O126" s="134">
        <v>0</v>
      </c>
      <c r="P126" s="134">
        <v>0</v>
      </c>
      <c r="Q126" s="134">
        <v>0</v>
      </c>
      <c r="R126" s="134">
        <v>0</v>
      </c>
      <c r="S126" s="134">
        <v>0</v>
      </c>
      <c r="T126" s="134">
        <v>0</v>
      </c>
      <c r="U126" s="319">
        <f t="shared" si="102"/>
        <v>0</v>
      </c>
      <c r="V126" s="704">
        <v>0</v>
      </c>
      <c r="W126" s="134">
        <v>0</v>
      </c>
      <c r="X126" s="134">
        <v>0</v>
      </c>
      <c r="Y126" s="134">
        <v>0</v>
      </c>
      <c r="Z126" s="134">
        <v>0</v>
      </c>
      <c r="AA126" s="134">
        <v>0</v>
      </c>
      <c r="AB126" s="134">
        <v>0</v>
      </c>
      <c r="AC126" s="139">
        <v>0</v>
      </c>
      <c r="AD126" s="707">
        <f>SUM(V126:AC126)</f>
        <v>0</v>
      </c>
      <c r="AE126" s="670">
        <v>0</v>
      </c>
      <c r="AF126" s="701">
        <v>0</v>
      </c>
      <c r="AG126" s="701">
        <v>0</v>
      </c>
      <c r="AH126" s="701">
        <v>0</v>
      </c>
      <c r="AI126" s="701">
        <v>0</v>
      </c>
      <c r="AJ126" s="701">
        <v>0</v>
      </c>
      <c r="AK126" s="701">
        <v>0</v>
      </c>
      <c r="AL126" s="701">
        <v>0</v>
      </c>
      <c r="AM126" s="738">
        <f t="shared" si="115"/>
        <v>0</v>
      </c>
      <c r="AN126" s="709">
        <f t="shared" si="116"/>
        <v>0</v>
      </c>
      <c r="AO126" s="1386">
        <v>0</v>
      </c>
      <c r="AP126" s="1359">
        <v>0</v>
      </c>
      <c r="AQ126" s="1359">
        <v>0</v>
      </c>
      <c r="AR126" s="1359">
        <v>0</v>
      </c>
      <c r="AS126" s="1359">
        <v>0</v>
      </c>
      <c r="AT126" s="1359">
        <v>0</v>
      </c>
      <c r="AU126" s="1359">
        <v>0</v>
      </c>
      <c r="AV126" s="1359">
        <v>0</v>
      </c>
      <c r="AW126" s="1387">
        <f t="shared" si="104"/>
        <v>0</v>
      </c>
      <c r="AX126" s="744">
        <v>0</v>
      </c>
      <c r="AY126" s="745">
        <v>0</v>
      </c>
      <c r="AZ126" s="745">
        <v>0</v>
      </c>
      <c r="BA126" s="745">
        <v>0</v>
      </c>
      <c r="BB126" s="745">
        <v>0</v>
      </c>
      <c r="BC126" s="745">
        <v>0</v>
      </c>
      <c r="BD126" s="745">
        <v>0</v>
      </c>
      <c r="BE126" s="745">
        <v>0</v>
      </c>
      <c r="BF126" s="746">
        <f t="shared" si="105"/>
        <v>0</v>
      </c>
      <c r="BG126" s="685">
        <v>0</v>
      </c>
      <c r="BH126" s="134">
        <v>0</v>
      </c>
      <c r="BI126" s="134">
        <v>0</v>
      </c>
      <c r="BJ126" s="134">
        <v>0</v>
      </c>
      <c r="BK126" s="134">
        <v>0</v>
      </c>
      <c r="BL126" s="134">
        <v>0</v>
      </c>
      <c r="BM126" s="134">
        <v>0</v>
      </c>
      <c r="BN126" s="139">
        <v>0</v>
      </c>
      <c r="BO126" s="686">
        <f t="shared" si="106"/>
        <v>0</v>
      </c>
      <c r="BP126" s="184">
        <v>0</v>
      </c>
      <c r="BQ126" s="134">
        <v>0</v>
      </c>
      <c r="BR126" s="134">
        <v>0</v>
      </c>
      <c r="BS126" s="134">
        <v>0</v>
      </c>
      <c r="BT126" s="134">
        <v>0</v>
      </c>
      <c r="BU126" s="134">
        <v>0</v>
      </c>
      <c r="BV126" s="134">
        <v>0</v>
      </c>
      <c r="BW126" s="135">
        <v>0</v>
      </c>
      <c r="BX126" s="136">
        <f t="shared" si="107"/>
        <v>0</v>
      </c>
      <c r="BY126" s="137">
        <f t="shared" si="108"/>
        <v>0</v>
      </c>
      <c r="BZ126" s="711">
        <f t="shared" si="117"/>
        <v>0</v>
      </c>
      <c r="CA126" s="1391">
        <f t="shared" si="118"/>
        <v>0</v>
      </c>
      <c r="CB126" s="1392">
        <f t="shared" si="119"/>
        <v>0</v>
      </c>
      <c r="CC126" s="1396">
        <f t="shared" si="120"/>
        <v>0</v>
      </c>
      <c r="CD126" s="1399">
        <f t="shared" si="121"/>
        <v>0</v>
      </c>
      <c r="CE126" s="945">
        <f t="shared" si="122"/>
        <v>0</v>
      </c>
      <c r="CF126" s="438">
        <v>0</v>
      </c>
      <c r="CG126" s="462">
        <v>0</v>
      </c>
      <c r="CH126" s="240"/>
      <c r="CI126" s="219"/>
      <c r="CJ126" s="383">
        <v>0</v>
      </c>
      <c r="CK126" s="240">
        <v>0</v>
      </c>
      <c r="CL126" s="247">
        <v>0</v>
      </c>
      <c r="CM126" s="442"/>
      <c r="CN126" s="383">
        <v>0</v>
      </c>
      <c r="CO126" s="248">
        <v>0</v>
      </c>
      <c r="CP126" s="249">
        <v>0</v>
      </c>
      <c r="CQ126" s="442"/>
      <c r="CR126" s="265">
        <v>0</v>
      </c>
      <c r="CS126" s="240">
        <v>0</v>
      </c>
      <c r="CT126" s="247">
        <v>0</v>
      </c>
      <c r="CU126" s="442"/>
      <c r="CV126" s="383">
        <v>0</v>
      </c>
      <c r="CW126" s="240">
        <v>0</v>
      </c>
      <c r="CX126" s="250">
        <v>0</v>
      </c>
      <c r="CY126" s="442"/>
      <c r="CZ126" s="383">
        <v>0</v>
      </c>
      <c r="DA126" s="240">
        <v>0</v>
      </c>
      <c r="DB126" s="247">
        <v>0</v>
      </c>
      <c r="DC126" s="442"/>
      <c r="DD126" s="383">
        <v>0</v>
      </c>
      <c r="DE126" s="240">
        <v>0</v>
      </c>
      <c r="DF126" s="219"/>
      <c r="DG126" s="442"/>
      <c r="DH126" s="469">
        <f t="shared" si="109"/>
        <v>0</v>
      </c>
      <c r="DI126" s="218">
        <f t="shared" si="109"/>
        <v>0</v>
      </c>
      <c r="DJ126" s="219">
        <f t="shared" si="109"/>
        <v>0</v>
      </c>
      <c r="DK126" s="471">
        <f t="shared" si="110"/>
        <v>0</v>
      </c>
      <c r="DL126" s="215">
        <f t="shared" si="111"/>
        <v>0</v>
      </c>
      <c r="DM126" s="208">
        <f t="shared" si="112"/>
        <v>0</v>
      </c>
      <c r="DN126" s="251">
        <f t="shared" si="113"/>
        <v>0</v>
      </c>
      <c r="DO126" s="220">
        <f t="shared" si="114"/>
        <v>0</v>
      </c>
      <c r="DP126" s="491">
        <v>0</v>
      </c>
      <c r="DQ126" s="491">
        <v>0</v>
      </c>
      <c r="DR126" s="491">
        <v>0</v>
      </c>
      <c r="DS126" s="491">
        <v>0</v>
      </c>
      <c r="DT126" s="491">
        <v>0</v>
      </c>
      <c r="DU126" s="491">
        <v>0</v>
      </c>
      <c r="DV126" s="491">
        <v>0</v>
      </c>
      <c r="DW126" s="491">
        <v>0</v>
      </c>
      <c r="DX126" s="491">
        <v>0</v>
      </c>
      <c r="DY126" s="491">
        <v>0</v>
      </c>
      <c r="DZ126" s="491">
        <v>0</v>
      </c>
      <c r="EA126" s="491">
        <v>0</v>
      </c>
      <c r="EB126" s="491">
        <v>0</v>
      </c>
      <c r="EC126" s="491">
        <v>0</v>
      </c>
      <c r="ED126" s="491">
        <v>0</v>
      </c>
      <c r="EE126" s="491">
        <v>0</v>
      </c>
    </row>
    <row r="127" spans="1:135" ht="21.9" customHeight="1">
      <c r="A127" s="185" t="s">
        <v>502</v>
      </c>
      <c r="B127" s="191"/>
      <c r="C127" s="118" t="s">
        <v>520</v>
      </c>
      <c r="D127" s="118" t="s">
        <v>520</v>
      </c>
      <c r="E127" s="121" t="s">
        <v>94</v>
      </c>
      <c r="F127" s="191"/>
      <c r="G127" s="1069" t="s">
        <v>515</v>
      </c>
      <c r="H127" s="1081"/>
      <c r="I127" s="641" t="s">
        <v>467</v>
      </c>
      <c r="J127" s="187"/>
      <c r="K127" s="188" t="s">
        <v>468</v>
      </c>
      <c r="L127" s="189"/>
      <c r="M127" s="123">
        <v>0</v>
      </c>
      <c r="N127" s="134">
        <v>0</v>
      </c>
      <c r="O127" s="134">
        <v>0</v>
      </c>
      <c r="P127" s="134">
        <v>0</v>
      </c>
      <c r="Q127" s="134">
        <v>0</v>
      </c>
      <c r="R127" s="134">
        <v>0</v>
      </c>
      <c r="S127" s="134">
        <v>0</v>
      </c>
      <c r="T127" s="134">
        <v>0</v>
      </c>
      <c r="U127" s="319">
        <f t="shared" si="102"/>
        <v>0</v>
      </c>
      <c r="V127" s="704">
        <v>0</v>
      </c>
      <c r="W127" s="134">
        <v>0</v>
      </c>
      <c r="X127" s="134">
        <v>0</v>
      </c>
      <c r="Y127" s="134">
        <v>0</v>
      </c>
      <c r="Z127" s="134">
        <v>0</v>
      </c>
      <c r="AA127" s="134">
        <v>0</v>
      </c>
      <c r="AB127" s="134">
        <v>0</v>
      </c>
      <c r="AC127" s="139">
        <v>0</v>
      </c>
      <c r="AD127" s="707">
        <f t="shared" si="103"/>
        <v>0</v>
      </c>
      <c r="AE127" s="670">
        <v>0</v>
      </c>
      <c r="AF127" s="701">
        <v>0</v>
      </c>
      <c r="AG127" s="701">
        <v>0</v>
      </c>
      <c r="AH127" s="701">
        <v>0</v>
      </c>
      <c r="AI127" s="701">
        <v>0</v>
      </c>
      <c r="AJ127" s="701">
        <v>0</v>
      </c>
      <c r="AK127" s="701">
        <v>0</v>
      </c>
      <c r="AL127" s="701">
        <v>0</v>
      </c>
      <c r="AM127" s="738">
        <f t="shared" si="115"/>
        <v>0</v>
      </c>
      <c r="AN127" s="709">
        <f t="shared" si="116"/>
        <v>0</v>
      </c>
      <c r="AO127" s="1386">
        <v>0</v>
      </c>
      <c r="AP127" s="1359">
        <v>0</v>
      </c>
      <c r="AQ127" s="1359">
        <v>0</v>
      </c>
      <c r="AR127" s="1359">
        <v>0</v>
      </c>
      <c r="AS127" s="1359">
        <v>0</v>
      </c>
      <c r="AT127" s="1359">
        <v>0</v>
      </c>
      <c r="AU127" s="1359">
        <v>0</v>
      </c>
      <c r="AV127" s="1359">
        <v>0</v>
      </c>
      <c r="AW127" s="1387">
        <f t="shared" si="104"/>
        <v>0</v>
      </c>
      <c r="AX127" s="744">
        <v>0</v>
      </c>
      <c r="AY127" s="745">
        <v>0</v>
      </c>
      <c r="AZ127" s="745">
        <v>0</v>
      </c>
      <c r="BA127" s="745">
        <v>0</v>
      </c>
      <c r="BB127" s="745">
        <v>0</v>
      </c>
      <c r="BC127" s="745">
        <v>0</v>
      </c>
      <c r="BD127" s="745">
        <v>0</v>
      </c>
      <c r="BE127" s="745">
        <v>0</v>
      </c>
      <c r="BF127" s="746">
        <f t="shared" si="105"/>
        <v>0</v>
      </c>
      <c r="BG127" s="685">
        <v>0</v>
      </c>
      <c r="BH127" s="134">
        <v>0</v>
      </c>
      <c r="BI127" s="134">
        <v>0</v>
      </c>
      <c r="BJ127" s="134">
        <v>0</v>
      </c>
      <c r="BK127" s="134">
        <v>0</v>
      </c>
      <c r="BL127" s="134">
        <v>0</v>
      </c>
      <c r="BM127" s="134">
        <v>0</v>
      </c>
      <c r="BN127" s="139">
        <v>0</v>
      </c>
      <c r="BO127" s="686">
        <f t="shared" si="106"/>
        <v>0</v>
      </c>
      <c r="BP127" s="184">
        <v>0</v>
      </c>
      <c r="BQ127" s="134">
        <v>0</v>
      </c>
      <c r="BR127" s="134">
        <v>0</v>
      </c>
      <c r="BS127" s="134">
        <v>0</v>
      </c>
      <c r="BT127" s="134">
        <v>0</v>
      </c>
      <c r="BU127" s="134">
        <v>0</v>
      </c>
      <c r="BV127" s="134">
        <v>0</v>
      </c>
      <c r="BW127" s="135">
        <v>0</v>
      </c>
      <c r="BX127" s="136">
        <f t="shared" si="107"/>
        <v>0</v>
      </c>
      <c r="BY127" s="137">
        <f t="shared" si="108"/>
        <v>0</v>
      </c>
      <c r="BZ127" s="711">
        <f t="shared" si="117"/>
        <v>0</v>
      </c>
      <c r="CA127" s="1391">
        <f t="shared" si="118"/>
        <v>0</v>
      </c>
      <c r="CB127" s="1392">
        <f t="shared" si="119"/>
        <v>0</v>
      </c>
      <c r="CC127" s="1396">
        <f t="shared" si="120"/>
        <v>0</v>
      </c>
      <c r="CD127" s="1399">
        <f t="shared" si="121"/>
        <v>0</v>
      </c>
      <c r="CE127" s="945">
        <f t="shared" si="122"/>
        <v>0</v>
      </c>
      <c r="CF127" s="438">
        <v>0</v>
      </c>
      <c r="CG127" s="462">
        <v>0</v>
      </c>
      <c r="CH127" s="240"/>
      <c r="CI127" s="219"/>
      <c r="CJ127" s="383">
        <v>0</v>
      </c>
      <c r="CK127" s="240">
        <v>0</v>
      </c>
      <c r="CL127" s="247">
        <v>0</v>
      </c>
      <c r="CM127" s="442"/>
      <c r="CN127" s="383">
        <v>0</v>
      </c>
      <c r="CO127" s="248">
        <v>0</v>
      </c>
      <c r="CP127" s="249">
        <v>0</v>
      </c>
      <c r="CQ127" s="442"/>
      <c r="CR127" s="265">
        <v>0</v>
      </c>
      <c r="CS127" s="240">
        <v>0</v>
      </c>
      <c r="CT127" s="247">
        <v>0</v>
      </c>
      <c r="CU127" s="442"/>
      <c r="CV127" s="383">
        <v>0</v>
      </c>
      <c r="CW127" s="240">
        <v>0</v>
      </c>
      <c r="CX127" s="250">
        <v>0</v>
      </c>
      <c r="CY127" s="442"/>
      <c r="CZ127" s="383">
        <v>0</v>
      </c>
      <c r="DA127" s="240">
        <v>0</v>
      </c>
      <c r="DB127" s="247">
        <v>0</v>
      </c>
      <c r="DC127" s="442"/>
      <c r="DD127" s="383">
        <v>0</v>
      </c>
      <c r="DE127" s="240">
        <v>0</v>
      </c>
      <c r="DF127" s="219"/>
      <c r="DG127" s="442"/>
      <c r="DH127" s="469">
        <f t="shared" si="109"/>
        <v>0</v>
      </c>
      <c r="DI127" s="218">
        <f t="shared" si="109"/>
        <v>0</v>
      </c>
      <c r="DJ127" s="219">
        <f t="shared" si="109"/>
        <v>0</v>
      </c>
      <c r="DK127" s="471">
        <f t="shared" si="110"/>
        <v>0</v>
      </c>
      <c r="DL127" s="215">
        <f t="shared" si="111"/>
        <v>0</v>
      </c>
      <c r="DM127" s="208">
        <f t="shared" si="112"/>
        <v>0</v>
      </c>
      <c r="DN127" s="251">
        <f t="shared" si="113"/>
        <v>0</v>
      </c>
      <c r="DO127" s="220">
        <f t="shared" si="114"/>
        <v>0</v>
      </c>
      <c r="DP127" s="449">
        <v>0</v>
      </c>
      <c r="DQ127" s="449">
        <v>0</v>
      </c>
      <c r="DR127" s="449">
        <v>0</v>
      </c>
      <c r="DS127" s="449">
        <v>0</v>
      </c>
      <c r="DT127" s="449">
        <v>0</v>
      </c>
      <c r="DU127" s="449">
        <v>0</v>
      </c>
      <c r="DV127" s="449">
        <v>0</v>
      </c>
      <c r="DW127" s="449">
        <v>0</v>
      </c>
      <c r="DX127" s="449">
        <v>0</v>
      </c>
      <c r="DY127" s="449">
        <v>0</v>
      </c>
      <c r="DZ127" s="449">
        <v>0</v>
      </c>
      <c r="EA127" s="449">
        <v>0</v>
      </c>
      <c r="EB127" s="449">
        <v>0</v>
      </c>
      <c r="EC127" s="449">
        <v>0</v>
      </c>
      <c r="ED127" s="449">
        <v>0</v>
      </c>
      <c r="EE127" s="449">
        <v>0</v>
      </c>
    </row>
    <row r="128" spans="1:135" ht="21.9" customHeight="1">
      <c r="A128" s="193" t="s">
        <v>503</v>
      </c>
      <c r="B128" s="637"/>
      <c r="C128" s="117" t="s">
        <v>520</v>
      </c>
      <c r="D128" s="117" t="s">
        <v>520</v>
      </c>
      <c r="E128" s="340" t="s">
        <v>94</v>
      </c>
      <c r="F128" s="637"/>
      <c r="G128" s="1073" t="s">
        <v>516</v>
      </c>
      <c r="H128" s="1082"/>
      <c r="I128" s="640" t="s">
        <v>467</v>
      </c>
      <c r="J128" s="195"/>
      <c r="K128" s="122" t="s">
        <v>468</v>
      </c>
      <c r="L128" s="196"/>
      <c r="M128" s="123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319">
        <f t="shared" si="102"/>
        <v>0</v>
      </c>
      <c r="V128" s="703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7">
        <v>0</v>
      </c>
      <c r="AD128" s="707">
        <f t="shared" si="103"/>
        <v>0</v>
      </c>
      <c r="AE128" s="670">
        <v>0</v>
      </c>
      <c r="AF128" s="701">
        <v>0</v>
      </c>
      <c r="AG128" s="701">
        <v>0</v>
      </c>
      <c r="AH128" s="701">
        <v>0</v>
      </c>
      <c r="AI128" s="701">
        <v>0</v>
      </c>
      <c r="AJ128" s="701">
        <v>0</v>
      </c>
      <c r="AK128" s="701">
        <v>0</v>
      </c>
      <c r="AL128" s="701">
        <v>0</v>
      </c>
      <c r="AM128" s="738">
        <f t="shared" si="115"/>
        <v>0</v>
      </c>
      <c r="AN128" s="709">
        <f t="shared" si="116"/>
        <v>0</v>
      </c>
      <c r="AO128" s="1386">
        <v>0</v>
      </c>
      <c r="AP128" s="1359">
        <v>0</v>
      </c>
      <c r="AQ128" s="1359">
        <v>0</v>
      </c>
      <c r="AR128" s="1359">
        <v>0</v>
      </c>
      <c r="AS128" s="1359">
        <v>0</v>
      </c>
      <c r="AT128" s="1359">
        <v>0</v>
      </c>
      <c r="AU128" s="1359">
        <v>0</v>
      </c>
      <c r="AV128" s="1359">
        <v>0</v>
      </c>
      <c r="AW128" s="1387">
        <f t="shared" si="104"/>
        <v>0</v>
      </c>
      <c r="AX128" s="744">
        <v>0</v>
      </c>
      <c r="AY128" s="745">
        <v>0</v>
      </c>
      <c r="AZ128" s="745">
        <v>0</v>
      </c>
      <c r="BA128" s="745">
        <v>0</v>
      </c>
      <c r="BB128" s="745">
        <v>0</v>
      </c>
      <c r="BC128" s="745">
        <v>0</v>
      </c>
      <c r="BD128" s="745">
        <v>0</v>
      </c>
      <c r="BE128" s="745">
        <v>0</v>
      </c>
      <c r="BF128" s="746">
        <f t="shared" si="105"/>
        <v>0</v>
      </c>
      <c r="BG128" s="685">
        <v>0</v>
      </c>
      <c r="BH128" s="134">
        <v>0</v>
      </c>
      <c r="BI128" s="134">
        <v>0</v>
      </c>
      <c r="BJ128" s="134">
        <v>0</v>
      </c>
      <c r="BK128" s="134">
        <v>0</v>
      </c>
      <c r="BL128" s="134">
        <v>0</v>
      </c>
      <c r="BM128" s="134">
        <v>0</v>
      </c>
      <c r="BN128" s="139">
        <v>0</v>
      </c>
      <c r="BO128" s="686">
        <f t="shared" si="106"/>
        <v>0</v>
      </c>
      <c r="BP128" s="133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342">
        <v>0</v>
      </c>
      <c r="BX128" s="140">
        <f t="shared" si="107"/>
        <v>0</v>
      </c>
      <c r="BY128" s="137">
        <f t="shared" si="108"/>
        <v>0</v>
      </c>
      <c r="BZ128" s="711">
        <f t="shared" si="117"/>
        <v>0</v>
      </c>
      <c r="CA128" s="1391">
        <f t="shared" si="118"/>
        <v>0</v>
      </c>
      <c r="CB128" s="1392">
        <f t="shared" si="119"/>
        <v>0</v>
      </c>
      <c r="CC128" s="1396">
        <f t="shared" si="120"/>
        <v>0</v>
      </c>
      <c r="CD128" s="1399">
        <f t="shared" si="121"/>
        <v>0</v>
      </c>
      <c r="CE128" s="945">
        <f t="shared" si="122"/>
        <v>0</v>
      </c>
      <c r="CF128" s="454">
        <v>0</v>
      </c>
      <c r="CG128" s="463">
        <v>0</v>
      </c>
      <c r="CH128" s="207"/>
      <c r="CI128" s="208"/>
      <c r="CJ128" s="384">
        <v>0</v>
      </c>
      <c r="CK128" s="207">
        <v>0</v>
      </c>
      <c r="CL128" s="209">
        <v>0</v>
      </c>
      <c r="CM128" s="443"/>
      <c r="CN128" s="384">
        <v>0</v>
      </c>
      <c r="CO128" s="210">
        <v>0</v>
      </c>
      <c r="CP128" s="211">
        <v>0</v>
      </c>
      <c r="CQ128" s="443"/>
      <c r="CR128" s="212">
        <v>0</v>
      </c>
      <c r="CS128" s="207">
        <v>0</v>
      </c>
      <c r="CT128" s="209">
        <v>0</v>
      </c>
      <c r="CU128" s="443"/>
      <c r="CV128" s="384">
        <v>0</v>
      </c>
      <c r="CW128" s="207">
        <v>0</v>
      </c>
      <c r="CX128" s="213">
        <v>0</v>
      </c>
      <c r="CY128" s="443"/>
      <c r="CZ128" s="384">
        <v>0</v>
      </c>
      <c r="DA128" s="207">
        <v>0</v>
      </c>
      <c r="DB128" s="209">
        <v>0</v>
      </c>
      <c r="DC128" s="443"/>
      <c r="DD128" s="384">
        <v>0</v>
      </c>
      <c r="DE128" s="207">
        <v>0</v>
      </c>
      <c r="DF128" s="208"/>
      <c r="DG128" s="443"/>
      <c r="DH128" s="475">
        <f t="shared" si="109"/>
        <v>0</v>
      </c>
      <c r="DI128" s="214">
        <f t="shared" si="109"/>
        <v>0</v>
      </c>
      <c r="DJ128" s="208">
        <f t="shared" si="109"/>
        <v>0</v>
      </c>
      <c r="DK128" s="471">
        <f t="shared" si="110"/>
        <v>0</v>
      </c>
      <c r="DL128" s="215">
        <f t="shared" si="111"/>
        <v>0</v>
      </c>
      <c r="DM128" s="208">
        <f t="shared" si="112"/>
        <v>0</v>
      </c>
      <c r="DN128" s="216">
        <f t="shared" si="113"/>
        <v>0</v>
      </c>
      <c r="DO128" s="217">
        <f t="shared" si="114"/>
        <v>0</v>
      </c>
      <c r="DP128" s="512">
        <v>0</v>
      </c>
      <c r="DQ128" s="512">
        <v>0</v>
      </c>
      <c r="DR128" s="512">
        <v>0</v>
      </c>
      <c r="DS128" s="512">
        <v>0</v>
      </c>
      <c r="DT128" s="512">
        <v>0</v>
      </c>
      <c r="DU128" s="512">
        <v>0</v>
      </c>
      <c r="DV128" s="512">
        <v>0</v>
      </c>
      <c r="DW128" s="512">
        <v>0</v>
      </c>
      <c r="DX128" s="512">
        <v>0</v>
      </c>
      <c r="DY128" s="512">
        <v>0</v>
      </c>
      <c r="DZ128" s="512">
        <v>0</v>
      </c>
      <c r="EA128" s="512">
        <v>0</v>
      </c>
      <c r="EB128" s="512">
        <v>0</v>
      </c>
      <c r="EC128" s="512">
        <v>0</v>
      </c>
      <c r="ED128" s="512">
        <v>0</v>
      </c>
      <c r="EE128" s="512">
        <v>0</v>
      </c>
    </row>
    <row r="129" spans="1:136" ht="21.9" customHeight="1">
      <c r="A129" s="185" t="s">
        <v>504</v>
      </c>
      <c r="B129" s="191"/>
      <c r="C129" s="115" t="s">
        <v>520</v>
      </c>
      <c r="D129" s="115" t="s">
        <v>520</v>
      </c>
      <c r="E129" s="638" t="s">
        <v>94</v>
      </c>
      <c r="F129" s="191"/>
      <c r="G129" s="1069" t="s">
        <v>517</v>
      </c>
      <c r="H129" s="1081"/>
      <c r="I129" s="641" t="s">
        <v>467</v>
      </c>
      <c r="J129" s="187"/>
      <c r="K129" s="188" t="s">
        <v>468</v>
      </c>
      <c r="L129" s="189"/>
      <c r="M129" s="123">
        <v>0</v>
      </c>
      <c r="N129" s="134">
        <v>0</v>
      </c>
      <c r="O129" s="134">
        <v>0</v>
      </c>
      <c r="P129" s="134">
        <v>0</v>
      </c>
      <c r="Q129" s="134">
        <v>0</v>
      </c>
      <c r="R129" s="134">
        <v>0</v>
      </c>
      <c r="S129" s="134">
        <v>0</v>
      </c>
      <c r="T129" s="134">
        <v>0</v>
      </c>
      <c r="U129" s="319">
        <f t="shared" si="102"/>
        <v>0</v>
      </c>
      <c r="V129" s="704">
        <v>0</v>
      </c>
      <c r="W129" s="134">
        <v>0</v>
      </c>
      <c r="X129" s="134">
        <v>0</v>
      </c>
      <c r="Y129" s="134">
        <v>0</v>
      </c>
      <c r="Z129" s="134">
        <v>0</v>
      </c>
      <c r="AA129" s="134">
        <v>0</v>
      </c>
      <c r="AB129" s="134">
        <v>0</v>
      </c>
      <c r="AC129" s="139">
        <v>0</v>
      </c>
      <c r="AD129" s="707">
        <f t="shared" si="103"/>
        <v>0</v>
      </c>
      <c r="AE129" s="670">
        <v>0</v>
      </c>
      <c r="AF129" s="701">
        <v>0</v>
      </c>
      <c r="AG129" s="701">
        <v>0</v>
      </c>
      <c r="AH129" s="701">
        <v>0</v>
      </c>
      <c r="AI129" s="701">
        <v>0</v>
      </c>
      <c r="AJ129" s="701">
        <v>0</v>
      </c>
      <c r="AK129" s="701">
        <v>0</v>
      </c>
      <c r="AL129" s="701">
        <v>0</v>
      </c>
      <c r="AM129" s="738">
        <f t="shared" si="115"/>
        <v>0</v>
      </c>
      <c r="AN129" s="709">
        <f t="shared" si="116"/>
        <v>0</v>
      </c>
      <c r="AO129" s="1386">
        <v>0</v>
      </c>
      <c r="AP129" s="1359">
        <v>0</v>
      </c>
      <c r="AQ129" s="1359">
        <v>0</v>
      </c>
      <c r="AR129" s="1359">
        <v>0</v>
      </c>
      <c r="AS129" s="1359">
        <v>0</v>
      </c>
      <c r="AT129" s="1359">
        <v>0</v>
      </c>
      <c r="AU129" s="1359">
        <v>0</v>
      </c>
      <c r="AV129" s="1359">
        <v>0</v>
      </c>
      <c r="AW129" s="1387">
        <f t="shared" si="104"/>
        <v>0</v>
      </c>
      <c r="AX129" s="744">
        <v>0</v>
      </c>
      <c r="AY129" s="745">
        <v>0</v>
      </c>
      <c r="AZ129" s="745">
        <v>0</v>
      </c>
      <c r="BA129" s="745">
        <v>0</v>
      </c>
      <c r="BB129" s="745">
        <v>0</v>
      </c>
      <c r="BC129" s="745">
        <v>0</v>
      </c>
      <c r="BD129" s="745">
        <v>0</v>
      </c>
      <c r="BE129" s="745">
        <v>0</v>
      </c>
      <c r="BF129" s="746">
        <f t="shared" si="105"/>
        <v>0</v>
      </c>
      <c r="BG129" s="685">
        <v>0</v>
      </c>
      <c r="BH129" s="134">
        <v>0</v>
      </c>
      <c r="BI129" s="134">
        <v>0</v>
      </c>
      <c r="BJ129" s="134">
        <v>0</v>
      </c>
      <c r="BK129" s="134">
        <v>0</v>
      </c>
      <c r="BL129" s="134">
        <v>0</v>
      </c>
      <c r="BM129" s="134">
        <v>0</v>
      </c>
      <c r="BN129" s="139">
        <v>0</v>
      </c>
      <c r="BO129" s="686">
        <f t="shared" si="106"/>
        <v>0</v>
      </c>
      <c r="BP129" s="184">
        <v>0</v>
      </c>
      <c r="BQ129" s="134">
        <v>0</v>
      </c>
      <c r="BR129" s="134">
        <v>0</v>
      </c>
      <c r="BS129" s="134">
        <v>0</v>
      </c>
      <c r="BT129" s="134">
        <v>0</v>
      </c>
      <c r="BU129" s="134">
        <v>0</v>
      </c>
      <c r="BV129" s="134">
        <v>0</v>
      </c>
      <c r="BW129" s="135">
        <v>0</v>
      </c>
      <c r="BX129" s="136">
        <f t="shared" si="107"/>
        <v>0</v>
      </c>
      <c r="BY129" s="137">
        <f t="shared" si="108"/>
        <v>0</v>
      </c>
      <c r="BZ129" s="711">
        <f t="shared" si="117"/>
        <v>0</v>
      </c>
      <c r="CA129" s="1391">
        <f t="shared" si="118"/>
        <v>0</v>
      </c>
      <c r="CB129" s="1392">
        <f t="shared" si="119"/>
        <v>0</v>
      </c>
      <c r="CC129" s="1396">
        <f t="shared" si="120"/>
        <v>0</v>
      </c>
      <c r="CD129" s="1399">
        <f t="shared" si="121"/>
        <v>0</v>
      </c>
      <c r="CE129" s="945">
        <f t="shared" si="122"/>
        <v>0</v>
      </c>
      <c r="CF129" s="438">
        <v>0</v>
      </c>
      <c r="CG129" s="462">
        <v>0</v>
      </c>
      <c r="CH129" s="240"/>
      <c r="CI129" s="219"/>
      <c r="CJ129" s="383">
        <v>0</v>
      </c>
      <c r="CK129" s="240">
        <v>0</v>
      </c>
      <c r="CL129" s="247">
        <v>0</v>
      </c>
      <c r="CM129" s="442"/>
      <c r="CN129" s="383">
        <v>0</v>
      </c>
      <c r="CO129" s="248">
        <v>0</v>
      </c>
      <c r="CP129" s="249">
        <v>0</v>
      </c>
      <c r="CQ129" s="442"/>
      <c r="CR129" s="265">
        <v>0</v>
      </c>
      <c r="CS129" s="240">
        <v>0</v>
      </c>
      <c r="CT129" s="247">
        <v>0</v>
      </c>
      <c r="CU129" s="442"/>
      <c r="CV129" s="383">
        <v>0</v>
      </c>
      <c r="CW129" s="240">
        <v>0</v>
      </c>
      <c r="CX129" s="250">
        <v>0</v>
      </c>
      <c r="CY129" s="442"/>
      <c r="CZ129" s="383">
        <v>0</v>
      </c>
      <c r="DA129" s="240">
        <v>0</v>
      </c>
      <c r="DB129" s="247">
        <v>0</v>
      </c>
      <c r="DC129" s="442"/>
      <c r="DD129" s="383">
        <v>0</v>
      </c>
      <c r="DE129" s="240">
        <v>0</v>
      </c>
      <c r="DF129" s="219"/>
      <c r="DG129" s="442"/>
      <c r="DH129" s="469">
        <f t="shared" si="109"/>
        <v>0</v>
      </c>
      <c r="DI129" s="218">
        <f t="shared" si="109"/>
        <v>0</v>
      </c>
      <c r="DJ129" s="219">
        <f t="shared" si="109"/>
        <v>0</v>
      </c>
      <c r="DK129" s="471">
        <f t="shared" si="110"/>
        <v>0</v>
      </c>
      <c r="DL129" s="215">
        <f t="shared" si="111"/>
        <v>0</v>
      </c>
      <c r="DM129" s="208">
        <f t="shared" si="112"/>
        <v>0</v>
      </c>
      <c r="DN129" s="251">
        <f t="shared" si="113"/>
        <v>0</v>
      </c>
      <c r="DO129" s="220">
        <f t="shared" si="114"/>
        <v>0</v>
      </c>
      <c r="DP129" s="491">
        <v>0</v>
      </c>
      <c r="DQ129" s="491">
        <v>0</v>
      </c>
      <c r="DR129" s="491">
        <v>0</v>
      </c>
      <c r="DS129" s="491">
        <v>0</v>
      </c>
      <c r="DT129" s="491">
        <v>0</v>
      </c>
      <c r="DU129" s="491">
        <v>0</v>
      </c>
      <c r="DV129" s="491">
        <v>0</v>
      </c>
      <c r="DW129" s="491">
        <v>0</v>
      </c>
      <c r="DX129" s="491">
        <v>0</v>
      </c>
      <c r="DY129" s="491">
        <v>0</v>
      </c>
      <c r="DZ129" s="491">
        <v>0</v>
      </c>
      <c r="EA129" s="491">
        <v>0</v>
      </c>
      <c r="EB129" s="491">
        <v>0</v>
      </c>
      <c r="EC129" s="491">
        <v>0</v>
      </c>
      <c r="ED129" s="491">
        <v>0</v>
      </c>
      <c r="EE129" s="491">
        <v>0</v>
      </c>
    </row>
    <row r="130" spans="1:136" ht="21.9" customHeight="1">
      <c r="A130" s="185" t="s">
        <v>505</v>
      </c>
      <c r="B130" s="191"/>
      <c r="C130" s="118" t="s">
        <v>520</v>
      </c>
      <c r="D130" s="118" t="s">
        <v>520</v>
      </c>
      <c r="E130" s="121" t="s">
        <v>94</v>
      </c>
      <c r="F130" s="191"/>
      <c r="G130" s="1069" t="s">
        <v>518</v>
      </c>
      <c r="H130" s="1081"/>
      <c r="I130" s="641" t="s">
        <v>467</v>
      </c>
      <c r="J130" s="187"/>
      <c r="K130" s="188" t="s">
        <v>468</v>
      </c>
      <c r="L130" s="189"/>
      <c r="M130" s="123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319">
        <f t="shared" si="102"/>
        <v>0</v>
      </c>
      <c r="V130" s="70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9">
        <v>0</v>
      </c>
      <c r="AD130" s="707">
        <f t="shared" si="103"/>
        <v>0</v>
      </c>
      <c r="AE130" s="670">
        <v>0</v>
      </c>
      <c r="AF130" s="701">
        <v>0</v>
      </c>
      <c r="AG130" s="701">
        <v>0</v>
      </c>
      <c r="AH130" s="701">
        <v>0</v>
      </c>
      <c r="AI130" s="701">
        <v>0</v>
      </c>
      <c r="AJ130" s="701">
        <v>0</v>
      </c>
      <c r="AK130" s="701">
        <v>0</v>
      </c>
      <c r="AL130" s="701">
        <v>0</v>
      </c>
      <c r="AM130" s="738">
        <f t="shared" si="115"/>
        <v>0</v>
      </c>
      <c r="AN130" s="709">
        <f t="shared" si="116"/>
        <v>0</v>
      </c>
      <c r="AO130" s="1386">
        <v>0</v>
      </c>
      <c r="AP130" s="1359">
        <v>0</v>
      </c>
      <c r="AQ130" s="1359">
        <v>0</v>
      </c>
      <c r="AR130" s="1359">
        <v>0</v>
      </c>
      <c r="AS130" s="1359">
        <v>0</v>
      </c>
      <c r="AT130" s="1359">
        <v>0</v>
      </c>
      <c r="AU130" s="1359">
        <v>0</v>
      </c>
      <c r="AV130" s="1359">
        <v>0</v>
      </c>
      <c r="AW130" s="1387">
        <f t="shared" si="104"/>
        <v>0</v>
      </c>
      <c r="AX130" s="744">
        <v>0</v>
      </c>
      <c r="AY130" s="745">
        <v>0</v>
      </c>
      <c r="AZ130" s="745">
        <v>0</v>
      </c>
      <c r="BA130" s="745">
        <v>0</v>
      </c>
      <c r="BB130" s="745">
        <v>0</v>
      </c>
      <c r="BC130" s="745">
        <v>0</v>
      </c>
      <c r="BD130" s="745">
        <v>0</v>
      </c>
      <c r="BE130" s="745">
        <v>0</v>
      </c>
      <c r="BF130" s="746">
        <f t="shared" si="105"/>
        <v>0</v>
      </c>
      <c r="BG130" s="685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9">
        <v>0</v>
      </c>
      <c r="BO130" s="686">
        <f t="shared" si="106"/>
        <v>0</v>
      </c>
      <c r="BP130" s="184">
        <v>0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5">
        <v>0</v>
      </c>
      <c r="BX130" s="136">
        <f t="shared" si="107"/>
        <v>0</v>
      </c>
      <c r="BY130" s="137">
        <f t="shared" si="108"/>
        <v>0</v>
      </c>
      <c r="BZ130" s="711">
        <f t="shared" si="117"/>
        <v>0</v>
      </c>
      <c r="CA130" s="1391">
        <f t="shared" si="118"/>
        <v>0</v>
      </c>
      <c r="CB130" s="1392">
        <f t="shared" si="119"/>
        <v>0</v>
      </c>
      <c r="CC130" s="1396">
        <f t="shared" si="120"/>
        <v>0</v>
      </c>
      <c r="CD130" s="1399">
        <f t="shared" si="121"/>
        <v>0</v>
      </c>
      <c r="CE130" s="945">
        <f t="shared" si="122"/>
        <v>0</v>
      </c>
      <c r="CF130" s="438">
        <v>0</v>
      </c>
      <c r="CG130" s="462">
        <v>0</v>
      </c>
      <c r="CH130" s="240"/>
      <c r="CI130" s="219"/>
      <c r="CJ130" s="383">
        <v>0</v>
      </c>
      <c r="CK130" s="240">
        <v>0</v>
      </c>
      <c r="CL130" s="247">
        <v>0</v>
      </c>
      <c r="CM130" s="442"/>
      <c r="CN130" s="383">
        <v>0</v>
      </c>
      <c r="CO130" s="248">
        <v>0</v>
      </c>
      <c r="CP130" s="249">
        <v>0</v>
      </c>
      <c r="CQ130" s="442"/>
      <c r="CR130" s="265">
        <v>0</v>
      </c>
      <c r="CS130" s="240">
        <v>0</v>
      </c>
      <c r="CT130" s="247">
        <v>0</v>
      </c>
      <c r="CU130" s="442"/>
      <c r="CV130" s="383">
        <v>0</v>
      </c>
      <c r="CW130" s="240">
        <v>0</v>
      </c>
      <c r="CX130" s="250">
        <v>0</v>
      </c>
      <c r="CY130" s="442"/>
      <c r="CZ130" s="383">
        <v>0</v>
      </c>
      <c r="DA130" s="240">
        <v>0</v>
      </c>
      <c r="DB130" s="247">
        <v>0</v>
      </c>
      <c r="DC130" s="442"/>
      <c r="DD130" s="383">
        <v>0</v>
      </c>
      <c r="DE130" s="240">
        <v>0</v>
      </c>
      <c r="DF130" s="219"/>
      <c r="DG130" s="442"/>
      <c r="DH130" s="469">
        <f t="shared" si="109"/>
        <v>0</v>
      </c>
      <c r="DI130" s="218">
        <f t="shared" si="109"/>
        <v>0</v>
      </c>
      <c r="DJ130" s="219">
        <f t="shared" si="109"/>
        <v>0</v>
      </c>
      <c r="DK130" s="471">
        <f t="shared" si="110"/>
        <v>0</v>
      </c>
      <c r="DL130" s="215">
        <f t="shared" si="111"/>
        <v>0</v>
      </c>
      <c r="DM130" s="208">
        <f t="shared" si="112"/>
        <v>0</v>
      </c>
      <c r="DN130" s="251">
        <f t="shared" si="113"/>
        <v>0</v>
      </c>
      <c r="DO130" s="220">
        <f t="shared" si="114"/>
        <v>0</v>
      </c>
      <c r="DP130" s="449">
        <v>0</v>
      </c>
      <c r="DQ130" s="449">
        <v>0</v>
      </c>
      <c r="DR130" s="449">
        <v>0</v>
      </c>
      <c r="DS130" s="449">
        <v>0</v>
      </c>
      <c r="DT130" s="449">
        <v>0</v>
      </c>
      <c r="DU130" s="449">
        <v>0</v>
      </c>
      <c r="DV130" s="449">
        <v>0</v>
      </c>
      <c r="DW130" s="449">
        <v>0</v>
      </c>
      <c r="DX130" s="449">
        <v>0</v>
      </c>
      <c r="DY130" s="449">
        <v>0</v>
      </c>
      <c r="DZ130" s="449">
        <v>0</v>
      </c>
      <c r="EA130" s="449">
        <v>0</v>
      </c>
      <c r="EB130" s="449">
        <v>0</v>
      </c>
      <c r="EC130" s="449">
        <v>0</v>
      </c>
      <c r="ED130" s="449">
        <v>0</v>
      </c>
      <c r="EE130" s="449">
        <v>0</v>
      </c>
    </row>
    <row r="131" spans="1:136" ht="21.9" customHeight="1" thickBot="1">
      <c r="A131" s="294" t="s">
        <v>506</v>
      </c>
      <c r="B131" s="295"/>
      <c r="C131" s="296" t="s">
        <v>520</v>
      </c>
      <c r="D131" s="296" t="s">
        <v>520</v>
      </c>
      <c r="E131" s="297" t="s">
        <v>94</v>
      </c>
      <c r="F131" s="295"/>
      <c r="G131" s="1133" t="s">
        <v>519</v>
      </c>
      <c r="H131" s="1239"/>
      <c r="I131" s="642" t="s">
        <v>467</v>
      </c>
      <c r="J131" s="298"/>
      <c r="K131" s="299" t="s">
        <v>468</v>
      </c>
      <c r="L131" s="300"/>
      <c r="M131" s="197">
        <v>0</v>
      </c>
      <c r="N131" s="198">
        <v>0</v>
      </c>
      <c r="O131" s="198">
        <v>0</v>
      </c>
      <c r="P131" s="198">
        <v>0</v>
      </c>
      <c r="Q131" s="198">
        <v>0</v>
      </c>
      <c r="R131" s="198">
        <v>0</v>
      </c>
      <c r="S131" s="198">
        <v>0</v>
      </c>
      <c r="T131" s="198">
        <v>0</v>
      </c>
      <c r="U131" s="690">
        <f t="shared" si="102"/>
        <v>0</v>
      </c>
      <c r="V131" s="705">
        <v>0</v>
      </c>
      <c r="W131" s="198">
        <v>0</v>
      </c>
      <c r="X131" s="198">
        <v>0</v>
      </c>
      <c r="Y131" s="198">
        <v>0</v>
      </c>
      <c r="Z131" s="198">
        <v>0</v>
      </c>
      <c r="AA131" s="198">
        <v>0</v>
      </c>
      <c r="AB131" s="198">
        <v>0</v>
      </c>
      <c r="AC131" s="200">
        <v>0</v>
      </c>
      <c r="AD131" s="708">
        <f t="shared" si="103"/>
        <v>0</v>
      </c>
      <c r="AE131" s="671">
        <v>0</v>
      </c>
      <c r="AF131" s="700">
        <v>0</v>
      </c>
      <c r="AG131" s="700">
        <v>0</v>
      </c>
      <c r="AH131" s="700">
        <v>0</v>
      </c>
      <c r="AI131" s="700">
        <v>0</v>
      </c>
      <c r="AJ131" s="700">
        <v>0</v>
      </c>
      <c r="AK131" s="700">
        <v>0</v>
      </c>
      <c r="AL131" s="700">
        <v>0</v>
      </c>
      <c r="AM131" s="739">
        <f t="shared" si="115"/>
        <v>0</v>
      </c>
      <c r="AN131" s="710">
        <f t="shared" si="116"/>
        <v>0</v>
      </c>
      <c r="AO131" s="1384">
        <v>0</v>
      </c>
      <c r="AP131" s="1448">
        <v>0</v>
      </c>
      <c r="AQ131" s="1448">
        <v>0</v>
      </c>
      <c r="AR131" s="1448">
        <v>0</v>
      </c>
      <c r="AS131" s="1448">
        <v>0</v>
      </c>
      <c r="AT131" s="1448">
        <v>0</v>
      </c>
      <c r="AU131" s="1448">
        <v>0</v>
      </c>
      <c r="AV131" s="1448">
        <v>0</v>
      </c>
      <c r="AW131" s="1385">
        <f t="shared" si="104"/>
        <v>0</v>
      </c>
      <c r="AX131" s="747">
        <v>0</v>
      </c>
      <c r="AY131" s="748">
        <v>0</v>
      </c>
      <c r="AZ131" s="748">
        <v>0</v>
      </c>
      <c r="BA131" s="748">
        <v>0</v>
      </c>
      <c r="BB131" s="748">
        <v>0</v>
      </c>
      <c r="BC131" s="748">
        <v>0</v>
      </c>
      <c r="BD131" s="748">
        <v>0</v>
      </c>
      <c r="BE131" s="748">
        <v>0</v>
      </c>
      <c r="BF131" s="749">
        <f t="shared" si="105"/>
        <v>0</v>
      </c>
      <c r="BG131" s="687">
        <v>0</v>
      </c>
      <c r="BH131" s="497">
        <v>0</v>
      </c>
      <c r="BI131" s="497">
        <v>0</v>
      </c>
      <c r="BJ131" s="497">
        <v>0</v>
      </c>
      <c r="BK131" s="497">
        <v>0</v>
      </c>
      <c r="BL131" s="497">
        <v>0</v>
      </c>
      <c r="BM131" s="497">
        <v>0</v>
      </c>
      <c r="BN131" s="499">
        <v>0</v>
      </c>
      <c r="BO131" s="688">
        <f t="shared" si="106"/>
        <v>0</v>
      </c>
      <c r="BP131" s="202">
        <v>0</v>
      </c>
      <c r="BQ131" s="198">
        <v>0</v>
      </c>
      <c r="BR131" s="198">
        <v>0</v>
      </c>
      <c r="BS131" s="198">
        <v>0</v>
      </c>
      <c r="BT131" s="198">
        <v>0</v>
      </c>
      <c r="BU131" s="198">
        <v>0</v>
      </c>
      <c r="BV131" s="198">
        <v>0</v>
      </c>
      <c r="BW131" s="306">
        <v>0</v>
      </c>
      <c r="BX131" s="203">
        <f t="shared" si="107"/>
        <v>0</v>
      </c>
      <c r="BY131" s="307">
        <f t="shared" si="108"/>
        <v>0</v>
      </c>
      <c r="BZ131" s="712">
        <f t="shared" si="117"/>
        <v>0</v>
      </c>
      <c r="CA131" s="1393">
        <f t="shared" si="118"/>
        <v>0</v>
      </c>
      <c r="CB131" s="1394">
        <f t="shared" si="119"/>
        <v>0</v>
      </c>
      <c r="CC131" s="1397">
        <f t="shared" si="120"/>
        <v>0</v>
      </c>
      <c r="CD131" s="1400">
        <f t="shared" si="121"/>
        <v>0</v>
      </c>
      <c r="CE131" s="946">
        <f t="shared" si="122"/>
        <v>0</v>
      </c>
      <c r="CF131" s="381">
        <v>0</v>
      </c>
      <c r="CG131" s="467">
        <v>0</v>
      </c>
      <c r="CH131" s="252"/>
      <c r="CI131" s="253"/>
      <c r="CJ131" s="389">
        <v>0</v>
      </c>
      <c r="CK131" s="252">
        <v>0</v>
      </c>
      <c r="CL131" s="254">
        <v>0</v>
      </c>
      <c r="CM131" s="447"/>
      <c r="CN131" s="389">
        <v>0</v>
      </c>
      <c r="CO131" s="255">
        <v>0</v>
      </c>
      <c r="CP131" s="256">
        <v>0</v>
      </c>
      <c r="CQ131" s="447"/>
      <c r="CR131" s="257">
        <v>0</v>
      </c>
      <c r="CS131" s="252">
        <v>0</v>
      </c>
      <c r="CT131" s="254">
        <v>0</v>
      </c>
      <c r="CU131" s="447"/>
      <c r="CV131" s="389">
        <v>0</v>
      </c>
      <c r="CW131" s="252">
        <v>0</v>
      </c>
      <c r="CX131" s="258">
        <v>0</v>
      </c>
      <c r="CY131" s="447"/>
      <c r="CZ131" s="389">
        <v>0</v>
      </c>
      <c r="DA131" s="252">
        <v>0</v>
      </c>
      <c r="DB131" s="254">
        <v>0</v>
      </c>
      <c r="DC131" s="447"/>
      <c r="DD131" s="389">
        <v>0</v>
      </c>
      <c r="DE131" s="252">
        <v>0</v>
      </c>
      <c r="DF131" s="253"/>
      <c r="DG131" s="447"/>
      <c r="DH131" s="470">
        <f t="shared" si="109"/>
        <v>0</v>
      </c>
      <c r="DI131" s="259">
        <f t="shared" si="109"/>
        <v>0</v>
      </c>
      <c r="DJ131" s="253">
        <f t="shared" si="109"/>
        <v>0</v>
      </c>
      <c r="DK131" s="474">
        <f t="shared" si="110"/>
        <v>0</v>
      </c>
      <c r="DL131" s="260">
        <f t="shared" si="111"/>
        <v>0</v>
      </c>
      <c r="DM131" s="253">
        <f t="shared" si="112"/>
        <v>0</v>
      </c>
      <c r="DN131" s="261">
        <f t="shared" si="113"/>
        <v>0</v>
      </c>
      <c r="DO131" s="308">
        <f t="shared" si="114"/>
        <v>0</v>
      </c>
      <c r="DP131" s="450">
        <v>0</v>
      </c>
      <c r="DQ131" s="450">
        <v>0</v>
      </c>
      <c r="DR131" s="450">
        <v>0</v>
      </c>
      <c r="DS131" s="450">
        <v>0</v>
      </c>
      <c r="DT131" s="450">
        <v>0</v>
      </c>
      <c r="DU131" s="450">
        <v>0</v>
      </c>
      <c r="DV131" s="450">
        <v>0</v>
      </c>
      <c r="DW131" s="450">
        <v>0</v>
      </c>
      <c r="DX131" s="450">
        <v>0</v>
      </c>
      <c r="DY131" s="450">
        <v>0</v>
      </c>
      <c r="DZ131" s="450">
        <v>0</v>
      </c>
      <c r="EA131" s="450">
        <v>0</v>
      </c>
      <c r="EB131" s="450">
        <v>0</v>
      </c>
      <c r="EC131" s="450">
        <v>0</v>
      </c>
      <c r="ED131" s="450">
        <v>0</v>
      </c>
      <c r="EE131" s="450">
        <v>0</v>
      </c>
    </row>
    <row r="132" spans="1:136" s="309" customFormat="1" ht="25.2" customHeight="1" thickBot="1">
      <c r="M132" s="310">
        <f>SUM(M120:M131)</f>
        <v>0</v>
      </c>
      <c r="N132" s="310">
        <f t="shared" ref="N132:AM132" si="123">SUM(N120:N131)</f>
        <v>0</v>
      </c>
      <c r="O132" s="310">
        <f t="shared" si="123"/>
        <v>0</v>
      </c>
      <c r="P132" s="310">
        <f t="shared" si="123"/>
        <v>0</v>
      </c>
      <c r="Q132" s="310">
        <f t="shared" si="123"/>
        <v>0</v>
      </c>
      <c r="R132" s="310">
        <f t="shared" si="123"/>
        <v>0</v>
      </c>
      <c r="S132" s="310">
        <f t="shared" si="123"/>
        <v>0</v>
      </c>
      <c r="T132" s="310">
        <f t="shared" si="123"/>
        <v>0</v>
      </c>
      <c r="U132" s="310">
        <f t="shared" si="123"/>
        <v>0</v>
      </c>
      <c r="V132" s="310">
        <f t="shared" si="123"/>
        <v>0</v>
      </c>
      <c r="W132" s="310">
        <f t="shared" si="123"/>
        <v>0</v>
      </c>
      <c r="X132" s="310">
        <f t="shared" si="123"/>
        <v>0</v>
      </c>
      <c r="Y132" s="310">
        <f t="shared" si="123"/>
        <v>0</v>
      </c>
      <c r="Z132" s="310">
        <f t="shared" si="123"/>
        <v>0</v>
      </c>
      <c r="AA132" s="310">
        <f t="shared" si="123"/>
        <v>0</v>
      </c>
      <c r="AB132" s="310">
        <f t="shared" si="123"/>
        <v>0</v>
      </c>
      <c r="AC132" s="310">
        <f t="shared" si="123"/>
        <v>0</v>
      </c>
      <c r="AD132" s="310">
        <f t="shared" si="123"/>
        <v>0</v>
      </c>
      <c r="AE132" s="310">
        <f t="shared" si="123"/>
        <v>0</v>
      </c>
      <c r="AF132" s="310">
        <f t="shared" si="123"/>
        <v>0</v>
      </c>
      <c r="AG132" s="310">
        <f t="shared" si="123"/>
        <v>0</v>
      </c>
      <c r="AH132" s="310">
        <f t="shared" si="123"/>
        <v>0</v>
      </c>
      <c r="AI132" s="310">
        <f t="shared" si="123"/>
        <v>0</v>
      </c>
      <c r="AJ132" s="310">
        <f t="shared" si="123"/>
        <v>0</v>
      </c>
      <c r="AK132" s="310">
        <f t="shared" si="123"/>
        <v>0</v>
      </c>
      <c r="AL132" s="310">
        <f t="shared" si="123"/>
        <v>0</v>
      </c>
      <c r="AM132" s="310">
        <f t="shared" si="123"/>
        <v>0</v>
      </c>
      <c r="AN132" s="310"/>
      <c r="AO132" s="310">
        <f t="shared" ref="AO132:CL132" si="124">SUM(AO120:AO131)</f>
        <v>0</v>
      </c>
      <c r="AP132" s="310">
        <f t="shared" si="124"/>
        <v>0</v>
      </c>
      <c r="AQ132" s="310">
        <f t="shared" si="124"/>
        <v>0</v>
      </c>
      <c r="AR132" s="310">
        <f t="shared" si="124"/>
        <v>0</v>
      </c>
      <c r="AS132" s="310">
        <f t="shared" si="124"/>
        <v>0</v>
      </c>
      <c r="AT132" s="310">
        <f t="shared" si="124"/>
        <v>0</v>
      </c>
      <c r="AU132" s="310">
        <f t="shared" si="124"/>
        <v>0</v>
      </c>
      <c r="AV132" s="310">
        <f t="shared" si="124"/>
        <v>0</v>
      </c>
      <c r="AW132" s="310">
        <f t="shared" si="124"/>
        <v>0</v>
      </c>
      <c r="AX132" s="310">
        <f t="shared" si="124"/>
        <v>0</v>
      </c>
      <c r="AY132" s="310">
        <f t="shared" si="124"/>
        <v>0</v>
      </c>
      <c r="AZ132" s="310">
        <f t="shared" si="124"/>
        <v>0</v>
      </c>
      <c r="BA132" s="310">
        <f t="shared" si="124"/>
        <v>0</v>
      </c>
      <c r="BB132" s="310">
        <f t="shared" si="124"/>
        <v>0</v>
      </c>
      <c r="BC132" s="310">
        <f t="shared" si="124"/>
        <v>0</v>
      </c>
      <c r="BD132" s="310">
        <f t="shared" si="124"/>
        <v>0</v>
      </c>
      <c r="BE132" s="310">
        <f t="shared" si="124"/>
        <v>0</v>
      </c>
      <c r="BF132" s="310">
        <f t="shared" si="124"/>
        <v>0</v>
      </c>
      <c r="BG132" s="310">
        <f t="shared" si="124"/>
        <v>0</v>
      </c>
      <c r="BH132" s="310">
        <f t="shared" si="124"/>
        <v>0</v>
      </c>
      <c r="BI132" s="310">
        <f t="shared" si="124"/>
        <v>0</v>
      </c>
      <c r="BJ132" s="310">
        <f t="shared" si="124"/>
        <v>0</v>
      </c>
      <c r="BK132" s="310">
        <f t="shared" si="124"/>
        <v>0</v>
      </c>
      <c r="BL132" s="310">
        <f t="shared" si="124"/>
        <v>0</v>
      </c>
      <c r="BM132" s="310">
        <f t="shared" si="124"/>
        <v>0</v>
      </c>
      <c r="BN132" s="310">
        <f t="shared" si="124"/>
        <v>0</v>
      </c>
      <c r="BO132" s="310">
        <f t="shared" si="124"/>
        <v>0</v>
      </c>
      <c r="BP132" s="310">
        <f t="shared" si="124"/>
        <v>0</v>
      </c>
      <c r="BQ132" s="310">
        <f t="shared" si="124"/>
        <v>0</v>
      </c>
      <c r="BR132" s="310">
        <f t="shared" si="124"/>
        <v>0</v>
      </c>
      <c r="BS132" s="310">
        <f t="shared" si="124"/>
        <v>0</v>
      </c>
      <c r="BT132" s="310">
        <f t="shared" si="124"/>
        <v>0</v>
      </c>
      <c r="BU132" s="310">
        <f t="shared" si="124"/>
        <v>0</v>
      </c>
      <c r="BV132" s="310">
        <f t="shared" si="124"/>
        <v>0</v>
      </c>
      <c r="BW132" s="310">
        <f t="shared" si="124"/>
        <v>0</v>
      </c>
      <c r="BX132" s="310">
        <f t="shared" si="124"/>
        <v>0</v>
      </c>
      <c r="BY132" s="310">
        <f t="shared" si="124"/>
        <v>0</v>
      </c>
      <c r="BZ132" s="310">
        <f t="shared" si="124"/>
        <v>0</v>
      </c>
      <c r="CA132" s="310">
        <f t="shared" si="124"/>
        <v>0</v>
      </c>
      <c r="CB132" s="310">
        <f t="shared" si="124"/>
        <v>0</v>
      </c>
      <c r="CC132" s="310">
        <f t="shared" si="124"/>
        <v>0</v>
      </c>
      <c r="CD132" s="310">
        <f t="shared" si="124"/>
        <v>0</v>
      </c>
      <c r="CE132" s="310">
        <f t="shared" si="124"/>
        <v>0</v>
      </c>
      <c r="CF132" s="310">
        <f t="shared" si="124"/>
        <v>0</v>
      </c>
      <c r="CG132" s="310">
        <f t="shared" si="124"/>
        <v>0</v>
      </c>
      <c r="CH132" s="310">
        <f t="shared" si="124"/>
        <v>0</v>
      </c>
      <c r="CI132" s="310">
        <f t="shared" si="124"/>
        <v>0</v>
      </c>
      <c r="CJ132" s="310">
        <f t="shared" si="124"/>
        <v>0</v>
      </c>
      <c r="CK132" s="310">
        <f t="shared" si="124"/>
        <v>0</v>
      </c>
      <c r="CL132" s="310">
        <f t="shared" si="124"/>
        <v>0</v>
      </c>
      <c r="CM132" s="310"/>
      <c r="CN132" s="310">
        <f t="shared" ref="CN132:CP132" si="125">SUM(CN120:CN131)</f>
        <v>0</v>
      </c>
      <c r="CO132" s="310">
        <f t="shared" si="125"/>
        <v>0</v>
      </c>
      <c r="CP132" s="310">
        <f t="shared" si="125"/>
        <v>0</v>
      </c>
      <c r="CQ132" s="310"/>
      <c r="CR132" s="310">
        <f t="shared" ref="CR132:CT132" si="126">SUM(CR120:CR131)</f>
        <v>0</v>
      </c>
      <c r="CS132" s="310">
        <f t="shared" si="126"/>
        <v>0</v>
      </c>
      <c r="CT132" s="310">
        <f t="shared" si="126"/>
        <v>0</v>
      </c>
      <c r="CU132" s="310"/>
      <c r="CV132" s="310">
        <f t="shared" ref="CV132:CX132" si="127">SUM(CV120:CV131)</f>
        <v>0</v>
      </c>
      <c r="CW132" s="310">
        <f t="shared" si="127"/>
        <v>0</v>
      </c>
      <c r="CX132" s="310">
        <f t="shared" si="127"/>
        <v>0</v>
      </c>
      <c r="CY132" s="310"/>
      <c r="CZ132" s="310">
        <f t="shared" ref="CZ132:DB132" si="128">SUM(CZ120:CZ131)</f>
        <v>0</v>
      </c>
      <c r="DA132" s="310">
        <f t="shared" si="128"/>
        <v>0</v>
      </c>
      <c r="DB132" s="310">
        <f t="shared" si="128"/>
        <v>0</v>
      </c>
      <c r="DC132" s="310"/>
      <c r="DD132" s="310">
        <f t="shared" ref="DD132:DF132" si="129">SUM(DD120:DD131)</f>
        <v>0</v>
      </c>
      <c r="DE132" s="310">
        <f t="shared" si="129"/>
        <v>0</v>
      </c>
      <c r="DF132" s="310">
        <f t="shared" si="129"/>
        <v>0</v>
      </c>
      <c r="DG132" s="310"/>
      <c r="DH132" s="310">
        <f t="shared" ref="DH132:EE132" si="130">SUM(DH120:DH131)</f>
        <v>0</v>
      </c>
      <c r="DI132" s="310">
        <f t="shared" si="130"/>
        <v>0</v>
      </c>
      <c r="DJ132" s="310">
        <f t="shared" si="130"/>
        <v>0</v>
      </c>
      <c r="DK132" s="310">
        <f t="shared" si="130"/>
        <v>0</v>
      </c>
      <c r="DL132" s="310">
        <f t="shared" si="130"/>
        <v>0</v>
      </c>
      <c r="DM132" s="310">
        <f t="shared" si="130"/>
        <v>0</v>
      </c>
      <c r="DN132" s="310">
        <f t="shared" si="130"/>
        <v>0</v>
      </c>
      <c r="DO132" s="310">
        <f t="shared" si="130"/>
        <v>0</v>
      </c>
      <c r="DP132" s="310">
        <f t="shared" si="130"/>
        <v>0</v>
      </c>
      <c r="DQ132" s="310">
        <f t="shared" si="130"/>
        <v>0</v>
      </c>
      <c r="DR132" s="310">
        <f t="shared" si="130"/>
        <v>0</v>
      </c>
      <c r="DS132" s="310">
        <f t="shared" si="130"/>
        <v>0</v>
      </c>
      <c r="DT132" s="310">
        <f t="shared" si="130"/>
        <v>0</v>
      </c>
      <c r="DU132" s="310">
        <f t="shared" si="130"/>
        <v>0</v>
      </c>
      <c r="DV132" s="310">
        <f t="shared" si="130"/>
        <v>0</v>
      </c>
      <c r="DW132" s="310">
        <f t="shared" si="130"/>
        <v>0</v>
      </c>
      <c r="DX132" s="310">
        <f t="shared" si="130"/>
        <v>0</v>
      </c>
      <c r="DY132" s="310">
        <f t="shared" si="130"/>
        <v>0</v>
      </c>
      <c r="DZ132" s="310">
        <f t="shared" si="130"/>
        <v>0</v>
      </c>
      <c r="EA132" s="310">
        <f t="shared" si="130"/>
        <v>0</v>
      </c>
      <c r="EB132" s="310">
        <f t="shared" si="130"/>
        <v>0</v>
      </c>
      <c r="EC132" s="310">
        <f t="shared" si="130"/>
        <v>0</v>
      </c>
      <c r="ED132" s="310">
        <f t="shared" si="130"/>
        <v>0</v>
      </c>
      <c r="EE132" s="310">
        <f t="shared" si="130"/>
        <v>0</v>
      </c>
    </row>
    <row r="133" spans="1:136" ht="28.95" customHeight="1" thickBot="1">
      <c r="D133" s="34"/>
      <c r="E133" s="34"/>
      <c r="DK133" s="60" t="e">
        <f>DH132/CF132</f>
        <v>#DIV/0!</v>
      </c>
      <c r="DL133" s="61" t="e">
        <f>DI132/CF132</f>
        <v>#DIV/0!</v>
      </c>
      <c r="DM133" s="62" t="e">
        <f>DJ132/DI132</f>
        <v>#DIV/0!</v>
      </c>
      <c r="DN133" s="63" t="e">
        <f>DN132/DO132</f>
        <v>#DIV/0!</v>
      </c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</row>
    <row r="134" spans="1:136" ht="40.049999999999997" customHeight="1" thickBot="1">
      <c r="A134" s="1641" t="s">
        <v>556</v>
      </c>
      <c r="B134" s="1642"/>
      <c r="C134" s="1587" t="s">
        <v>313</v>
      </c>
      <c r="D134" s="1588"/>
      <c r="E134" s="1588"/>
      <c r="F134" s="1589"/>
      <c r="M134" s="1593" t="s">
        <v>485</v>
      </c>
      <c r="N134" s="1594"/>
      <c r="O134" s="1594"/>
      <c r="P134" s="1594"/>
      <c r="Q134" s="1594"/>
      <c r="R134" s="1594"/>
      <c r="S134" s="1594"/>
      <c r="T134" s="1594"/>
      <c r="U134" s="1595"/>
      <c r="V134" s="1728"/>
      <c r="W134" s="1728"/>
      <c r="X134" s="1728"/>
      <c r="Y134" s="1728"/>
      <c r="Z134" s="1728"/>
      <c r="AA134" s="1728"/>
      <c r="AB134" s="1728"/>
      <c r="AC134" s="1728"/>
      <c r="AD134" s="1728"/>
      <c r="AE134" s="1728"/>
      <c r="AF134" s="1728"/>
      <c r="AG134" s="1728"/>
      <c r="AH134" s="1728"/>
      <c r="AI134" s="1728"/>
      <c r="AJ134" s="1728"/>
      <c r="AK134" s="1728"/>
      <c r="AL134" s="1728"/>
      <c r="AM134" s="1728"/>
      <c r="AN134" s="1728"/>
      <c r="AO134" s="1492"/>
      <c r="AP134" s="1493"/>
      <c r="AQ134" s="1493"/>
      <c r="AR134" s="1493"/>
      <c r="AS134" s="1493"/>
      <c r="AT134" s="1493"/>
      <c r="AU134" s="1493"/>
      <c r="AV134" s="1493"/>
      <c r="AW134" s="1494"/>
      <c r="AX134" s="1492"/>
      <c r="AY134" s="1493"/>
      <c r="AZ134" s="1493"/>
      <c r="BA134" s="1493"/>
      <c r="BB134" s="1493"/>
      <c r="BC134" s="1493"/>
      <c r="BD134" s="1493"/>
      <c r="BE134" s="1493"/>
      <c r="BF134" s="1494"/>
      <c r="BG134" s="1492"/>
      <c r="BH134" s="1493"/>
      <c r="BI134" s="1493"/>
      <c r="BJ134" s="1493"/>
      <c r="BK134" s="1493"/>
      <c r="BL134" s="1493"/>
      <c r="BM134" s="1493"/>
      <c r="BN134" s="1493"/>
      <c r="BO134" s="1494"/>
      <c r="BP134" s="1605" t="s">
        <v>489</v>
      </c>
      <c r="BQ134" s="1606"/>
      <c r="BR134" s="1606"/>
      <c r="BS134" s="1606"/>
      <c r="BT134" s="1606"/>
      <c r="BU134" s="1606"/>
      <c r="BV134" s="1606"/>
      <c r="BW134" s="1606"/>
      <c r="BX134" s="1607"/>
      <c r="BY134" s="1663" t="s">
        <v>460</v>
      </c>
      <c r="BZ134" s="1664"/>
      <c r="CA134" s="1664"/>
      <c r="CB134" s="1664"/>
      <c r="CC134" s="1664"/>
      <c r="CD134" s="1664"/>
      <c r="CE134" s="1665"/>
      <c r="CF134" s="1666" t="s">
        <v>375</v>
      </c>
      <c r="CG134" s="1582"/>
      <c r="CH134" s="1582"/>
      <c r="CI134" s="1582"/>
      <c r="CJ134" s="664"/>
      <c r="CK134" s="664"/>
      <c r="CL134" s="664"/>
      <c r="CM134" s="664"/>
      <c r="CN134" s="664"/>
      <c r="CO134" s="664"/>
      <c r="CP134" s="664"/>
      <c r="CQ134" s="664"/>
      <c r="CR134" s="664"/>
      <c r="CS134" s="664"/>
      <c r="CT134" s="664"/>
      <c r="CU134" s="664"/>
      <c r="CV134" s="664"/>
      <c r="CW134" s="664"/>
      <c r="CX134" s="664"/>
      <c r="CY134" s="664"/>
      <c r="CZ134" s="664"/>
      <c r="DA134" s="664"/>
      <c r="DB134" s="664"/>
      <c r="DC134" s="664"/>
      <c r="DD134" s="664"/>
      <c r="DE134" s="664"/>
      <c r="DF134" s="664"/>
      <c r="DG134" s="664"/>
      <c r="DH134" s="664"/>
      <c r="DI134" s="664"/>
      <c r="DJ134" s="664"/>
      <c r="DK134" s="664"/>
      <c r="DL134" s="664"/>
      <c r="DM134" s="34"/>
      <c r="DN134" s="34"/>
      <c r="DO134" s="3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</row>
    <row r="135" spans="1:136" ht="30" customHeight="1" thickBot="1">
      <c r="A135" s="1643"/>
      <c r="B135" s="1644"/>
      <c r="C135" s="1590"/>
      <c r="D135" s="1591"/>
      <c r="E135" s="1591"/>
      <c r="F135" s="1592"/>
      <c r="M135" s="1561" t="s">
        <v>96</v>
      </c>
      <c r="N135" s="1562"/>
      <c r="O135" s="1562"/>
      <c r="P135" s="1562"/>
      <c r="Q135" s="1562"/>
      <c r="R135" s="1562"/>
      <c r="S135" s="1562"/>
      <c r="T135" s="1562"/>
      <c r="U135" s="1563" t="s">
        <v>3</v>
      </c>
      <c r="V135" s="1498"/>
      <c r="W135" s="1729"/>
      <c r="X135" s="1729"/>
      <c r="Y135" s="1729"/>
      <c r="Z135" s="1729"/>
      <c r="AA135" s="1729"/>
      <c r="AB135" s="1729"/>
      <c r="AC135" s="1729"/>
      <c r="AD135" s="1480"/>
      <c r="AE135" s="1498"/>
      <c r="AF135" s="1729"/>
      <c r="AG135" s="1729"/>
      <c r="AH135" s="1729"/>
      <c r="AI135" s="1729"/>
      <c r="AJ135" s="1729"/>
      <c r="AK135" s="1729"/>
      <c r="AL135" s="1729"/>
      <c r="AM135" s="1480"/>
      <c r="AN135" s="1730"/>
      <c r="AO135" s="1495"/>
      <c r="AP135" s="1482"/>
      <c r="AQ135" s="1482"/>
      <c r="AR135" s="1482"/>
      <c r="AS135" s="1482"/>
      <c r="AT135" s="1482"/>
      <c r="AU135" s="1482"/>
      <c r="AV135" s="1483"/>
      <c r="AW135" s="1480"/>
      <c r="AX135" s="1495"/>
      <c r="AY135" s="1482"/>
      <c r="AZ135" s="1482"/>
      <c r="BA135" s="1482"/>
      <c r="BB135" s="1482"/>
      <c r="BC135" s="1482"/>
      <c r="BD135" s="1482"/>
      <c r="BE135" s="1483"/>
      <c r="BF135" s="1480"/>
      <c r="BG135" s="1482"/>
      <c r="BH135" s="1482"/>
      <c r="BI135" s="1482"/>
      <c r="BJ135" s="1482"/>
      <c r="BK135" s="1482"/>
      <c r="BL135" s="1482"/>
      <c r="BM135" s="1482"/>
      <c r="BN135" s="1483"/>
      <c r="BO135" s="1484"/>
      <c r="BP135" s="1547" t="s">
        <v>488</v>
      </c>
      <c r="BQ135" s="1548"/>
      <c r="BR135" s="1548"/>
      <c r="BS135" s="1548"/>
      <c r="BT135" s="1548"/>
      <c r="BU135" s="1548"/>
      <c r="BV135" s="1548"/>
      <c r="BW135" s="1548"/>
      <c r="BX135" s="1549" t="s">
        <v>3</v>
      </c>
      <c r="BY135" s="1551" t="s">
        <v>96</v>
      </c>
      <c r="BZ135" s="1732"/>
      <c r="CA135" s="1490"/>
      <c r="CB135" s="1490"/>
      <c r="CC135" s="1490"/>
      <c r="CD135" s="1488" t="s">
        <v>277</v>
      </c>
      <c r="CE135" s="1612" t="s">
        <v>278</v>
      </c>
      <c r="CF135" s="1667"/>
      <c r="CG135" s="1629"/>
      <c r="CH135" s="1629"/>
      <c r="CI135" s="1629"/>
      <c r="CJ135" s="1629"/>
      <c r="CK135" s="1629"/>
      <c r="CL135" s="1629"/>
      <c r="CM135" s="1629"/>
      <c r="CN135" s="1629"/>
      <c r="CO135" s="1629"/>
      <c r="CP135" s="1629"/>
      <c r="CQ135" s="1629"/>
      <c r="CR135" s="1629"/>
      <c r="CS135" s="1629"/>
      <c r="CT135" s="1629"/>
      <c r="CU135" s="1629"/>
      <c r="CV135" s="1629"/>
      <c r="CW135" s="1629"/>
      <c r="CX135" s="1629"/>
      <c r="CY135" s="1629"/>
      <c r="CZ135" s="1629"/>
      <c r="DA135" s="1629"/>
      <c r="DB135" s="1629"/>
      <c r="DC135" s="1629"/>
      <c r="DD135" s="1629"/>
      <c r="DE135" s="1629"/>
      <c r="DF135" s="1629"/>
      <c r="DG135" s="1629"/>
      <c r="DH135" s="1630" t="s">
        <v>278</v>
      </c>
      <c r="DI135" s="1630"/>
      <c r="DJ135" s="1630"/>
      <c r="DK135" s="1630" t="s">
        <v>318</v>
      </c>
      <c r="DL135" s="1630"/>
      <c r="DM135" s="1630"/>
      <c r="DN135" s="666" t="s">
        <v>286</v>
      </c>
      <c r="DO135" s="665" t="s">
        <v>310</v>
      </c>
    </row>
    <row r="136" spans="1:136" s="43" customFormat="1" ht="30.6" thickBot="1">
      <c r="A136" s="394" t="s">
        <v>0</v>
      </c>
      <c r="B136" s="395" t="s">
        <v>312</v>
      </c>
      <c r="C136" s="396" t="s">
        <v>96</v>
      </c>
      <c r="D136" s="396" t="s">
        <v>283</v>
      </c>
      <c r="E136" s="396" t="s">
        <v>315</v>
      </c>
      <c r="F136" s="397" t="s">
        <v>308</v>
      </c>
      <c r="G136" s="398" t="s">
        <v>507</v>
      </c>
      <c r="H136" s="1080" t="s">
        <v>329</v>
      </c>
      <c r="I136" s="398" t="s">
        <v>288</v>
      </c>
      <c r="J136" s="398" t="s">
        <v>78</v>
      </c>
      <c r="K136" s="398" t="s">
        <v>265</v>
      </c>
      <c r="L136" s="398" t="s">
        <v>1</v>
      </c>
      <c r="M136" s="399" t="s">
        <v>259</v>
      </c>
      <c r="N136" s="400">
        <v>45340</v>
      </c>
      <c r="O136" s="401">
        <v>45341</v>
      </c>
      <c r="P136" s="401">
        <v>45342</v>
      </c>
      <c r="Q136" s="401">
        <v>45343</v>
      </c>
      <c r="R136" s="401">
        <v>45344</v>
      </c>
      <c r="S136" s="401">
        <v>45345</v>
      </c>
      <c r="T136" s="762">
        <v>45346</v>
      </c>
      <c r="U136" s="1564"/>
      <c r="V136" s="943"/>
      <c r="W136" s="934"/>
      <c r="X136" s="934"/>
      <c r="Y136" s="934"/>
      <c r="Z136" s="934"/>
      <c r="AA136" s="934"/>
      <c r="AB136" s="934"/>
      <c r="AC136" s="935"/>
      <c r="AD136" s="1481"/>
      <c r="AE136" s="943"/>
      <c r="AF136" s="934"/>
      <c r="AG136" s="934"/>
      <c r="AH136" s="934"/>
      <c r="AI136" s="934"/>
      <c r="AJ136" s="934"/>
      <c r="AK136" s="934"/>
      <c r="AL136" s="935"/>
      <c r="AM136" s="1481"/>
      <c r="AN136" s="1731"/>
      <c r="AO136" s="933"/>
      <c r="AP136" s="934"/>
      <c r="AQ136" s="934"/>
      <c r="AR136" s="934"/>
      <c r="AS136" s="934"/>
      <c r="AT136" s="934"/>
      <c r="AU136" s="934"/>
      <c r="AV136" s="935"/>
      <c r="AW136" s="1481"/>
      <c r="AX136" s="933"/>
      <c r="AY136" s="934"/>
      <c r="AZ136" s="934"/>
      <c r="BA136" s="934"/>
      <c r="BB136" s="934"/>
      <c r="BC136" s="934"/>
      <c r="BD136" s="934"/>
      <c r="BE136" s="935"/>
      <c r="BF136" s="1481"/>
      <c r="BG136" s="933"/>
      <c r="BH136" s="934"/>
      <c r="BI136" s="934"/>
      <c r="BJ136" s="934"/>
      <c r="BK136" s="934"/>
      <c r="BL136" s="934"/>
      <c r="BM136" s="934"/>
      <c r="BN136" s="935"/>
      <c r="BO136" s="1485"/>
      <c r="BP136" s="409" t="s">
        <v>259</v>
      </c>
      <c r="BQ136" s="400">
        <v>45340</v>
      </c>
      <c r="BR136" s="410">
        <v>45341</v>
      </c>
      <c r="BS136" s="410">
        <v>45342</v>
      </c>
      <c r="BT136" s="410">
        <v>45343</v>
      </c>
      <c r="BU136" s="410">
        <v>45344</v>
      </c>
      <c r="BV136" s="410">
        <v>45345</v>
      </c>
      <c r="BW136" s="410">
        <v>45346</v>
      </c>
      <c r="BX136" s="1550"/>
      <c r="BY136" s="1552"/>
      <c r="BZ136" s="1733"/>
      <c r="CA136" s="1491"/>
      <c r="CB136" s="1491"/>
      <c r="CC136" s="1491"/>
      <c r="CD136" s="1489"/>
      <c r="CE136" s="1613"/>
      <c r="CF136" s="413" t="s">
        <v>401</v>
      </c>
      <c r="CG136" s="459" t="s">
        <v>284</v>
      </c>
      <c r="CH136" s="415" t="s">
        <v>355</v>
      </c>
      <c r="CI136" s="416" t="s">
        <v>285</v>
      </c>
      <c r="CJ136" s="417" t="s">
        <v>284</v>
      </c>
      <c r="CK136" s="415" t="s">
        <v>355</v>
      </c>
      <c r="CL136" s="418" t="s">
        <v>285</v>
      </c>
      <c r="CM136" s="440" t="s">
        <v>354</v>
      </c>
      <c r="CN136" s="417" t="s">
        <v>284</v>
      </c>
      <c r="CO136" s="419" t="s">
        <v>355</v>
      </c>
      <c r="CP136" s="420" t="s">
        <v>285</v>
      </c>
      <c r="CQ136" s="440" t="s">
        <v>354</v>
      </c>
      <c r="CR136" s="414" t="s">
        <v>284</v>
      </c>
      <c r="CS136" s="415" t="s">
        <v>355</v>
      </c>
      <c r="CT136" s="418" t="s">
        <v>285</v>
      </c>
      <c r="CU136" s="440" t="s">
        <v>354</v>
      </c>
      <c r="CV136" s="417" t="s">
        <v>284</v>
      </c>
      <c r="CW136" s="415" t="s">
        <v>355</v>
      </c>
      <c r="CX136" s="420" t="s">
        <v>285</v>
      </c>
      <c r="CY136" s="440" t="s">
        <v>354</v>
      </c>
      <c r="CZ136" s="417" t="s">
        <v>284</v>
      </c>
      <c r="DA136" s="415" t="s">
        <v>355</v>
      </c>
      <c r="DB136" s="418" t="s">
        <v>285</v>
      </c>
      <c r="DC136" s="440" t="s">
        <v>354</v>
      </c>
      <c r="DD136" s="417" t="s">
        <v>284</v>
      </c>
      <c r="DE136" s="415" t="s">
        <v>353</v>
      </c>
      <c r="DF136" s="416" t="s">
        <v>285</v>
      </c>
      <c r="DG136" s="440" t="s">
        <v>354</v>
      </c>
      <c r="DH136" s="421" t="s">
        <v>284</v>
      </c>
      <c r="DI136" s="422" t="s">
        <v>355</v>
      </c>
      <c r="DJ136" s="423" t="s">
        <v>285</v>
      </c>
      <c r="DK136" s="424" t="s">
        <v>373</v>
      </c>
      <c r="DL136" s="425" t="s">
        <v>374</v>
      </c>
      <c r="DM136" s="460" t="s">
        <v>356</v>
      </c>
      <c r="DN136" s="426" t="s">
        <v>287</v>
      </c>
      <c r="DO136" s="427" t="s">
        <v>309</v>
      </c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</row>
    <row r="137" spans="1:136" ht="21.9" customHeight="1" thickBot="1">
      <c r="A137" s="839" t="s">
        <v>557</v>
      </c>
      <c r="B137" s="835"/>
      <c r="C137" s="836" t="s">
        <v>94</v>
      </c>
      <c r="D137" s="836" t="s">
        <v>94</v>
      </c>
      <c r="E137" s="837" t="s">
        <v>556</v>
      </c>
      <c r="F137" s="835"/>
      <c r="G137" s="1138" t="s">
        <v>558</v>
      </c>
      <c r="H137" s="1240">
        <v>1136</v>
      </c>
      <c r="I137" s="517" t="s">
        <v>451</v>
      </c>
      <c r="J137" s="1444" t="s">
        <v>655</v>
      </c>
      <c r="K137" s="841" t="s">
        <v>264</v>
      </c>
      <c r="L137" s="842"/>
      <c r="M137" s="280">
        <v>0</v>
      </c>
      <c r="N137" s="680">
        <v>0</v>
      </c>
      <c r="O137" s="680">
        <v>0</v>
      </c>
      <c r="P137" s="680">
        <v>0</v>
      </c>
      <c r="Q137" s="680">
        <v>0</v>
      </c>
      <c r="R137" s="680">
        <v>0</v>
      </c>
      <c r="S137" s="680">
        <v>0</v>
      </c>
      <c r="T137" s="680">
        <v>0</v>
      </c>
      <c r="U137" s="318">
        <f t="shared" ref="U137:U139" si="131">SUM(M137:T137)</f>
        <v>0</v>
      </c>
      <c r="V137" s="941">
        <v>0</v>
      </c>
      <c r="W137" s="878">
        <v>0</v>
      </c>
      <c r="X137" s="878">
        <v>0</v>
      </c>
      <c r="Y137" s="878">
        <v>0</v>
      </c>
      <c r="Z137" s="878">
        <v>0</v>
      </c>
      <c r="AA137" s="878">
        <v>0</v>
      </c>
      <c r="AB137" s="878">
        <v>0</v>
      </c>
      <c r="AC137" s="879">
        <v>0</v>
      </c>
      <c r="AD137" s="880">
        <f t="shared" ref="AD137:AD139" si="132">SUM(V137:AC137)</f>
        <v>0</v>
      </c>
      <c r="AE137" s="652">
        <v>0</v>
      </c>
      <c r="AF137" s="653">
        <v>0</v>
      </c>
      <c r="AG137" s="653">
        <v>0</v>
      </c>
      <c r="AH137" s="653">
        <v>0</v>
      </c>
      <c r="AI137" s="653">
        <v>0</v>
      </c>
      <c r="AJ137" s="653">
        <v>0</v>
      </c>
      <c r="AK137" s="653">
        <v>0</v>
      </c>
      <c r="AL137" s="653">
        <v>0</v>
      </c>
      <c r="AM137" s="655">
        <f t="shared" ref="AM137:AM139" si="133">SUM(AE137:AL137)</f>
        <v>0</v>
      </c>
      <c r="AN137" s="881">
        <f>AD137+AM137</f>
        <v>0</v>
      </c>
      <c r="AO137" s="695">
        <v>0</v>
      </c>
      <c r="AP137" s="696">
        <v>0</v>
      </c>
      <c r="AQ137" s="653">
        <v>0</v>
      </c>
      <c r="AR137" s="653">
        <v>0</v>
      </c>
      <c r="AS137" s="653">
        <v>0</v>
      </c>
      <c r="AT137" s="653">
        <v>0</v>
      </c>
      <c r="AU137" s="653">
        <v>0</v>
      </c>
      <c r="AV137" s="654">
        <v>0</v>
      </c>
      <c r="AW137" s="695">
        <f t="shared" ref="AW137:AW139" si="134">SUM(AO137:AV137)</f>
        <v>0</v>
      </c>
      <c r="AX137" s="1495"/>
      <c r="AY137" s="1482"/>
      <c r="AZ137" s="1482"/>
      <c r="BA137" s="1482"/>
      <c r="BB137" s="1482"/>
      <c r="BC137" s="1482"/>
      <c r="BD137" s="1482"/>
      <c r="BE137" s="1483"/>
      <c r="BF137" s="1480"/>
      <c r="BG137" s="1482"/>
      <c r="BH137" s="1482"/>
      <c r="BI137" s="1482"/>
      <c r="BJ137" s="1482"/>
      <c r="BK137" s="1482"/>
      <c r="BL137" s="1482"/>
      <c r="BM137" s="1482"/>
      <c r="BN137" s="1483"/>
      <c r="BO137" s="1484"/>
      <c r="BP137" s="843">
        <v>0</v>
      </c>
      <c r="BQ137" s="680">
        <v>0</v>
      </c>
      <c r="BR137" s="680">
        <v>0</v>
      </c>
      <c r="BS137" s="680">
        <v>0</v>
      </c>
      <c r="BT137" s="680">
        <v>0</v>
      </c>
      <c r="BU137" s="680">
        <v>0</v>
      </c>
      <c r="BV137" s="680">
        <v>0</v>
      </c>
      <c r="BW137" s="844">
        <v>0</v>
      </c>
      <c r="BX137" s="845">
        <f>SUM(BP137:BW137)</f>
        <v>0</v>
      </c>
      <c r="BY137" s="1165">
        <f>U137-(BQ137+BR137+BS137+BT137+BU137+BV137+BW137)</f>
        <v>0</v>
      </c>
      <c r="BZ137" s="955">
        <f>V137-(BR137+BS137+BT137+BU137+BV137+BW137+BX137)</f>
        <v>0</v>
      </c>
      <c r="CA137" s="956">
        <v>0</v>
      </c>
      <c r="CB137" s="956">
        <v>0</v>
      </c>
      <c r="CC137" s="956">
        <v>0</v>
      </c>
      <c r="CD137" s="1175">
        <f>BX137</f>
        <v>0</v>
      </c>
      <c r="CE137" s="944">
        <f>SUM(BY137:CD137)</f>
        <v>0</v>
      </c>
      <c r="CF137" s="846">
        <v>0</v>
      </c>
      <c r="CG137" s="847">
        <v>0</v>
      </c>
      <c r="CH137" s="848"/>
      <c r="CI137" s="290"/>
      <c r="CJ137" s="849">
        <v>0</v>
      </c>
      <c r="CK137" s="848">
        <v>0</v>
      </c>
      <c r="CL137" s="850">
        <v>0</v>
      </c>
      <c r="CM137" s="851"/>
      <c r="CN137" s="849">
        <v>0</v>
      </c>
      <c r="CO137" s="852">
        <v>0</v>
      </c>
      <c r="CP137" s="853">
        <v>0</v>
      </c>
      <c r="CQ137" s="851"/>
      <c r="CR137" s="854">
        <v>0</v>
      </c>
      <c r="CS137" s="848">
        <v>0</v>
      </c>
      <c r="CT137" s="850">
        <v>0</v>
      </c>
      <c r="CU137" s="851"/>
      <c r="CV137" s="849">
        <v>0</v>
      </c>
      <c r="CW137" s="848">
        <v>0</v>
      </c>
      <c r="CX137" s="855">
        <v>0</v>
      </c>
      <c r="CY137" s="851"/>
      <c r="CZ137" s="849">
        <v>0</v>
      </c>
      <c r="DA137" s="848">
        <v>0</v>
      </c>
      <c r="DB137" s="850">
        <v>0</v>
      </c>
      <c r="DC137" s="851"/>
      <c r="DD137" s="849">
        <v>0</v>
      </c>
      <c r="DE137" s="848">
        <v>0</v>
      </c>
      <c r="DF137" s="290"/>
      <c r="DG137" s="851"/>
      <c r="DH137" s="856">
        <f t="shared" ref="DH137:DJ139" si="135">CG137+CJ137+CN137+CR137+CV137+CZ137+DD137</f>
        <v>0</v>
      </c>
      <c r="DI137" s="857">
        <f t="shared" si="135"/>
        <v>0</v>
      </c>
      <c r="DJ137" s="290">
        <f t="shared" si="135"/>
        <v>0</v>
      </c>
      <c r="DK137" s="484">
        <f t="shared" ref="DK137:DK139" si="136">DH137-CF137</f>
        <v>0</v>
      </c>
      <c r="DL137" s="292">
        <f t="shared" ref="DL137:DL139" si="137">DI137-CF137</f>
        <v>0</v>
      </c>
      <c r="DM137" s="290">
        <f t="shared" ref="DM137:DM139" si="138">DJ137-DI137</f>
        <v>0</v>
      </c>
      <c r="DN137" s="858">
        <f>CD137-(CI137+CL137+CP137+CT137+CX137+DB137+DF137)</f>
        <v>0</v>
      </c>
      <c r="DO137" s="859">
        <f>CE137-DJ137</f>
        <v>0</v>
      </c>
      <c r="DP137" s="860">
        <v>0</v>
      </c>
      <c r="DQ137" s="860">
        <v>0</v>
      </c>
      <c r="DR137" s="860">
        <v>0</v>
      </c>
      <c r="DS137" s="860">
        <v>0</v>
      </c>
      <c r="DT137" s="860">
        <v>0</v>
      </c>
      <c r="DU137" s="860">
        <v>0</v>
      </c>
      <c r="DV137" s="860">
        <v>0</v>
      </c>
      <c r="DW137" s="860">
        <v>0</v>
      </c>
      <c r="DX137" s="860">
        <v>0</v>
      </c>
      <c r="DY137" s="860">
        <v>0</v>
      </c>
      <c r="DZ137" s="860">
        <v>0</v>
      </c>
      <c r="EA137" s="860">
        <v>0</v>
      </c>
      <c r="EB137" s="860">
        <v>0</v>
      </c>
      <c r="EC137" s="860">
        <v>0</v>
      </c>
      <c r="ED137" s="860">
        <v>0</v>
      </c>
      <c r="EE137" s="860">
        <v>0</v>
      </c>
      <c r="EF137" s="860">
        <v>0</v>
      </c>
    </row>
    <row r="138" spans="1:136" ht="21.9" customHeight="1" thickBot="1">
      <c r="A138" s="193" t="s">
        <v>653</v>
      </c>
      <c r="B138" s="637"/>
      <c r="C138" s="171" t="s">
        <v>94</v>
      </c>
      <c r="D138" s="171" t="s">
        <v>94</v>
      </c>
      <c r="E138" s="1051" t="s">
        <v>556</v>
      </c>
      <c r="F138" s="637"/>
      <c r="G138" s="1427" t="s">
        <v>652</v>
      </c>
      <c r="H138" s="1443"/>
      <c r="I138" s="517" t="s">
        <v>451</v>
      </c>
      <c r="J138" s="1444" t="s">
        <v>654</v>
      </c>
      <c r="K138" s="122" t="s">
        <v>264</v>
      </c>
      <c r="L138" s="196"/>
      <c r="M138" s="123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5">
        <f t="shared" si="131"/>
        <v>0</v>
      </c>
      <c r="V138" s="941">
        <v>0</v>
      </c>
      <c r="W138" s="878">
        <v>0</v>
      </c>
      <c r="X138" s="878">
        <v>0</v>
      </c>
      <c r="Y138" s="878">
        <v>0</v>
      </c>
      <c r="Z138" s="878">
        <v>0</v>
      </c>
      <c r="AA138" s="878">
        <v>0</v>
      </c>
      <c r="AB138" s="878">
        <v>0</v>
      </c>
      <c r="AC138" s="879">
        <v>0</v>
      </c>
      <c r="AD138" s="880">
        <f t="shared" si="132"/>
        <v>0</v>
      </c>
      <c r="AE138" s="652">
        <v>0</v>
      </c>
      <c r="AF138" s="653">
        <v>0</v>
      </c>
      <c r="AG138" s="653">
        <v>0</v>
      </c>
      <c r="AH138" s="653">
        <v>0</v>
      </c>
      <c r="AI138" s="653">
        <v>0</v>
      </c>
      <c r="AJ138" s="653">
        <v>0</v>
      </c>
      <c r="AK138" s="653">
        <v>0</v>
      </c>
      <c r="AL138" s="653">
        <v>0</v>
      </c>
      <c r="AM138" s="655">
        <f t="shared" si="133"/>
        <v>0</v>
      </c>
      <c r="AN138" s="881">
        <f>AD138+AM138</f>
        <v>0</v>
      </c>
      <c r="AO138" s="695">
        <v>0</v>
      </c>
      <c r="AP138" s="696">
        <v>0</v>
      </c>
      <c r="AQ138" s="653">
        <v>0</v>
      </c>
      <c r="AR138" s="653">
        <v>0</v>
      </c>
      <c r="AS138" s="653">
        <v>0</v>
      </c>
      <c r="AT138" s="653">
        <v>0</v>
      </c>
      <c r="AU138" s="653">
        <v>0</v>
      </c>
      <c r="AV138" s="654">
        <v>0</v>
      </c>
      <c r="AW138" s="695">
        <f t="shared" si="134"/>
        <v>0</v>
      </c>
      <c r="AX138" s="933"/>
      <c r="AY138" s="934"/>
      <c r="AZ138" s="934"/>
      <c r="BA138" s="934"/>
      <c r="BB138" s="934"/>
      <c r="BC138" s="934"/>
      <c r="BD138" s="934"/>
      <c r="BE138" s="935"/>
      <c r="BF138" s="1740"/>
      <c r="BG138" s="933"/>
      <c r="BH138" s="934"/>
      <c r="BI138" s="934"/>
      <c r="BJ138" s="934"/>
      <c r="BK138" s="934"/>
      <c r="BL138" s="934"/>
      <c r="BM138" s="934"/>
      <c r="BN138" s="935"/>
      <c r="BO138" s="1741"/>
      <c r="BP138" s="133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342">
        <v>0</v>
      </c>
      <c r="BX138" s="140">
        <f t="shared" ref="BX138:BX139" si="139">SUM(BP138:BW138)</f>
        <v>0</v>
      </c>
      <c r="BY138" s="1439">
        <f>U138-(BQ138+BR138+BS138+BT138+BU138+BV138+BW138)</f>
        <v>0</v>
      </c>
      <c r="BZ138" s="129">
        <v>0</v>
      </c>
      <c r="CA138" s="130">
        <v>0</v>
      </c>
      <c r="CB138" s="130">
        <v>0</v>
      </c>
      <c r="CC138" s="130">
        <v>0</v>
      </c>
      <c r="CD138" s="1193">
        <f>BX138</f>
        <v>0</v>
      </c>
      <c r="CE138" s="1440">
        <f>SUM(BY138:CD138)</f>
        <v>0</v>
      </c>
      <c r="CF138" s="454">
        <v>0</v>
      </c>
      <c r="CG138" s="463">
        <v>0</v>
      </c>
      <c r="CH138" s="207"/>
      <c r="CI138" s="208"/>
      <c r="CJ138" s="384">
        <v>0</v>
      </c>
      <c r="CK138" s="207">
        <v>0</v>
      </c>
      <c r="CL138" s="209">
        <v>0</v>
      </c>
      <c r="CM138" s="443"/>
      <c r="CN138" s="384">
        <v>0</v>
      </c>
      <c r="CO138" s="210">
        <v>0</v>
      </c>
      <c r="CP138" s="211">
        <v>0</v>
      </c>
      <c r="CQ138" s="443"/>
      <c r="CR138" s="212">
        <v>0</v>
      </c>
      <c r="CS138" s="207">
        <v>0</v>
      </c>
      <c r="CT138" s="209">
        <v>0</v>
      </c>
      <c r="CU138" s="443"/>
      <c r="CV138" s="384">
        <v>0</v>
      </c>
      <c r="CW138" s="207">
        <v>0</v>
      </c>
      <c r="CX138" s="213">
        <v>0</v>
      </c>
      <c r="CY138" s="443"/>
      <c r="CZ138" s="384">
        <v>0</v>
      </c>
      <c r="DA138" s="207">
        <v>0</v>
      </c>
      <c r="DB138" s="209">
        <v>0</v>
      </c>
      <c r="DC138" s="443"/>
      <c r="DD138" s="384">
        <v>0</v>
      </c>
      <c r="DE138" s="207">
        <v>0</v>
      </c>
      <c r="DF138" s="208"/>
      <c r="DG138" s="443"/>
      <c r="DH138" s="475">
        <f t="shared" si="135"/>
        <v>0</v>
      </c>
      <c r="DI138" s="214">
        <f t="shared" si="135"/>
        <v>0</v>
      </c>
      <c r="DJ138" s="208">
        <f t="shared" si="135"/>
        <v>0</v>
      </c>
      <c r="DK138" s="471">
        <f t="shared" si="136"/>
        <v>0</v>
      </c>
      <c r="DL138" s="215">
        <f t="shared" si="137"/>
        <v>0</v>
      </c>
      <c r="DM138" s="208">
        <f t="shared" si="138"/>
        <v>0</v>
      </c>
      <c r="DN138" s="216">
        <f>CD138-(CI138+CL138+CP138+CT138+CX138+DB138+DF138)</f>
        <v>0</v>
      </c>
      <c r="DO138" s="217">
        <f>CE138-DJ138</f>
        <v>0</v>
      </c>
      <c r="DP138" s="490">
        <v>0</v>
      </c>
      <c r="DQ138" s="490">
        <v>0</v>
      </c>
      <c r="DR138" s="490">
        <v>0</v>
      </c>
      <c r="DS138" s="490">
        <v>0</v>
      </c>
      <c r="DT138" s="490">
        <v>0</v>
      </c>
      <c r="DU138" s="490">
        <v>0</v>
      </c>
      <c r="DV138" s="490">
        <v>0</v>
      </c>
      <c r="DW138" s="490">
        <v>0</v>
      </c>
      <c r="DX138" s="490">
        <v>0</v>
      </c>
      <c r="DY138" s="490">
        <v>0</v>
      </c>
      <c r="DZ138" s="490">
        <v>0</v>
      </c>
      <c r="EA138" s="490">
        <v>0</v>
      </c>
      <c r="EB138" s="490">
        <v>0</v>
      </c>
      <c r="EC138" s="490">
        <v>0</v>
      </c>
      <c r="ED138" s="490">
        <v>0</v>
      </c>
      <c r="EE138" s="490">
        <v>0</v>
      </c>
      <c r="EF138" s="490">
        <v>0</v>
      </c>
    </row>
    <row r="139" spans="1:136" ht="21.9" customHeight="1" thickBot="1">
      <c r="A139" s="294"/>
      <c r="B139" s="295"/>
      <c r="C139" s="838" t="s">
        <v>94</v>
      </c>
      <c r="D139" s="838" t="s">
        <v>94</v>
      </c>
      <c r="E139" s="861" t="s">
        <v>556</v>
      </c>
      <c r="F139" s="295"/>
      <c r="G139" s="1139" t="s">
        <v>559</v>
      </c>
      <c r="H139" s="1239">
        <v>1212</v>
      </c>
      <c r="I139" s="585" t="s">
        <v>451</v>
      </c>
      <c r="J139" s="298"/>
      <c r="K139" s="299" t="s">
        <v>264</v>
      </c>
      <c r="L139" s="300"/>
      <c r="M139" s="197">
        <v>0</v>
      </c>
      <c r="N139" s="198">
        <v>0</v>
      </c>
      <c r="O139" s="198">
        <v>0</v>
      </c>
      <c r="P139" s="198">
        <v>0</v>
      </c>
      <c r="Q139" s="198">
        <v>0</v>
      </c>
      <c r="R139" s="198">
        <v>0</v>
      </c>
      <c r="S139" s="198">
        <v>0</v>
      </c>
      <c r="T139" s="198">
        <v>0</v>
      </c>
      <c r="U139" s="199">
        <f t="shared" si="131"/>
        <v>0</v>
      </c>
      <c r="V139" s="1428">
        <v>0</v>
      </c>
      <c r="W139" s="1429">
        <v>0</v>
      </c>
      <c r="X139" s="1429">
        <v>0</v>
      </c>
      <c r="Y139" s="1429">
        <v>0</v>
      </c>
      <c r="Z139" s="1429">
        <v>0</v>
      </c>
      <c r="AA139" s="1429">
        <v>0</v>
      </c>
      <c r="AB139" s="1429">
        <v>0</v>
      </c>
      <c r="AC139" s="1430">
        <v>0</v>
      </c>
      <c r="AD139" s="1431">
        <f t="shared" si="132"/>
        <v>0</v>
      </c>
      <c r="AE139" s="1432">
        <v>0</v>
      </c>
      <c r="AF139" s="1433">
        <v>0</v>
      </c>
      <c r="AG139" s="1433">
        <v>0</v>
      </c>
      <c r="AH139" s="1433">
        <v>0</v>
      </c>
      <c r="AI139" s="1433">
        <v>0</v>
      </c>
      <c r="AJ139" s="1433">
        <v>0</v>
      </c>
      <c r="AK139" s="1433">
        <v>0</v>
      </c>
      <c r="AL139" s="1433">
        <v>0</v>
      </c>
      <c r="AM139" s="1434">
        <f t="shared" si="133"/>
        <v>0</v>
      </c>
      <c r="AN139" s="1435">
        <f>AD139+AM139</f>
        <v>0</v>
      </c>
      <c r="AO139" s="1436">
        <v>0</v>
      </c>
      <c r="AP139" s="1437">
        <v>0</v>
      </c>
      <c r="AQ139" s="1433">
        <v>0</v>
      </c>
      <c r="AR139" s="1433">
        <v>0</v>
      </c>
      <c r="AS139" s="1433">
        <v>0</v>
      </c>
      <c r="AT139" s="1433">
        <v>0</v>
      </c>
      <c r="AU139" s="1433">
        <v>0</v>
      </c>
      <c r="AV139" s="1438">
        <v>0</v>
      </c>
      <c r="AW139" s="1436">
        <f t="shared" si="134"/>
        <v>0</v>
      </c>
      <c r="AX139" s="933"/>
      <c r="AY139" s="934"/>
      <c r="AZ139" s="934"/>
      <c r="BA139" s="934"/>
      <c r="BB139" s="934"/>
      <c r="BC139" s="934"/>
      <c r="BD139" s="934"/>
      <c r="BE139" s="935"/>
      <c r="BF139" s="1481"/>
      <c r="BG139" s="933"/>
      <c r="BH139" s="934"/>
      <c r="BI139" s="934"/>
      <c r="BJ139" s="934"/>
      <c r="BK139" s="934"/>
      <c r="BL139" s="934"/>
      <c r="BM139" s="934"/>
      <c r="BN139" s="935"/>
      <c r="BO139" s="1485"/>
      <c r="BP139" s="1441">
        <v>0</v>
      </c>
      <c r="BQ139" s="198">
        <v>0</v>
      </c>
      <c r="BR139" s="198">
        <v>0</v>
      </c>
      <c r="BS139" s="198">
        <v>0</v>
      </c>
      <c r="BT139" s="198">
        <v>0</v>
      </c>
      <c r="BU139" s="198">
        <v>0</v>
      </c>
      <c r="BV139" s="198">
        <v>0</v>
      </c>
      <c r="BW139" s="306">
        <v>0</v>
      </c>
      <c r="BX139" s="203">
        <f t="shared" si="139"/>
        <v>0</v>
      </c>
      <c r="BY139" s="1166">
        <f>U139-(BQ139+BR139+BS139+BT139+BU139+BV139+BW139)</f>
        <v>0</v>
      </c>
      <c r="BZ139" s="302">
        <v>0</v>
      </c>
      <c r="CA139" s="303">
        <v>0</v>
      </c>
      <c r="CB139" s="303">
        <v>0</v>
      </c>
      <c r="CC139" s="303">
        <v>0</v>
      </c>
      <c r="CD139" s="1213">
        <f>BX139</f>
        <v>0</v>
      </c>
      <c r="CE139" s="946">
        <f>SUM(BY139:CD139)</f>
        <v>0</v>
      </c>
      <c r="CF139" s="1442">
        <v>0</v>
      </c>
      <c r="CG139" s="467">
        <v>0</v>
      </c>
      <c r="CH139" s="252"/>
      <c r="CI139" s="253"/>
      <c r="CJ139" s="389">
        <v>0</v>
      </c>
      <c r="CK139" s="252">
        <v>0</v>
      </c>
      <c r="CL139" s="254">
        <v>0</v>
      </c>
      <c r="CM139" s="447"/>
      <c r="CN139" s="389">
        <v>0</v>
      </c>
      <c r="CO139" s="255">
        <v>0</v>
      </c>
      <c r="CP139" s="256">
        <v>0</v>
      </c>
      <c r="CQ139" s="447"/>
      <c r="CR139" s="257">
        <v>0</v>
      </c>
      <c r="CS139" s="252">
        <v>0</v>
      </c>
      <c r="CT139" s="254">
        <v>0</v>
      </c>
      <c r="CU139" s="447"/>
      <c r="CV139" s="389">
        <v>0</v>
      </c>
      <c r="CW139" s="252">
        <v>0</v>
      </c>
      <c r="CX139" s="258">
        <v>0</v>
      </c>
      <c r="CY139" s="447"/>
      <c r="CZ139" s="389">
        <v>0</v>
      </c>
      <c r="DA139" s="252">
        <v>0</v>
      </c>
      <c r="DB139" s="254">
        <v>0</v>
      </c>
      <c r="DC139" s="447"/>
      <c r="DD139" s="389">
        <v>0</v>
      </c>
      <c r="DE139" s="252">
        <v>0</v>
      </c>
      <c r="DF139" s="253"/>
      <c r="DG139" s="447"/>
      <c r="DH139" s="470">
        <f t="shared" si="135"/>
        <v>0</v>
      </c>
      <c r="DI139" s="259">
        <f t="shared" si="135"/>
        <v>0</v>
      </c>
      <c r="DJ139" s="253">
        <f t="shared" si="135"/>
        <v>0</v>
      </c>
      <c r="DK139" s="474">
        <f t="shared" si="136"/>
        <v>0</v>
      </c>
      <c r="DL139" s="260">
        <f t="shared" si="137"/>
        <v>0</v>
      </c>
      <c r="DM139" s="253">
        <f t="shared" si="138"/>
        <v>0</v>
      </c>
      <c r="DN139" s="261">
        <f>CD139-(CI139+CL139+CP139+CT139+CX139+DB139+DF139)</f>
        <v>0</v>
      </c>
      <c r="DO139" s="308">
        <f>CE139-DJ139</f>
        <v>0</v>
      </c>
      <c r="DP139" s="513">
        <v>0</v>
      </c>
      <c r="DQ139" s="513">
        <v>0</v>
      </c>
      <c r="DR139" s="513">
        <v>0</v>
      </c>
      <c r="DS139" s="513">
        <v>0</v>
      </c>
      <c r="DT139" s="513">
        <v>0</v>
      </c>
      <c r="DU139" s="513">
        <v>0</v>
      </c>
      <c r="DV139" s="513">
        <v>0</v>
      </c>
      <c r="DW139" s="513">
        <v>0</v>
      </c>
      <c r="DX139" s="513">
        <v>0</v>
      </c>
      <c r="DY139" s="513">
        <v>0</v>
      </c>
      <c r="DZ139" s="513">
        <v>0</v>
      </c>
      <c r="EA139" s="513">
        <v>0</v>
      </c>
      <c r="EB139" s="513">
        <v>0</v>
      </c>
      <c r="EC139" s="513">
        <v>0</v>
      </c>
      <c r="ED139" s="513">
        <v>0</v>
      </c>
      <c r="EE139" s="513">
        <v>0</v>
      </c>
      <c r="EF139" s="513">
        <v>0</v>
      </c>
    </row>
    <row r="140" spans="1:136" s="309" customFormat="1" ht="25.2" customHeight="1" thickBot="1">
      <c r="M140" s="310">
        <f t="shared" ref="M140:AM140" si="140">SUM(M137:M139)</f>
        <v>0</v>
      </c>
      <c r="N140" s="310">
        <f t="shared" si="140"/>
        <v>0</v>
      </c>
      <c r="O140" s="310">
        <f t="shared" si="140"/>
        <v>0</v>
      </c>
      <c r="P140" s="310">
        <f t="shared" si="140"/>
        <v>0</v>
      </c>
      <c r="Q140" s="310">
        <f t="shared" si="140"/>
        <v>0</v>
      </c>
      <c r="R140" s="310">
        <f t="shared" si="140"/>
        <v>0</v>
      </c>
      <c r="S140" s="310">
        <f t="shared" si="140"/>
        <v>0</v>
      </c>
      <c r="T140" s="310">
        <f t="shared" si="140"/>
        <v>0</v>
      </c>
      <c r="U140" s="310">
        <f t="shared" si="140"/>
        <v>0</v>
      </c>
      <c r="V140" s="310">
        <f t="shared" si="140"/>
        <v>0</v>
      </c>
      <c r="W140" s="310">
        <f t="shared" si="140"/>
        <v>0</v>
      </c>
      <c r="X140" s="310">
        <f t="shared" si="140"/>
        <v>0</v>
      </c>
      <c r="Y140" s="310">
        <f t="shared" si="140"/>
        <v>0</v>
      </c>
      <c r="Z140" s="310">
        <f t="shared" si="140"/>
        <v>0</v>
      </c>
      <c r="AA140" s="310">
        <f t="shared" si="140"/>
        <v>0</v>
      </c>
      <c r="AB140" s="310">
        <f t="shared" si="140"/>
        <v>0</v>
      </c>
      <c r="AC140" s="310">
        <f t="shared" si="140"/>
        <v>0</v>
      </c>
      <c r="AD140" s="310">
        <f t="shared" si="140"/>
        <v>0</v>
      </c>
      <c r="AE140" s="310">
        <f t="shared" si="140"/>
        <v>0</v>
      </c>
      <c r="AF140" s="310">
        <f t="shared" si="140"/>
        <v>0</v>
      </c>
      <c r="AG140" s="310">
        <f t="shared" si="140"/>
        <v>0</v>
      </c>
      <c r="AH140" s="310">
        <f t="shared" si="140"/>
        <v>0</v>
      </c>
      <c r="AI140" s="310">
        <f t="shared" si="140"/>
        <v>0</v>
      </c>
      <c r="AJ140" s="310">
        <f t="shared" si="140"/>
        <v>0</v>
      </c>
      <c r="AK140" s="310">
        <f t="shared" si="140"/>
        <v>0</v>
      </c>
      <c r="AL140" s="310">
        <f t="shared" si="140"/>
        <v>0</v>
      </c>
      <c r="AM140" s="310">
        <f t="shared" si="140"/>
        <v>0</v>
      </c>
      <c r="AN140" s="310"/>
      <c r="AO140" s="310">
        <f t="shared" ref="AO140:CL140" si="141">SUM(AO137:AO139)</f>
        <v>0</v>
      </c>
      <c r="AP140" s="310">
        <f t="shared" si="141"/>
        <v>0</v>
      </c>
      <c r="AQ140" s="310">
        <f t="shared" si="141"/>
        <v>0</v>
      </c>
      <c r="AR140" s="310">
        <f t="shared" si="141"/>
        <v>0</v>
      </c>
      <c r="AS140" s="310">
        <f t="shared" si="141"/>
        <v>0</v>
      </c>
      <c r="AT140" s="310">
        <f t="shared" si="141"/>
        <v>0</v>
      </c>
      <c r="AU140" s="310">
        <f t="shared" si="141"/>
        <v>0</v>
      </c>
      <c r="AV140" s="310">
        <f t="shared" si="141"/>
        <v>0</v>
      </c>
      <c r="AW140" s="310">
        <f t="shared" si="141"/>
        <v>0</v>
      </c>
      <c r="AX140" s="310">
        <f t="shared" si="141"/>
        <v>0</v>
      </c>
      <c r="AY140" s="310">
        <f t="shared" si="141"/>
        <v>0</v>
      </c>
      <c r="AZ140" s="310">
        <f t="shared" si="141"/>
        <v>0</v>
      </c>
      <c r="BA140" s="310">
        <f t="shared" si="141"/>
        <v>0</v>
      </c>
      <c r="BB140" s="310">
        <f t="shared" si="141"/>
        <v>0</v>
      </c>
      <c r="BC140" s="310">
        <f t="shared" si="141"/>
        <v>0</v>
      </c>
      <c r="BD140" s="310">
        <f t="shared" si="141"/>
        <v>0</v>
      </c>
      <c r="BE140" s="310">
        <f t="shared" si="141"/>
        <v>0</v>
      </c>
      <c r="BF140" s="310">
        <f t="shared" si="141"/>
        <v>0</v>
      </c>
      <c r="BG140" s="310">
        <f t="shared" si="141"/>
        <v>0</v>
      </c>
      <c r="BH140" s="310">
        <f t="shared" si="141"/>
        <v>0</v>
      </c>
      <c r="BI140" s="310">
        <f t="shared" si="141"/>
        <v>0</v>
      </c>
      <c r="BJ140" s="310">
        <f t="shared" si="141"/>
        <v>0</v>
      </c>
      <c r="BK140" s="310">
        <f t="shared" si="141"/>
        <v>0</v>
      </c>
      <c r="BL140" s="310">
        <f t="shared" si="141"/>
        <v>0</v>
      </c>
      <c r="BM140" s="310">
        <f t="shared" si="141"/>
        <v>0</v>
      </c>
      <c r="BN140" s="310">
        <f t="shared" si="141"/>
        <v>0</v>
      </c>
      <c r="BO140" s="310">
        <f t="shared" si="141"/>
        <v>0</v>
      </c>
      <c r="BP140" s="310">
        <f t="shared" si="141"/>
        <v>0</v>
      </c>
      <c r="BQ140" s="310">
        <f t="shared" si="141"/>
        <v>0</v>
      </c>
      <c r="BR140" s="310">
        <f t="shared" si="141"/>
        <v>0</v>
      </c>
      <c r="BS140" s="310">
        <f t="shared" si="141"/>
        <v>0</v>
      </c>
      <c r="BT140" s="310">
        <f t="shared" si="141"/>
        <v>0</v>
      </c>
      <c r="BU140" s="310">
        <f t="shared" si="141"/>
        <v>0</v>
      </c>
      <c r="BV140" s="310">
        <f t="shared" si="141"/>
        <v>0</v>
      </c>
      <c r="BW140" s="310">
        <f t="shared" si="141"/>
        <v>0</v>
      </c>
      <c r="BX140" s="310">
        <f t="shared" si="141"/>
        <v>0</v>
      </c>
      <c r="BY140" s="310">
        <f t="shared" si="141"/>
        <v>0</v>
      </c>
      <c r="BZ140" s="310">
        <f t="shared" si="141"/>
        <v>0</v>
      </c>
      <c r="CA140" s="310">
        <f t="shared" si="141"/>
        <v>0</v>
      </c>
      <c r="CB140" s="310">
        <f t="shared" si="141"/>
        <v>0</v>
      </c>
      <c r="CC140" s="310">
        <f t="shared" si="141"/>
        <v>0</v>
      </c>
      <c r="CD140" s="310">
        <f t="shared" si="141"/>
        <v>0</v>
      </c>
      <c r="CE140" s="310">
        <f t="shared" si="141"/>
        <v>0</v>
      </c>
      <c r="CF140" s="310">
        <f t="shared" si="141"/>
        <v>0</v>
      </c>
      <c r="CG140" s="310">
        <f t="shared" si="141"/>
        <v>0</v>
      </c>
      <c r="CH140" s="310">
        <f t="shared" si="141"/>
        <v>0</v>
      </c>
      <c r="CI140" s="310">
        <f t="shared" si="141"/>
        <v>0</v>
      </c>
      <c r="CJ140" s="310">
        <f t="shared" si="141"/>
        <v>0</v>
      </c>
      <c r="CK140" s="310">
        <f t="shared" si="141"/>
        <v>0</v>
      </c>
      <c r="CL140" s="310">
        <f t="shared" si="141"/>
        <v>0</v>
      </c>
      <c r="CM140" s="310"/>
      <c r="CN140" s="310">
        <f>SUM(CN137:CN139)</f>
        <v>0</v>
      </c>
      <c r="CO140" s="310">
        <f>SUM(CO137:CO139)</f>
        <v>0</v>
      </c>
      <c r="CP140" s="310">
        <f>SUM(CP137:CP139)</f>
        <v>0</v>
      </c>
      <c r="CQ140" s="310"/>
      <c r="CR140" s="310">
        <f>SUM(CR137:CR139)</f>
        <v>0</v>
      </c>
      <c r="CS140" s="310">
        <f>SUM(CS137:CS139)</f>
        <v>0</v>
      </c>
      <c r="CT140" s="310">
        <f>SUM(CT137:CT139)</f>
        <v>0</v>
      </c>
      <c r="CU140" s="310"/>
      <c r="CV140" s="310">
        <f>SUM(CV137:CV139)</f>
        <v>0</v>
      </c>
      <c r="CW140" s="310">
        <f>SUM(CW137:CW139)</f>
        <v>0</v>
      </c>
      <c r="CX140" s="310">
        <f>SUM(CX137:CX139)</f>
        <v>0</v>
      </c>
      <c r="CY140" s="310"/>
      <c r="CZ140" s="310">
        <f>SUM(CZ137:CZ139)</f>
        <v>0</v>
      </c>
      <c r="DA140" s="310">
        <f>SUM(DA137:DA139)</f>
        <v>0</v>
      </c>
      <c r="DB140" s="310">
        <f>SUM(DB137:DB139)</f>
        <v>0</v>
      </c>
      <c r="DC140" s="310"/>
      <c r="DD140" s="310">
        <f>SUM(DD137:DD139)</f>
        <v>0</v>
      </c>
      <c r="DE140" s="310">
        <f>SUM(DE137:DE139)</f>
        <v>0</v>
      </c>
      <c r="DF140" s="310">
        <f>SUM(DF137:DF139)</f>
        <v>0</v>
      </c>
      <c r="DG140" s="310"/>
      <c r="DH140" s="310">
        <f t="shared" ref="DH140:EE140" si="142">SUM(DH137:DH139)</f>
        <v>0</v>
      </c>
      <c r="DI140" s="310">
        <f t="shared" si="142"/>
        <v>0</v>
      </c>
      <c r="DJ140" s="310">
        <f t="shared" si="142"/>
        <v>0</v>
      </c>
      <c r="DK140" s="310">
        <f t="shared" si="142"/>
        <v>0</v>
      </c>
      <c r="DL140" s="310">
        <f t="shared" si="142"/>
        <v>0</v>
      </c>
      <c r="DM140" s="310">
        <f t="shared" si="142"/>
        <v>0</v>
      </c>
      <c r="DN140" s="310">
        <f t="shared" si="142"/>
        <v>0</v>
      </c>
      <c r="DO140" s="310">
        <f t="shared" si="142"/>
        <v>0</v>
      </c>
      <c r="DP140" s="310">
        <f t="shared" si="142"/>
        <v>0</v>
      </c>
      <c r="DQ140" s="310">
        <f t="shared" si="142"/>
        <v>0</v>
      </c>
      <c r="DR140" s="310">
        <f t="shared" si="142"/>
        <v>0</v>
      </c>
      <c r="DS140" s="310">
        <f t="shared" si="142"/>
        <v>0</v>
      </c>
      <c r="DT140" s="310">
        <f t="shared" si="142"/>
        <v>0</v>
      </c>
      <c r="DU140" s="310">
        <f t="shared" si="142"/>
        <v>0</v>
      </c>
      <c r="DV140" s="310">
        <f t="shared" si="142"/>
        <v>0</v>
      </c>
      <c r="DW140" s="310">
        <f t="shared" si="142"/>
        <v>0</v>
      </c>
      <c r="DX140" s="310">
        <f t="shared" si="142"/>
        <v>0</v>
      </c>
      <c r="DY140" s="310">
        <f t="shared" si="142"/>
        <v>0</v>
      </c>
      <c r="DZ140" s="310">
        <f t="shared" si="142"/>
        <v>0</v>
      </c>
      <c r="EA140" s="310">
        <f t="shared" si="142"/>
        <v>0</v>
      </c>
      <c r="EB140" s="310">
        <f t="shared" si="142"/>
        <v>0</v>
      </c>
      <c r="EC140" s="310">
        <f t="shared" ref="EC140:ED140" si="143">SUM(EC137:EC139)</f>
        <v>0</v>
      </c>
      <c r="ED140" s="310">
        <f t="shared" si="143"/>
        <v>0</v>
      </c>
      <c r="EE140" s="310">
        <f t="shared" si="142"/>
        <v>0</v>
      </c>
    </row>
    <row r="141" spans="1:136" ht="25.2" customHeight="1" thickBo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34"/>
      <c r="Z141" s="34"/>
      <c r="AA141" s="34"/>
      <c r="AB141" s="34"/>
      <c r="AC141" s="34"/>
      <c r="AD141" s="34"/>
      <c r="AE141" s="66"/>
      <c r="AG141" s="68"/>
      <c r="AH141" s="34"/>
      <c r="AI141" s="34"/>
      <c r="AJ141" s="34"/>
      <c r="AK141" s="34"/>
      <c r="AL141" s="34"/>
      <c r="AM141" s="34"/>
      <c r="AN141" s="34"/>
      <c r="AO141" s="66"/>
      <c r="AQ141" s="68"/>
      <c r="AR141" s="34"/>
      <c r="AS141" s="34"/>
      <c r="AT141" s="34"/>
      <c r="AU141" s="34"/>
      <c r="AV141" s="510"/>
      <c r="AW141" s="34"/>
      <c r="AX141" s="66"/>
      <c r="AZ141" s="68"/>
      <c r="BA141" s="34"/>
      <c r="BB141" s="34"/>
      <c r="BC141" s="34"/>
      <c r="BD141" s="34"/>
      <c r="BE141" s="510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54" t="e">
        <f>BY140/CE140</f>
        <v>#DIV/0!</v>
      </c>
      <c r="BZ141" s="55" t="e">
        <f>BZ140/CE140</f>
        <v>#DIV/0!</v>
      </c>
      <c r="CA141" s="948" t="e">
        <f>CA140/CF140</f>
        <v>#DIV/0!</v>
      </c>
      <c r="CB141" s="947" t="e">
        <f>CB140/CG140</f>
        <v>#DIV/0!</v>
      </c>
      <c r="CC141" s="56" t="e">
        <f>CC140/CE140</f>
        <v>#DIV/0!</v>
      </c>
      <c r="CD141" s="57" t="e">
        <f>CD140/CE140</f>
        <v>#DIV/0!</v>
      </c>
      <c r="CE141" s="58" t="e">
        <f>SUM(BY141:CD141)</f>
        <v>#DIV/0!</v>
      </c>
      <c r="CF141" s="59" t="e">
        <f>CF140/CE140</f>
        <v>#DIV/0!</v>
      </c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60" t="e">
        <f>DH140/CF140</f>
        <v>#DIV/0!</v>
      </c>
      <c r="DL141" s="61" t="e">
        <f>DI140/CF140</f>
        <v>#DIV/0!</v>
      </c>
      <c r="DM141" s="62" t="e">
        <f>DJ140/DI140</f>
        <v>#DIV/0!</v>
      </c>
      <c r="DN141" s="63" t="e">
        <f>DN140/DO140</f>
        <v>#DIV/0!</v>
      </c>
      <c r="DO141" s="34"/>
    </row>
    <row r="142" spans="1:136" ht="28.95" customHeight="1">
      <c r="D142" s="34"/>
      <c r="E142" s="34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</row>
    <row r="143" spans="1:136" ht="25.2" customHeight="1">
      <c r="A143" s="34"/>
      <c r="B143" s="34"/>
      <c r="C143" s="34"/>
      <c r="D143" s="34"/>
      <c r="E143" s="34"/>
      <c r="F143" s="34"/>
      <c r="G143" s="34"/>
      <c r="H143" s="34"/>
      <c r="L143" s="48"/>
      <c r="M143" s="69" t="s">
        <v>298</v>
      </c>
      <c r="N143" s="70"/>
      <c r="O143" s="70"/>
      <c r="P143" s="34"/>
      <c r="Q143" s="34"/>
      <c r="R143" s="34"/>
      <c r="S143" s="34"/>
      <c r="T143" s="34"/>
      <c r="U143" s="34"/>
      <c r="V143" s="68"/>
      <c r="W143" s="68"/>
      <c r="X143" s="68"/>
      <c r="Y143" s="68"/>
      <c r="AE143" s="66"/>
      <c r="AG143" s="68"/>
      <c r="AH143" s="68"/>
      <c r="AO143" s="66"/>
      <c r="AQ143" s="68"/>
      <c r="AR143" s="68"/>
      <c r="AX143" s="66"/>
      <c r="AZ143" s="68"/>
      <c r="BA143" s="68"/>
      <c r="BG143" s="64" t="s">
        <v>339</v>
      </c>
      <c r="CF143" s="31"/>
      <c r="CG143" s="67" t="s">
        <v>292</v>
      </c>
      <c r="CH143" s="34"/>
      <c r="CI143" s="68"/>
      <c r="CJ143" s="71"/>
    </row>
    <row r="144" spans="1:136" ht="25.2" customHeight="1">
      <c r="A144" s="34"/>
      <c r="B144" s="34"/>
      <c r="C144" s="34"/>
      <c r="D144" s="34"/>
      <c r="E144" s="34"/>
      <c r="F144" s="34"/>
      <c r="G144" s="34"/>
      <c r="H144" s="34"/>
      <c r="I144" s="72" t="s">
        <v>305</v>
      </c>
      <c r="J144" s="73">
        <f>950*24</f>
        <v>22800</v>
      </c>
      <c r="K144" s="74" t="s">
        <v>306</v>
      </c>
      <c r="M144" s="487" t="s">
        <v>299</v>
      </c>
      <c r="N144" s="1522" t="s">
        <v>300</v>
      </c>
      <c r="O144" s="1522"/>
      <c r="P144" s="1522"/>
      <c r="Q144" s="1522"/>
      <c r="R144" s="1522"/>
      <c r="S144" s="1522"/>
      <c r="T144" s="1522"/>
      <c r="U144" s="487" t="s">
        <v>301</v>
      </c>
      <c r="V144" s="75" t="s">
        <v>302</v>
      </c>
      <c r="W144" s="75" t="s">
        <v>303</v>
      </c>
      <c r="X144" s="266" t="s">
        <v>330</v>
      </c>
      <c r="Y144" s="68"/>
      <c r="AE144" s="66"/>
      <c r="AG144" s="68"/>
      <c r="AH144" s="68"/>
      <c r="AO144" s="66"/>
      <c r="AQ144" s="68"/>
      <c r="AR144" s="68"/>
      <c r="AX144" s="66"/>
      <c r="AZ144" s="68"/>
      <c r="BA144" s="68"/>
      <c r="BG144" s="76"/>
      <c r="BH144" s="77" t="s">
        <v>311</v>
      </c>
      <c r="CG144" s="78"/>
      <c r="CH144" s="79" t="s">
        <v>293</v>
      </c>
      <c r="CI144" s="80"/>
      <c r="CJ144" s="29"/>
    </row>
    <row r="145" spans="1:119" ht="25.2" customHeight="1">
      <c r="A145" s="34"/>
      <c r="B145" s="34"/>
      <c r="C145" s="34"/>
      <c r="D145" s="34"/>
      <c r="E145" s="34"/>
      <c r="F145" s="34"/>
      <c r="G145" s="34"/>
      <c r="H145" s="34"/>
      <c r="I145" s="72" t="s">
        <v>305</v>
      </c>
      <c r="J145" s="73">
        <f>J144/4</f>
        <v>5700</v>
      </c>
      <c r="K145" s="74" t="s">
        <v>307</v>
      </c>
      <c r="M145" s="81">
        <v>1</v>
      </c>
      <c r="N145" s="1535"/>
      <c r="O145" s="1536"/>
      <c r="P145" s="1536"/>
      <c r="Q145" s="1536"/>
      <c r="R145" s="1536"/>
      <c r="S145" s="1536"/>
      <c r="T145" s="1537"/>
      <c r="U145" s="82">
        <v>0</v>
      </c>
      <c r="V145" s="83">
        <v>0</v>
      </c>
      <c r="W145" s="84" t="e">
        <f t="shared" ref="W145:W150" si="144">V145/U145</f>
        <v>#DIV/0!</v>
      </c>
      <c r="X145" s="267">
        <f>(H26/1000)*V145</f>
        <v>0</v>
      </c>
      <c r="Y145" s="68"/>
      <c r="AE145" s="66"/>
      <c r="AG145" s="68"/>
      <c r="AH145" s="68"/>
      <c r="AO145" s="66"/>
      <c r="AQ145" s="68"/>
      <c r="AR145" s="68"/>
      <c r="AX145" s="66"/>
      <c r="AZ145" s="68"/>
      <c r="BA145" s="68"/>
      <c r="BH145" s="77" t="s">
        <v>314</v>
      </c>
      <c r="CG145" s="85"/>
      <c r="CH145" s="86" t="s">
        <v>294</v>
      </c>
      <c r="CI145" s="87"/>
      <c r="CJ145" s="34"/>
    </row>
    <row r="146" spans="1:119" ht="25.2" customHeight="1">
      <c r="A146" s="34"/>
      <c r="B146" s="34"/>
      <c r="C146" s="34"/>
      <c r="D146" s="34"/>
      <c r="E146" s="34"/>
      <c r="F146" s="34"/>
      <c r="G146" s="34"/>
      <c r="H146" s="34"/>
      <c r="K146" s="30"/>
      <c r="M146" s="88">
        <v>2</v>
      </c>
      <c r="N146" s="1535"/>
      <c r="O146" s="1536"/>
      <c r="P146" s="1536"/>
      <c r="Q146" s="1536"/>
      <c r="R146" s="1536"/>
      <c r="S146" s="1536"/>
      <c r="T146" s="1537"/>
      <c r="U146" s="89">
        <v>0</v>
      </c>
      <c r="V146" s="90">
        <v>0</v>
      </c>
      <c r="W146" s="91" t="e">
        <f t="shared" si="144"/>
        <v>#DIV/0!</v>
      </c>
      <c r="X146" s="269" t="e">
        <f>(#REF!/1000)*V146</f>
        <v>#REF!</v>
      </c>
      <c r="Y146" s="68"/>
      <c r="AE146" s="66"/>
      <c r="AG146" s="68"/>
      <c r="AH146" s="68"/>
      <c r="AO146" s="66"/>
      <c r="AQ146" s="68"/>
      <c r="AR146" s="68"/>
      <c r="AX146" s="66"/>
      <c r="AZ146" s="68"/>
      <c r="BA146" s="68"/>
      <c r="CG146" s="85"/>
      <c r="CH146" s="86" t="s">
        <v>295</v>
      </c>
      <c r="CI146" s="87"/>
      <c r="CJ146" s="34"/>
    </row>
    <row r="147" spans="1:119" ht="25.2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M147" s="92">
        <v>3</v>
      </c>
      <c r="N147" s="1535"/>
      <c r="O147" s="1536"/>
      <c r="P147" s="1536"/>
      <c r="Q147" s="1536"/>
      <c r="R147" s="1536"/>
      <c r="S147" s="1536"/>
      <c r="T147" s="1537"/>
      <c r="U147" s="93">
        <v>0</v>
      </c>
      <c r="V147" s="94">
        <v>0</v>
      </c>
      <c r="W147" s="95" t="e">
        <f t="shared" si="144"/>
        <v>#DIV/0!</v>
      </c>
      <c r="X147" s="269">
        <f>(H30/1000)*V147</f>
        <v>0</v>
      </c>
      <c r="Y147" s="68"/>
      <c r="AE147" s="66"/>
      <c r="AG147" s="68"/>
      <c r="AH147" s="68"/>
      <c r="AO147" s="66"/>
      <c r="AQ147" s="68"/>
      <c r="AR147" s="68"/>
      <c r="AX147" s="66"/>
      <c r="AZ147" s="68"/>
      <c r="BA147" s="68"/>
      <c r="CG147" s="85"/>
      <c r="CH147" s="86" t="s">
        <v>296</v>
      </c>
      <c r="CI147" s="96"/>
      <c r="CJ147" s="34"/>
    </row>
    <row r="148" spans="1:119" ht="25.2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M148" s="88">
        <v>4</v>
      </c>
      <c r="N148" s="1535"/>
      <c r="O148" s="1536"/>
      <c r="P148" s="1536"/>
      <c r="Q148" s="1536"/>
      <c r="R148" s="1536"/>
      <c r="S148" s="1536"/>
      <c r="T148" s="1537"/>
      <c r="U148" s="89">
        <v>0</v>
      </c>
      <c r="V148" s="90">
        <v>0</v>
      </c>
      <c r="W148" s="91" t="e">
        <f t="shared" si="144"/>
        <v>#DIV/0!</v>
      </c>
      <c r="X148" s="269">
        <f>(H38/1000)*V148</f>
        <v>0</v>
      </c>
      <c r="Y148" s="68"/>
      <c r="AE148" s="66"/>
      <c r="AG148" s="68"/>
      <c r="AH148" s="68"/>
      <c r="AO148" s="66"/>
      <c r="AQ148" s="68"/>
      <c r="AR148" s="68"/>
      <c r="AX148" s="66"/>
      <c r="AZ148" s="68"/>
      <c r="BA148" s="68"/>
      <c r="CG148" s="85"/>
      <c r="CH148" s="86" t="s">
        <v>297</v>
      </c>
      <c r="CI148" s="96"/>
      <c r="CJ148" s="34"/>
    </row>
    <row r="149" spans="1:119" ht="25.2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M149" s="92">
        <v>5</v>
      </c>
      <c r="N149" s="1538"/>
      <c r="O149" s="1539"/>
      <c r="P149" s="1539"/>
      <c r="Q149" s="1539"/>
      <c r="R149" s="1539"/>
      <c r="S149" s="1539"/>
      <c r="T149" s="1540"/>
      <c r="U149" s="97">
        <v>0</v>
      </c>
      <c r="V149" s="98">
        <v>0</v>
      </c>
      <c r="W149" s="99" t="e">
        <f t="shared" si="144"/>
        <v>#DIV/0!</v>
      </c>
      <c r="X149" s="268">
        <f>(H26/1000)*V149</f>
        <v>0</v>
      </c>
      <c r="Y149" s="68"/>
      <c r="AE149" s="66"/>
      <c r="AG149" s="68"/>
      <c r="AH149" s="68"/>
      <c r="AO149" s="66"/>
      <c r="AQ149" s="68"/>
      <c r="AR149" s="68"/>
      <c r="AX149" s="66"/>
      <c r="AZ149" s="68"/>
      <c r="BA149" s="68"/>
      <c r="CG149" s="85"/>
      <c r="CH149" s="86"/>
      <c r="CI149" s="96"/>
      <c r="CJ149" s="34"/>
    </row>
    <row r="150" spans="1:119" ht="25.2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M150" s="100"/>
      <c r="N150" s="100"/>
      <c r="O150" s="100"/>
      <c r="P150" s="100"/>
      <c r="Q150" s="100"/>
      <c r="R150" s="101"/>
      <c r="S150" s="1517" t="s">
        <v>278</v>
      </c>
      <c r="T150" s="1518"/>
      <c r="U150" s="102">
        <f>SUM(U145:U149)</f>
        <v>0</v>
      </c>
      <c r="V150" s="103">
        <f>SUM(V145:V149)</f>
        <v>0</v>
      </c>
      <c r="W150" s="270" t="e">
        <f t="shared" si="144"/>
        <v>#DIV/0!</v>
      </c>
      <c r="X150" s="271" t="e">
        <f>SUM(X145:X149)</f>
        <v>#REF!</v>
      </c>
      <c r="Y150" s="68"/>
      <c r="AE150" s="66"/>
      <c r="AG150" s="68"/>
      <c r="AH150" s="68"/>
      <c r="AO150" s="66"/>
      <c r="AQ150" s="68"/>
      <c r="AR150" s="68"/>
      <c r="AX150" s="66"/>
      <c r="AZ150" s="68"/>
      <c r="BA150" s="68"/>
      <c r="CG150" s="104"/>
      <c r="CH150" s="105"/>
      <c r="CI150" s="104"/>
      <c r="CJ150" s="34"/>
    </row>
    <row r="151" spans="1:119" ht="25.2" customHeight="1">
      <c r="A151" s="34"/>
      <c r="B151" s="34"/>
      <c r="C151" s="34"/>
      <c r="D151" s="34"/>
      <c r="E151" s="34"/>
      <c r="F151" s="34"/>
      <c r="G151" s="34"/>
      <c r="H151" s="34"/>
      <c r="L151" s="48"/>
      <c r="M151" s="357" t="s">
        <v>347</v>
      </c>
      <c r="N151" s="358"/>
      <c r="O151" s="358"/>
      <c r="P151" s="34"/>
      <c r="Q151" s="34"/>
      <c r="R151" s="34"/>
      <c r="S151" s="34"/>
      <c r="T151" s="34"/>
      <c r="U151" s="34"/>
      <c r="V151" s="68"/>
      <c r="W151" s="68"/>
      <c r="X151" s="68"/>
      <c r="Y151" s="68"/>
      <c r="AE151" s="66"/>
      <c r="AG151" s="68"/>
      <c r="AH151" s="68"/>
      <c r="AO151" s="66"/>
      <c r="AQ151" s="68"/>
      <c r="AR151" s="68"/>
      <c r="AX151" s="66"/>
      <c r="AZ151" s="68"/>
      <c r="BA151" s="68"/>
    </row>
    <row r="152" spans="1:119" ht="25.2" customHeight="1">
      <c r="A152" s="34"/>
      <c r="B152" s="34"/>
      <c r="C152" s="34"/>
      <c r="D152" s="34"/>
      <c r="E152" s="34"/>
      <c r="F152" s="34"/>
      <c r="G152" s="34"/>
      <c r="H152" s="34"/>
      <c r="I152" s="72" t="s">
        <v>305</v>
      </c>
      <c r="J152" s="73">
        <f>950*24</f>
        <v>22800</v>
      </c>
      <c r="K152" s="74" t="s">
        <v>306</v>
      </c>
      <c r="M152" s="487" t="s">
        <v>299</v>
      </c>
      <c r="N152" s="1522" t="s">
        <v>300</v>
      </c>
      <c r="O152" s="1522"/>
      <c r="P152" s="1522"/>
      <c r="Q152" s="1522"/>
      <c r="R152" s="1522"/>
      <c r="S152" s="1522"/>
      <c r="T152" s="1522"/>
      <c r="U152" s="487" t="s">
        <v>301</v>
      </c>
      <c r="V152" s="75" t="s">
        <v>302</v>
      </c>
      <c r="W152" s="75" t="s">
        <v>303</v>
      </c>
      <c r="X152" s="266" t="s">
        <v>330</v>
      </c>
      <c r="Y152" s="68"/>
      <c r="AE152" s="66"/>
      <c r="AG152" s="68"/>
      <c r="AH152" s="68"/>
      <c r="AO152" s="66"/>
      <c r="AQ152" s="68"/>
      <c r="AR152" s="68"/>
      <c r="AX152" s="66"/>
      <c r="AZ152" s="68"/>
      <c r="BA152" s="68"/>
    </row>
    <row r="153" spans="1:119" ht="25.2" customHeight="1">
      <c r="A153" s="34"/>
      <c r="B153" s="34"/>
      <c r="C153" s="34"/>
      <c r="D153" s="34"/>
      <c r="E153" s="34"/>
      <c r="F153" s="34"/>
      <c r="G153" s="34"/>
      <c r="H153" s="34"/>
      <c r="I153" s="72" t="s">
        <v>305</v>
      </c>
      <c r="J153" s="73">
        <f>J152/4</f>
        <v>5700</v>
      </c>
      <c r="K153" s="74" t="s">
        <v>307</v>
      </c>
      <c r="M153" s="81">
        <v>1</v>
      </c>
      <c r="N153" s="1535"/>
      <c r="O153" s="1536"/>
      <c r="P153" s="1536"/>
      <c r="Q153" s="1536"/>
      <c r="R153" s="1536"/>
      <c r="S153" s="1536"/>
      <c r="T153" s="1537"/>
      <c r="U153" s="82">
        <v>0</v>
      </c>
      <c r="V153" s="83">
        <v>0</v>
      </c>
      <c r="W153" s="84" t="e">
        <f t="shared" ref="W153:W158" si="145">V153/U153</f>
        <v>#DIV/0!</v>
      </c>
      <c r="X153" s="267">
        <f>(H43/1000)*V153</f>
        <v>0</v>
      </c>
      <c r="Y153" s="68"/>
      <c r="AE153" s="66"/>
      <c r="AG153" s="68"/>
      <c r="AH153" s="68"/>
      <c r="AO153" s="66"/>
      <c r="AQ153" s="68"/>
      <c r="AR153" s="68"/>
      <c r="AX153" s="66"/>
      <c r="AZ153" s="68"/>
      <c r="BA153" s="68"/>
    </row>
    <row r="154" spans="1:119" ht="25.2" customHeight="1">
      <c r="A154" s="34"/>
      <c r="B154" s="34"/>
      <c r="C154" s="34"/>
      <c r="D154" s="34"/>
      <c r="E154" s="34"/>
      <c r="F154" s="34"/>
      <c r="G154" s="34"/>
      <c r="H154" s="34"/>
      <c r="K154" s="30"/>
      <c r="M154" s="88">
        <v>2</v>
      </c>
      <c r="N154" s="1535"/>
      <c r="O154" s="1536"/>
      <c r="P154" s="1536"/>
      <c r="Q154" s="1536"/>
      <c r="R154" s="1536"/>
      <c r="S154" s="1536"/>
      <c r="T154" s="1537"/>
      <c r="U154" s="89">
        <v>0</v>
      </c>
      <c r="V154" s="90">
        <v>0</v>
      </c>
      <c r="W154" s="91" t="e">
        <f t="shared" si="145"/>
        <v>#DIV/0!</v>
      </c>
      <c r="X154" s="269">
        <f>(H94/1000)*V154</f>
        <v>0</v>
      </c>
      <c r="Y154" s="68"/>
      <c r="AE154" s="66"/>
      <c r="AG154" s="68"/>
      <c r="AH154" s="68"/>
      <c r="AO154" s="66"/>
      <c r="AQ154" s="68"/>
      <c r="AR154" s="68"/>
      <c r="AX154" s="66"/>
      <c r="AZ154" s="68"/>
      <c r="BA154" s="68"/>
    </row>
    <row r="155" spans="1:119" ht="25.2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M155" s="92">
        <v>3</v>
      </c>
      <c r="N155" s="1535"/>
      <c r="O155" s="1536"/>
      <c r="P155" s="1536"/>
      <c r="Q155" s="1536"/>
      <c r="R155" s="1536"/>
      <c r="S155" s="1536"/>
      <c r="T155" s="1537"/>
      <c r="U155" s="93">
        <v>0</v>
      </c>
      <c r="V155" s="94">
        <v>0</v>
      </c>
      <c r="W155" s="95" t="e">
        <f t="shared" si="145"/>
        <v>#DIV/0!</v>
      </c>
      <c r="X155" s="269">
        <f>(H47/1000)*V155</f>
        <v>0</v>
      </c>
      <c r="Y155" s="68"/>
      <c r="AE155" s="66"/>
      <c r="AG155" s="68"/>
      <c r="AH155" s="34"/>
      <c r="AO155" s="66"/>
      <c r="AQ155" s="68"/>
      <c r="AR155" s="34"/>
      <c r="AX155" s="66"/>
      <c r="AZ155" s="68"/>
      <c r="BA155" s="34"/>
    </row>
    <row r="156" spans="1:119" ht="25.2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M156" s="88">
        <v>4</v>
      </c>
      <c r="N156" s="1535"/>
      <c r="O156" s="1536"/>
      <c r="P156" s="1536"/>
      <c r="Q156" s="1536"/>
      <c r="R156" s="1536"/>
      <c r="S156" s="1536"/>
      <c r="T156" s="1537"/>
      <c r="U156" s="89">
        <v>0</v>
      </c>
      <c r="V156" s="90">
        <v>0</v>
      </c>
      <c r="W156" s="91" t="e">
        <f t="shared" si="145"/>
        <v>#DIV/0!</v>
      </c>
      <c r="X156" s="269">
        <f>(H48/1000)*V156</f>
        <v>0</v>
      </c>
      <c r="Y156" s="68"/>
      <c r="AE156" s="66"/>
      <c r="AG156" s="68"/>
      <c r="AH156" s="34"/>
      <c r="AO156" s="66"/>
      <c r="AQ156" s="68"/>
      <c r="AR156" s="34"/>
      <c r="AX156" s="66"/>
      <c r="AZ156" s="68"/>
      <c r="BA156" s="34"/>
    </row>
    <row r="157" spans="1:119" ht="25.2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M157" s="92">
        <v>5</v>
      </c>
      <c r="N157" s="1538"/>
      <c r="O157" s="1539"/>
      <c r="P157" s="1539"/>
      <c r="Q157" s="1539"/>
      <c r="R157" s="1539"/>
      <c r="S157" s="1539"/>
      <c r="T157" s="1540"/>
      <c r="U157" s="97">
        <v>0</v>
      </c>
      <c r="V157" s="98">
        <v>0</v>
      </c>
      <c r="W157" s="99" t="e">
        <f t="shared" si="145"/>
        <v>#DIV/0!</v>
      </c>
      <c r="X157" s="268">
        <f>(H43/1000)*V157</f>
        <v>0</v>
      </c>
      <c r="Y157" s="68"/>
      <c r="AE157" s="66"/>
      <c r="AG157" s="68"/>
      <c r="AH157" s="34"/>
      <c r="AO157" s="66"/>
      <c r="AQ157" s="68"/>
      <c r="AR157" s="34"/>
      <c r="AX157" s="66"/>
      <c r="AZ157" s="68"/>
      <c r="BA157" s="34"/>
    </row>
    <row r="158" spans="1:119" ht="25.2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M158" s="100"/>
      <c r="N158" s="100"/>
      <c r="O158" s="100"/>
      <c r="P158" s="100"/>
      <c r="Q158" s="100"/>
      <c r="R158" s="101"/>
      <c r="S158" s="1517" t="s">
        <v>278</v>
      </c>
      <c r="T158" s="1518"/>
      <c r="U158" s="102">
        <f>SUM(U153:U157)</f>
        <v>0</v>
      </c>
      <c r="V158" s="103">
        <f>SUM(V153:V157)</f>
        <v>0</v>
      </c>
      <c r="W158" s="270" t="e">
        <f t="shared" si="145"/>
        <v>#DIV/0!</v>
      </c>
      <c r="X158" s="271">
        <f>SUM(X153:X157)</f>
        <v>0</v>
      </c>
      <c r="Y158" s="68"/>
      <c r="AE158" s="66"/>
      <c r="AG158" s="68"/>
      <c r="AH158" s="34"/>
      <c r="AO158" s="66"/>
      <c r="AQ158" s="68"/>
      <c r="AR158" s="34"/>
      <c r="AX158" s="66"/>
      <c r="AZ158" s="68"/>
      <c r="BA158" s="34"/>
    </row>
    <row r="159" spans="1:119" ht="25.2" customHeight="1">
      <c r="A159" s="34"/>
      <c r="B159" s="34"/>
      <c r="C159" s="34"/>
      <c r="D159" s="34"/>
      <c r="E159" s="34"/>
      <c r="F159" s="34"/>
      <c r="G159" s="34"/>
      <c r="H159" s="34"/>
      <c r="I159" s="359"/>
      <c r="J159" s="359"/>
      <c r="K159" s="359"/>
      <c r="L159" s="360"/>
      <c r="M159" s="361" t="s">
        <v>348</v>
      </c>
      <c r="N159" s="362"/>
      <c r="O159" s="362"/>
      <c r="P159" s="359"/>
      <c r="Q159" s="359"/>
      <c r="R159" s="359"/>
      <c r="S159" s="359"/>
      <c r="T159" s="359"/>
      <c r="U159" s="359"/>
      <c r="V159" s="363"/>
      <c r="W159" s="363"/>
      <c r="X159" s="363"/>
      <c r="Y159" s="363"/>
      <c r="AE159" s="66"/>
      <c r="AG159" s="68"/>
      <c r="AH159" s="34"/>
      <c r="AO159" s="66"/>
      <c r="AQ159" s="68"/>
      <c r="AR159" s="34"/>
      <c r="AX159" s="66"/>
      <c r="AZ159" s="68"/>
      <c r="BA159" s="34"/>
    </row>
    <row r="160" spans="1:119" ht="25.2" customHeight="1">
      <c r="A160" s="34"/>
      <c r="B160" s="34"/>
      <c r="C160" s="34"/>
      <c r="D160" s="34"/>
      <c r="E160" s="34"/>
      <c r="F160" s="34"/>
      <c r="G160" s="34"/>
      <c r="H160" s="34"/>
      <c r="I160" s="72" t="s">
        <v>305</v>
      </c>
      <c r="J160" s="73">
        <f>950*24</f>
        <v>22800</v>
      </c>
      <c r="K160" s="74" t="s">
        <v>306</v>
      </c>
      <c r="M160" s="487" t="s">
        <v>299</v>
      </c>
      <c r="N160" s="1522" t="s">
        <v>300</v>
      </c>
      <c r="O160" s="1522"/>
      <c r="P160" s="1522"/>
      <c r="Q160" s="1522"/>
      <c r="R160" s="1522"/>
      <c r="S160" s="1522"/>
      <c r="T160" s="1522"/>
      <c r="U160" s="487" t="s">
        <v>301</v>
      </c>
      <c r="V160" s="75" t="s">
        <v>302</v>
      </c>
      <c r="W160" s="75" t="s">
        <v>303</v>
      </c>
      <c r="X160" s="266" t="s">
        <v>330</v>
      </c>
      <c r="Y160" s="68"/>
      <c r="Z160" s="34"/>
      <c r="AA160" s="34"/>
      <c r="AB160" s="34"/>
      <c r="AC160" s="34"/>
      <c r="AD160" s="34"/>
      <c r="AE160" s="66"/>
      <c r="AG160" s="68"/>
      <c r="AH160" s="34"/>
      <c r="AI160" s="34"/>
      <c r="AJ160" s="34"/>
      <c r="AK160" s="34"/>
      <c r="AL160" s="34"/>
      <c r="AM160" s="34"/>
      <c r="AN160" s="34"/>
      <c r="AO160" s="66"/>
      <c r="AQ160" s="68"/>
      <c r="AR160" s="34"/>
      <c r="AS160" s="34"/>
      <c r="AT160" s="34"/>
      <c r="AU160" s="34"/>
      <c r="AV160" s="34"/>
      <c r="AW160" s="34"/>
      <c r="AX160" s="66"/>
      <c r="AZ160" s="68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</row>
    <row r="161" spans="9:52" s="34" customFormat="1" ht="25.2" customHeight="1">
      <c r="I161" s="72" t="s">
        <v>305</v>
      </c>
      <c r="J161" s="73">
        <f>J160/4</f>
        <v>5700</v>
      </c>
      <c r="K161" s="74" t="s">
        <v>307</v>
      </c>
      <c r="L161" s="30"/>
      <c r="M161" s="81">
        <v>1</v>
      </c>
      <c r="N161" s="1523"/>
      <c r="O161" s="1524"/>
      <c r="P161" s="1524"/>
      <c r="Q161" s="1524"/>
      <c r="R161" s="1524"/>
      <c r="S161" s="1524"/>
      <c r="T161" s="1525"/>
      <c r="U161" s="82">
        <v>0</v>
      </c>
      <c r="V161" s="83">
        <v>0</v>
      </c>
      <c r="W161" s="84" t="e">
        <f t="shared" ref="W161:W166" si="146">V161/U161</f>
        <v>#DIV/0!</v>
      </c>
      <c r="X161" s="269">
        <f>(H27/1000)*V161</f>
        <v>0</v>
      </c>
      <c r="Y161" s="68"/>
      <c r="AE161" s="66"/>
      <c r="AF161" s="31"/>
      <c r="AG161" s="68"/>
      <c r="AO161" s="66"/>
      <c r="AP161" s="31"/>
      <c r="AQ161" s="68"/>
      <c r="AX161" s="66"/>
      <c r="AY161" s="31"/>
      <c r="AZ161" s="68"/>
    </row>
    <row r="162" spans="9:52" s="34" customFormat="1" ht="25.2" customHeight="1">
      <c r="L162" s="30"/>
      <c r="M162" s="88">
        <v>2</v>
      </c>
      <c r="N162" s="1511"/>
      <c r="O162" s="1512"/>
      <c r="P162" s="1512"/>
      <c r="Q162" s="1512"/>
      <c r="R162" s="1512"/>
      <c r="S162" s="1512"/>
      <c r="T162" s="1513"/>
      <c r="U162" s="89">
        <v>0</v>
      </c>
      <c r="V162" s="90">
        <v>0</v>
      </c>
      <c r="W162" s="91" t="e">
        <f t="shared" si="146"/>
        <v>#DIV/0!</v>
      </c>
      <c r="X162" s="269">
        <f>(H22/1000)*V162</f>
        <v>0</v>
      </c>
      <c r="AE162" s="66"/>
      <c r="AF162" s="31"/>
      <c r="AG162" s="68"/>
      <c r="AO162" s="66"/>
      <c r="AP162" s="31"/>
      <c r="AQ162" s="68"/>
      <c r="AX162" s="66"/>
      <c r="AY162" s="31"/>
      <c r="AZ162" s="68"/>
    </row>
    <row r="163" spans="9:52" s="34" customFormat="1" ht="25.2" customHeight="1">
      <c r="L163" s="30"/>
      <c r="M163" s="106">
        <v>3</v>
      </c>
      <c r="N163" s="1511"/>
      <c r="O163" s="1512"/>
      <c r="P163" s="1512"/>
      <c r="Q163" s="1512"/>
      <c r="R163" s="1512"/>
      <c r="S163" s="1512"/>
      <c r="T163" s="1513"/>
      <c r="U163" s="107">
        <v>0</v>
      </c>
      <c r="V163" s="108">
        <v>0</v>
      </c>
      <c r="W163" s="91" t="e">
        <f t="shared" si="146"/>
        <v>#DIV/0!</v>
      </c>
      <c r="X163" s="269">
        <f>(H23/1000)*V163</f>
        <v>0</v>
      </c>
      <c r="AE163" s="66"/>
      <c r="AF163" s="31"/>
      <c r="AG163" s="68"/>
      <c r="AO163" s="66"/>
      <c r="AP163" s="31"/>
      <c r="AQ163" s="68"/>
      <c r="AX163" s="66"/>
      <c r="AY163" s="31"/>
      <c r="AZ163" s="68"/>
    </row>
    <row r="164" spans="9:52" s="34" customFormat="1" ht="25.2" customHeight="1">
      <c r="L164" s="30"/>
      <c r="M164" s="88">
        <v>4</v>
      </c>
      <c r="N164" s="1526"/>
      <c r="O164" s="1527"/>
      <c r="P164" s="1527"/>
      <c r="Q164" s="1527"/>
      <c r="R164" s="1527"/>
      <c r="S164" s="1527"/>
      <c r="T164" s="1528"/>
      <c r="U164" s="107">
        <v>0</v>
      </c>
      <c r="V164" s="108">
        <v>0</v>
      </c>
      <c r="W164" s="91" t="e">
        <f t="shared" si="146"/>
        <v>#DIV/0!</v>
      </c>
      <c r="X164" s="269">
        <f>(H24/1000)*V164</f>
        <v>0</v>
      </c>
      <c r="AE164" s="66"/>
      <c r="AF164" s="31"/>
      <c r="AG164" s="68"/>
      <c r="AO164" s="66"/>
      <c r="AP164" s="31"/>
      <c r="AQ164" s="68"/>
      <c r="AX164" s="66"/>
      <c r="AY164" s="31"/>
      <c r="AZ164" s="68"/>
    </row>
    <row r="165" spans="9:52" s="34" customFormat="1" ht="25.2" customHeight="1">
      <c r="L165" s="30"/>
      <c r="M165" s="106">
        <v>5</v>
      </c>
      <c r="N165" s="1519"/>
      <c r="O165" s="1520"/>
      <c r="P165" s="1520"/>
      <c r="Q165" s="1520"/>
      <c r="R165" s="1520"/>
      <c r="S165" s="1520"/>
      <c r="T165" s="1521"/>
      <c r="U165" s="109">
        <v>0</v>
      </c>
      <c r="V165" s="110">
        <v>0</v>
      </c>
      <c r="W165" s="111" t="e">
        <f t="shared" si="146"/>
        <v>#DIV/0!</v>
      </c>
      <c r="X165" s="269">
        <f>(H26/1000)*V165</f>
        <v>0</v>
      </c>
      <c r="AE165" s="66"/>
      <c r="AF165" s="31"/>
      <c r="AG165" s="68"/>
      <c r="AO165" s="66"/>
      <c r="AP165" s="31"/>
      <c r="AQ165" s="68"/>
      <c r="AX165" s="66"/>
      <c r="AY165" s="31"/>
      <c r="AZ165" s="68"/>
    </row>
    <row r="166" spans="9:52" s="34" customFormat="1" ht="25.2" customHeight="1">
      <c r="L166" s="30"/>
      <c r="M166" s="100"/>
      <c r="N166" s="100"/>
      <c r="O166" s="100"/>
      <c r="P166" s="100"/>
      <c r="Q166" s="100"/>
      <c r="R166" s="101"/>
      <c r="S166" s="1517" t="s">
        <v>278</v>
      </c>
      <c r="T166" s="1518"/>
      <c r="U166" s="102">
        <f>SUM(U161:U165)</f>
        <v>0</v>
      </c>
      <c r="V166" s="103">
        <f>SUM(V161:V165)</f>
        <v>0</v>
      </c>
      <c r="W166" s="270" t="e">
        <f t="shared" si="146"/>
        <v>#DIV/0!</v>
      </c>
      <c r="X166" s="271">
        <f>SUM(X161:X165)</f>
        <v>0</v>
      </c>
      <c r="AE166" s="66"/>
      <c r="AF166" s="31"/>
      <c r="AG166" s="68"/>
      <c r="AO166" s="66"/>
      <c r="AP166" s="31"/>
      <c r="AQ166" s="68"/>
      <c r="AX166" s="66"/>
      <c r="AY166" s="31"/>
      <c r="AZ166" s="68"/>
    </row>
    <row r="167" spans="9:52" s="34" customFormat="1" ht="25.2" customHeight="1">
      <c r="L167" s="30"/>
      <c r="M167" s="112" t="s">
        <v>409</v>
      </c>
      <c r="N167" s="113"/>
      <c r="O167" s="113"/>
      <c r="V167" s="68"/>
      <c r="W167" s="68"/>
      <c r="X167" s="68"/>
      <c r="Y167" s="68"/>
      <c r="AE167" s="66"/>
      <c r="AF167" s="31"/>
      <c r="AG167" s="68"/>
      <c r="AO167" s="66"/>
      <c r="AP167" s="31"/>
      <c r="AQ167" s="68"/>
      <c r="AX167" s="66"/>
      <c r="AY167" s="31"/>
      <c r="AZ167" s="68"/>
    </row>
    <row r="168" spans="9:52" s="34" customFormat="1" ht="25.2" customHeight="1">
      <c r="I168" s="72" t="s">
        <v>305</v>
      </c>
      <c r="J168" s="73">
        <f>950*24</f>
        <v>22800</v>
      </c>
      <c r="K168" s="74" t="s">
        <v>306</v>
      </c>
      <c r="L168" s="30"/>
      <c r="M168" s="487" t="s">
        <v>299</v>
      </c>
      <c r="N168" s="1522" t="s">
        <v>300</v>
      </c>
      <c r="O168" s="1522"/>
      <c r="P168" s="1522"/>
      <c r="Q168" s="1522"/>
      <c r="R168" s="1522"/>
      <c r="S168" s="1522"/>
      <c r="T168" s="1522"/>
      <c r="U168" s="487" t="s">
        <v>301</v>
      </c>
      <c r="V168" s="75" t="s">
        <v>302</v>
      </c>
      <c r="W168" s="75" t="s">
        <v>303</v>
      </c>
      <c r="X168" s="266" t="s">
        <v>330</v>
      </c>
      <c r="Y168" s="68"/>
      <c r="AE168" s="66"/>
      <c r="AF168" s="31"/>
      <c r="AG168" s="68"/>
      <c r="AO168" s="66"/>
      <c r="AP168" s="31"/>
      <c r="AQ168" s="68"/>
      <c r="AX168" s="66"/>
      <c r="AY168" s="31"/>
      <c r="AZ168" s="68"/>
    </row>
    <row r="169" spans="9:52" s="34" customFormat="1" ht="25.2" customHeight="1">
      <c r="I169" s="72" t="s">
        <v>305</v>
      </c>
      <c r="J169" s="73">
        <f>J168/4</f>
        <v>5700</v>
      </c>
      <c r="K169" s="74" t="s">
        <v>307</v>
      </c>
      <c r="L169" s="30"/>
      <c r="M169" s="81">
        <v>1</v>
      </c>
      <c r="N169" s="1523"/>
      <c r="O169" s="1524"/>
      <c r="P169" s="1524"/>
      <c r="Q169" s="1524"/>
      <c r="R169" s="1524"/>
      <c r="S169" s="1524"/>
      <c r="T169" s="1525"/>
      <c r="U169" s="82">
        <v>0</v>
      </c>
      <c r="V169" s="83">
        <v>0</v>
      </c>
      <c r="W169" s="84" t="e">
        <f t="shared" ref="W169:W174" si="147">V169/U169</f>
        <v>#DIV/0!</v>
      </c>
      <c r="X169" s="269">
        <f>(H45/1000)*V169</f>
        <v>0</v>
      </c>
      <c r="Y169" s="68"/>
      <c r="AE169" s="66"/>
      <c r="AF169" s="31"/>
      <c r="AG169" s="68"/>
      <c r="AO169" s="66"/>
      <c r="AP169" s="31"/>
      <c r="AQ169" s="68"/>
      <c r="AX169" s="66"/>
      <c r="AY169" s="31"/>
      <c r="AZ169" s="68"/>
    </row>
    <row r="170" spans="9:52" s="34" customFormat="1" ht="25.2" customHeight="1">
      <c r="L170" s="30"/>
      <c r="M170" s="88">
        <v>2</v>
      </c>
      <c r="N170" s="1511"/>
      <c r="O170" s="1512"/>
      <c r="P170" s="1512"/>
      <c r="Q170" s="1512"/>
      <c r="R170" s="1512"/>
      <c r="S170" s="1512"/>
      <c r="T170" s="1513"/>
      <c r="U170" s="89">
        <v>0</v>
      </c>
      <c r="V170" s="90">
        <v>0</v>
      </c>
      <c r="W170" s="91" t="e">
        <f t="shared" si="147"/>
        <v>#DIV/0!</v>
      </c>
      <c r="X170" s="269">
        <f>(H39/1000)*V170</f>
        <v>0</v>
      </c>
      <c r="AE170" s="66"/>
      <c r="AF170" s="31"/>
      <c r="AG170" s="68"/>
      <c r="AO170" s="66"/>
      <c r="AP170" s="31"/>
      <c r="AQ170" s="68"/>
      <c r="AX170" s="66"/>
      <c r="AY170" s="31"/>
      <c r="AZ170" s="68"/>
    </row>
    <row r="171" spans="9:52" s="34" customFormat="1" ht="25.2" customHeight="1">
      <c r="L171" s="30"/>
      <c r="M171" s="106">
        <v>3</v>
      </c>
      <c r="N171" s="1511"/>
      <c r="O171" s="1512"/>
      <c r="P171" s="1512"/>
      <c r="Q171" s="1512"/>
      <c r="R171" s="1512"/>
      <c r="S171" s="1512"/>
      <c r="T171" s="1513"/>
      <c r="U171" s="107">
        <v>0</v>
      </c>
      <c r="V171" s="108">
        <v>0</v>
      </c>
      <c r="W171" s="91" t="e">
        <f t="shared" si="147"/>
        <v>#DIV/0!</v>
      </c>
      <c r="X171" s="269">
        <f>(H42/1000)*V171</f>
        <v>0</v>
      </c>
      <c r="AE171" s="66"/>
      <c r="AF171" s="31"/>
      <c r="AG171" s="68"/>
      <c r="AO171" s="66"/>
      <c r="AP171" s="31"/>
      <c r="AQ171" s="68"/>
      <c r="AX171" s="66"/>
      <c r="AY171" s="31"/>
      <c r="AZ171" s="68"/>
    </row>
    <row r="172" spans="9:52" s="34" customFormat="1" ht="25.2" customHeight="1">
      <c r="L172" s="30"/>
      <c r="M172" s="88">
        <v>4</v>
      </c>
      <c r="N172" s="1526"/>
      <c r="O172" s="1527"/>
      <c r="P172" s="1527"/>
      <c r="Q172" s="1527"/>
      <c r="R172" s="1527"/>
      <c r="S172" s="1527"/>
      <c r="T172" s="1528"/>
      <c r="U172" s="107">
        <v>0</v>
      </c>
      <c r="V172" s="108">
        <v>0</v>
      </c>
      <c r="W172" s="91" t="e">
        <f t="shared" si="147"/>
        <v>#DIV/0!</v>
      </c>
      <c r="X172" s="269">
        <f>(H43/1000)*V172</f>
        <v>0</v>
      </c>
      <c r="AE172" s="66"/>
      <c r="AF172" s="31"/>
      <c r="AG172" s="68"/>
      <c r="AO172" s="66"/>
      <c r="AP172" s="31"/>
      <c r="AQ172" s="68"/>
      <c r="AX172" s="66"/>
      <c r="AY172" s="31"/>
      <c r="AZ172" s="68"/>
    </row>
    <row r="173" spans="9:52" s="34" customFormat="1" ht="25.2" customHeight="1">
      <c r="L173" s="30"/>
      <c r="M173" s="106">
        <v>5</v>
      </c>
      <c r="N173" s="1519"/>
      <c r="O173" s="1520"/>
      <c r="P173" s="1520"/>
      <c r="Q173" s="1520"/>
      <c r="R173" s="1520"/>
      <c r="S173" s="1520"/>
      <c r="T173" s="1521"/>
      <c r="U173" s="109">
        <v>0</v>
      </c>
      <c r="V173" s="110">
        <v>0</v>
      </c>
      <c r="W173" s="111" t="e">
        <f t="shared" si="147"/>
        <v>#DIV/0!</v>
      </c>
      <c r="X173" s="269">
        <f>(H44/1000)*V173</f>
        <v>0</v>
      </c>
      <c r="AE173" s="66"/>
      <c r="AF173" s="31"/>
      <c r="AG173" s="68"/>
      <c r="AO173" s="66"/>
      <c r="AP173" s="31"/>
      <c r="AQ173" s="68"/>
      <c r="AX173" s="66"/>
      <c r="AY173" s="31"/>
      <c r="AZ173" s="68"/>
    </row>
    <row r="174" spans="9:52" s="34" customFormat="1" ht="25.2" customHeight="1" thickBot="1">
      <c r="L174" s="30"/>
      <c r="M174" s="100"/>
      <c r="N174" s="100"/>
      <c r="O174" s="100"/>
      <c r="P174" s="100"/>
      <c r="Q174" s="100"/>
      <c r="R174" s="101"/>
      <c r="S174" s="1517" t="s">
        <v>278</v>
      </c>
      <c r="T174" s="1518"/>
      <c r="U174" s="102">
        <f>SUM(U169:U173)</f>
        <v>0</v>
      </c>
      <c r="V174" s="103">
        <f>SUM(V169:V173)</f>
        <v>0</v>
      </c>
      <c r="W174" s="270" t="e">
        <f t="shared" si="147"/>
        <v>#DIV/0!</v>
      </c>
      <c r="X174" s="271">
        <f>SUM(X169:X173)</f>
        <v>0</v>
      </c>
      <c r="AE174" s="66"/>
      <c r="AF174" s="31"/>
      <c r="AG174" s="68"/>
      <c r="AO174" s="66"/>
      <c r="AP174" s="31"/>
      <c r="AQ174" s="68"/>
      <c r="AX174" s="66"/>
      <c r="AY174" s="31"/>
      <c r="AZ174" s="68"/>
    </row>
    <row r="175" spans="9:52" s="34" customFormat="1" ht="25.2" customHeight="1" thickTop="1" thickBot="1">
      <c r="L175" s="30"/>
      <c r="M175" s="68"/>
      <c r="N175" s="68"/>
      <c r="O175" s="68"/>
      <c r="P175" s="68"/>
      <c r="Q175" s="68"/>
      <c r="R175" s="68"/>
      <c r="S175" s="1505" t="s">
        <v>331</v>
      </c>
      <c r="T175" s="1505"/>
      <c r="U175" s="1505"/>
      <c r="V175" s="1504">
        <f>V150+V158+V166+V174</f>
        <v>0</v>
      </c>
      <c r="W175" s="1505"/>
      <c r="X175" s="486" t="e">
        <f>X150+X158+X166+X174</f>
        <v>#REF!</v>
      </c>
      <c r="AE175" s="66"/>
      <c r="AF175" s="31"/>
      <c r="AG175" s="68"/>
      <c r="AO175" s="66"/>
      <c r="AP175" s="31"/>
      <c r="AQ175" s="68"/>
      <c r="AX175" s="66"/>
      <c r="AY175" s="31"/>
      <c r="AZ175" s="68"/>
    </row>
    <row r="176" spans="9:52" s="34" customFormat="1" ht="25.2" customHeight="1" thickTop="1">
      <c r="L176" s="30"/>
      <c r="M176" s="364" t="s">
        <v>390</v>
      </c>
      <c r="N176" s="365"/>
      <c r="O176" s="365"/>
      <c r="V176" s="68"/>
      <c r="W176" s="68"/>
      <c r="X176" s="68"/>
      <c r="AE176" s="66"/>
      <c r="AF176" s="31"/>
      <c r="AG176" s="68"/>
      <c r="AO176" s="66"/>
      <c r="AP176" s="31"/>
      <c r="AQ176" s="68"/>
      <c r="AX176" s="66"/>
      <c r="AY176" s="31"/>
      <c r="AZ176" s="68"/>
    </row>
    <row r="177" spans="1:119" ht="25.2" customHeight="1">
      <c r="A177" s="34"/>
      <c r="B177" s="34"/>
      <c r="C177" s="34"/>
      <c r="D177" s="34"/>
      <c r="E177" s="34"/>
      <c r="F177" s="34"/>
      <c r="G177" s="34"/>
      <c r="H177" s="34"/>
      <c r="I177" s="72" t="s">
        <v>305</v>
      </c>
      <c r="J177" s="73">
        <f>800*24</f>
        <v>19200</v>
      </c>
      <c r="K177" s="74" t="s">
        <v>306</v>
      </c>
      <c r="M177" s="487" t="s">
        <v>299</v>
      </c>
      <c r="N177" s="1522" t="s">
        <v>300</v>
      </c>
      <c r="O177" s="1522"/>
      <c r="P177" s="1522"/>
      <c r="Q177" s="1522"/>
      <c r="R177" s="1522"/>
      <c r="S177" s="1522"/>
      <c r="T177" s="1522"/>
      <c r="U177" s="487" t="s">
        <v>301</v>
      </c>
      <c r="V177" s="75" t="s">
        <v>302</v>
      </c>
      <c r="W177" s="75" t="s">
        <v>303</v>
      </c>
      <c r="X177" s="266" t="s">
        <v>330</v>
      </c>
      <c r="Y177" s="34"/>
      <c r="Z177" s="34"/>
      <c r="AA177" s="34"/>
      <c r="AB177" s="34"/>
      <c r="AC177" s="34"/>
      <c r="AD177" s="34"/>
      <c r="AE177" s="66"/>
      <c r="AG177" s="68"/>
      <c r="AH177" s="34"/>
      <c r="AI177" s="34"/>
      <c r="AJ177" s="34"/>
      <c r="AK177" s="34"/>
      <c r="AL177" s="34"/>
      <c r="AM177" s="34"/>
      <c r="AN177" s="34"/>
      <c r="AO177" s="66"/>
      <c r="AQ177" s="68"/>
      <c r="AR177" s="34"/>
      <c r="AS177" s="34"/>
      <c r="AT177" s="34"/>
      <c r="AU177" s="34"/>
      <c r="AV177" s="34"/>
      <c r="AW177" s="34"/>
      <c r="AX177" s="66"/>
      <c r="AZ177" s="68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</row>
    <row r="178" spans="1:119" ht="25.2" customHeight="1">
      <c r="A178" s="34"/>
      <c r="B178" s="34"/>
      <c r="C178" s="34"/>
      <c r="D178" s="34"/>
      <c r="E178" s="34"/>
      <c r="F178" s="34"/>
      <c r="G178" s="34"/>
      <c r="H178" s="34"/>
      <c r="I178" s="72" t="s">
        <v>305</v>
      </c>
      <c r="J178" s="73">
        <f>J177/4</f>
        <v>4800</v>
      </c>
      <c r="K178" s="74" t="s">
        <v>307</v>
      </c>
      <c r="M178" s="81">
        <v>1</v>
      </c>
      <c r="N178" s="1511"/>
      <c r="O178" s="1512"/>
      <c r="P178" s="1512"/>
      <c r="Q178" s="1512"/>
      <c r="R178" s="1512"/>
      <c r="S178" s="1512"/>
      <c r="T178" s="1513"/>
      <c r="U178" s="82">
        <v>0</v>
      </c>
      <c r="V178" s="83">
        <v>0</v>
      </c>
      <c r="W178" s="84" t="e">
        <f t="shared" ref="W178:W183" si="148">V178/U178</f>
        <v>#DIV/0!</v>
      </c>
      <c r="X178" s="269">
        <f>(H61/1000)*V178</f>
        <v>0</v>
      </c>
      <c r="Y178" s="34"/>
      <c r="Z178" s="34"/>
      <c r="AA178" s="34"/>
      <c r="AB178" s="34"/>
      <c r="AC178" s="34"/>
      <c r="AD178" s="34"/>
      <c r="AE178" s="66"/>
      <c r="AG178" s="68"/>
      <c r="AH178" s="34"/>
      <c r="AI178" s="34"/>
      <c r="AJ178" s="34"/>
      <c r="AK178" s="34"/>
      <c r="AL178" s="34"/>
      <c r="AM178" s="34"/>
      <c r="AN178" s="34"/>
      <c r="AO178" s="66"/>
      <c r="AQ178" s="68"/>
      <c r="AR178" s="34"/>
      <c r="AS178" s="34"/>
      <c r="AT178" s="34"/>
      <c r="AU178" s="34"/>
      <c r="AV178" s="34"/>
      <c r="AW178" s="34"/>
      <c r="AX178" s="66"/>
      <c r="AZ178" s="68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</row>
    <row r="179" spans="1:119" ht="25.2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M179" s="88">
        <v>2</v>
      </c>
      <c r="N179" s="1511"/>
      <c r="O179" s="1512"/>
      <c r="P179" s="1512"/>
      <c r="Q179" s="1512"/>
      <c r="R179" s="1512"/>
      <c r="S179" s="1512"/>
      <c r="T179" s="1513"/>
      <c r="U179" s="89">
        <v>0</v>
      </c>
      <c r="V179" s="90">
        <v>0</v>
      </c>
      <c r="W179" s="91" t="e">
        <f t="shared" si="148"/>
        <v>#DIV/0!</v>
      </c>
      <c r="X179" s="269">
        <f>(H62/1000)*V179</f>
        <v>0</v>
      </c>
      <c r="Y179" s="34"/>
      <c r="Z179" s="34"/>
      <c r="AA179" s="34"/>
      <c r="AB179" s="34"/>
      <c r="AC179" s="34"/>
      <c r="AD179" s="34"/>
      <c r="AE179" s="66"/>
      <c r="AG179" s="68"/>
      <c r="AH179" s="34"/>
      <c r="AI179" s="34"/>
      <c r="AJ179" s="34"/>
      <c r="AK179" s="34"/>
      <c r="AL179" s="34"/>
      <c r="AM179" s="34"/>
      <c r="AN179" s="34"/>
      <c r="AO179" s="66"/>
      <c r="AQ179" s="68"/>
      <c r="AR179" s="34"/>
      <c r="AS179" s="34"/>
      <c r="AT179" s="34"/>
      <c r="AU179" s="34"/>
      <c r="AV179" s="34"/>
      <c r="AW179" s="34"/>
      <c r="AX179" s="66"/>
      <c r="AZ179" s="68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</row>
    <row r="180" spans="1:119" ht="25.2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M180" s="106">
        <v>3</v>
      </c>
      <c r="N180" s="1511"/>
      <c r="O180" s="1512"/>
      <c r="P180" s="1512"/>
      <c r="Q180" s="1512"/>
      <c r="R180" s="1512"/>
      <c r="S180" s="1512"/>
      <c r="T180" s="1513"/>
      <c r="U180" s="107">
        <v>0</v>
      </c>
      <c r="V180" s="108">
        <v>0</v>
      </c>
      <c r="W180" s="91" t="e">
        <f t="shared" si="148"/>
        <v>#DIV/0!</v>
      </c>
      <c r="X180" s="269">
        <f>(H63/1000)*V180</f>
        <v>0</v>
      </c>
      <c r="Y180" s="34"/>
      <c r="Z180" s="34"/>
      <c r="AA180" s="34"/>
      <c r="AB180" s="34"/>
      <c r="AC180" s="34"/>
      <c r="AD180" s="34"/>
      <c r="AE180" s="66"/>
      <c r="AG180" s="68"/>
      <c r="AH180" s="34"/>
      <c r="AI180" s="34"/>
      <c r="AJ180" s="34"/>
      <c r="AK180" s="34"/>
      <c r="AL180" s="34"/>
      <c r="AM180" s="34"/>
      <c r="AN180" s="34"/>
      <c r="AO180" s="66"/>
      <c r="AQ180" s="68"/>
      <c r="AR180" s="34"/>
      <c r="AS180" s="34"/>
      <c r="AT180" s="34"/>
      <c r="AU180" s="34"/>
      <c r="AV180" s="34"/>
      <c r="AW180" s="34"/>
      <c r="AX180" s="66"/>
      <c r="AZ180" s="68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</row>
    <row r="181" spans="1:119" ht="25.2" customHeight="1">
      <c r="I181" s="34"/>
      <c r="J181" s="34"/>
      <c r="K181" s="34"/>
      <c r="M181" s="88">
        <v>4</v>
      </c>
      <c r="N181" s="1511"/>
      <c r="O181" s="1512"/>
      <c r="P181" s="1512"/>
      <c r="Q181" s="1512"/>
      <c r="R181" s="1512"/>
      <c r="S181" s="1512"/>
      <c r="T181" s="1513"/>
      <c r="U181" s="107">
        <v>0</v>
      </c>
      <c r="V181" s="108">
        <v>0</v>
      </c>
      <c r="W181" s="91" t="e">
        <f t="shared" si="148"/>
        <v>#DIV/0!</v>
      </c>
      <c r="X181" s="269">
        <f>(H64/1000)*V181</f>
        <v>0</v>
      </c>
      <c r="Y181" s="34"/>
    </row>
    <row r="182" spans="1:119" ht="25.2" customHeight="1">
      <c r="I182" s="34"/>
      <c r="J182" s="34"/>
      <c r="K182" s="34"/>
      <c r="M182" s="106">
        <v>5</v>
      </c>
      <c r="N182" s="1514"/>
      <c r="O182" s="1515"/>
      <c r="P182" s="1515"/>
      <c r="Q182" s="1515"/>
      <c r="R182" s="1515"/>
      <c r="S182" s="1515"/>
      <c r="T182" s="1516"/>
      <c r="U182" s="109">
        <v>0</v>
      </c>
      <c r="V182" s="110">
        <v>0</v>
      </c>
      <c r="W182" s="111" t="e">
        <f t="shared" si="148"/>
        <v>#DIV/0!</v>
      </c>
      <c r="X182" s="269">
        <f>(H65/1000)*V182</f>
        <v>0</v>
      </c>
      <c r="Y182" s="34"/>
    </row>
    <row r="183" spans="1:119" ht="25.2" customHeight="1" thickBot="1">
      <c r="I183" s="34"/>
      <c r="J183" s="34"/>
      <c r="K183" s="34"/>
      <c r="M183" s="100"/>
      <c r="N183" s="100"/>
      <c r="O183" s="100"/>
      <c r="P183" s="100"/>
      <c r="Q183" s="100"/>
      <c r="R183" s="101"/>
      <c r="S183" s="1517" t="s">
        <v>278</v>
      </c>
      <c r="T183" s="1518"/>
      <c r="U183" s="102">
        <f>SUM(U178:U182)</f>
        <v>0</v>
      </c>
      <c r="V183" s="103">
        <f>SUM(V178:V182)</f>
        <v>0</v>
      </c>
      <c r="W183" s="270" t="e">
        <f t="shared" si="148"/>
        <v>#DIV/0!</v>
      </c>
      <c r="X183" s="271">
        <f>SUM(X178:X182)</f>
        <v>0</v>
      </c>
      <c r="Y183" s="34"/>
    </row>
    <row r="184" spans="1:119" ht="25.2" customHeight="1" thickTop="1" thickBot="1">
      <c r="I184" s="34"/>
      <c r="J184" s="34"/>
      <c r="K184" s="34"/>
      <c r="M184" s="68"/>
      <c r="N184" s="68"/>
      <c r="O184" s="68"/>
      <c r="P184" s="68"/>
      <c r="Q184" s="68"/>
      <c r="R184" s="68"/>
      <c r="S184" s="1505" t="s">
        <v>332</v>
      </c>
      <c r="T184" s="1505"/>
      <c r="U184" s="1505"/>
      <c r="V184" s="1504">
        <f>V183</f>
        <v>0</v>
      </c>
      <c r="W184" s="1505"/>
      <c r="X184" s="486">
        <f>X183</f>
        <v>0</v>
      </c>
      <c r="Y184" s="34"/>
    </row>
    <row r="185" spans="1:119" ht="25.2" customHeight="1" thickTop="1" thickBot="1">
      <c r="I185" s="34"/>
      <c r="J185" s="34"/>
      <c r="K185" s="34"/>
      <c r="L185" s="34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34"/>
    </row>
    <row r="186" spans="1:119" ht="25.2" customHeight="1" thickTop="1" thickBot="1">
      <c r="I186" s="34"/>
      <c r="J186" s="34"/>
      <c r="K186" s="34"/>
      <c r="L186" s="34"/>
      <c r="M186" s="68"/>
      <c r="N186" s="68"/>
      <c r="O186" s="68"/>
      <c r="P186" s="68"/>
      <c r="Q186" s="68"/>
      <c r="R186" s="68"/>
      <c r="S186" s="1506" t="s">
        <v>304</v>
      </c>
      <c r="T186" s="1507"/>
      <c r="U186" s="315">
        <f>U150+U158+U166+U174+U183</f>
        <v>0</v>
      </c>
      <c r="V186" s="315">
        <f>V150+V158+V166+V174+V183</f>
        <v>0</v>
      </c>
      <c r="W186" s="313" t="e">
        <f>V186/U186</f>
        <v>#DIV/0!</v>
      </c>
      <c r="X186" s="314" t="e">
        <f>X150+X158+X166+X174+X183</f>
        <v>#REF!</v>
      </c>
      <c r="Y186" s="34"/>
    </row>
    <row r="187" spans="1:119" ht="14.4" thickTop="1">
      <c r="I187" s="34"/>
      <c r="J187" s="34"/>
      <c r="K187" s="34"/>
      <c r="L187" s="34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34"/>
    </row>
  </sheetData>
  <mergeCells count="249">
    <mergeCell ref="S183:T183"/>
    <mergeCell ref="S184:U184"/>
    <mergeCell ref="V184:W184"/>
    <mergeCell ref="S186:T186"/>
    <mergeCell ref="N177:T177"/>
    <mergeCell ref="N178:T178"/>
    <mergeCell ref="N179:T179"/>
    <mergeCell ref="N180:T180"/>
    <mergeCell ref="N181:T181"/>
    <mergeCell ref="N182:T182"/>
    <mergeCell ref="N171:T171"/>
    <mergeCell ref="N172:T172"/>
    <mergeCell ref="N173:T173"/>
    <mergeCell ref="S174:T174"/>
    <mergeCell ref="S175:U175"/>
    <mergeCell ref="V175:W175"/>
    <mergeCell ref="N164:T164"/>
    <mergeCell ref="N165:T165"/>
    <mergeCell ref="S166:T166"/>
    <mergeCell ref="N168:T168"/>
    <mergeCell ref="N169:T169"/>
    <mergeCell ref="N170:T170"/>
    <mergeCell ref="N157:T157"/>
    <mergeCell ref="S158:T158"/>
    <mergeCell ref="N160:T160"/>
    <mergeCell ref="N161:T161"/>
    <mergeCell ref="N162:T162"/>
    <mergeCell ref="N163:T163"/>
    <mergeCell ref="S150:T150"/>
    <mergeCell ref="N152:T152"/>
    <mergeCell ref="N153:T153"/>
    <mergeCell ref="N154:T154"/>
    <mergeCell ref="N155:T155"/>
    <mergeCell ref="N156:T156"/>
    <mergeCell ref="CZ135:DC135"/>
    <mergeCell ref="DD135:DG135"/>
    <mergeCell ref="AW135:AW136"/>
    <mergeCell ref="AX137:BE137"/>
    <mergeCell ref="BF137:BF139"/>
    <mergeCell ref="BG137:BN137"/>
    <mergeCell ref="BO137:BO139"/>
    <mergeCell ref="CD135:CD136"/>
    <mergeCell ref="CE135:CE136"/>
    <mergeCell ref="CG135:CI135"/>
    <mergeCell ref="CJ135:CM135"/>
    <mergeCell ref="CN135:CQ135"/>
    <mergeCell ref="BX135:BX136"/>
    <mergeCell ref="BY135:BY136"/>
    <mergeCell ref="BZ135:BZ136"/>
    <mergeCell ref="CA135:CA136"/>
    <mergeCell ref="CB135:CB136"/>
    <mergeCell ref="AN135:AN136"/>
    <mergeCell ref="AO135:AV135"/>
    <mergeCell ref="N144:T144"/>
    <mergeCell ref="N145:T145"/>
    <mergeCell ref="N146:T146"/>
    <mergeCell ref="N147:T147"/>
    <mergeCell ref="N148:T148"/>
    <mergeCell ref="N149:T149"/>
    <mergeCell ref="CV135:CY135"/>
    <mergeCell ref="DH135:DJ135"/>
    <mergeCell ref="DK135:DM135"/>
    <mergeCell ref="CR135:CU135"/>
    <mergeCell ref="DK118:DM118"/>
    <mergeCell ref="A134:B135"/>
    <mergeCell ref="C134:F135"/>
    <mergeCell ref="M134:U134"/>
    <mergeCell ref="V134:AN134"/>
    <mergeCell ref="AO134:AW134"/>
    <mergeCell ref="AX134:BF134"/>
    <mergeCell ref="BG134:BO134"/>
    <mergeCell ref="BP134:BX134"/>
    <mergeCell ref="BY134:CE134"/>
    <mergeCell ref="CA118:CA119"/>
    <mergeCell ref="CB118:CB119"/>
    <mergeCell ref="CC118:CC119"/>
    <mergeCell ref="CD118:CD119"/>
    <mergeCell ref="CE118:CE119"/>
    <mergeCell ref="DH118:DJ118"/>
    <mergeCell ref="BG118:BN118"/>
    <mergeCell ref="BO118:BO119"/>
    <mergeCell ref="BP118:BW118"/>
    <mergeCell ref="BX118:BX119"/>
    <mergeCell ref="BY118:BY119"/>
    <mergeCell ref="BZ118:BZ119"/>
    <mergeCell ref="CG134:CI134"/>
    <mergeCell ref="M135:T135"/>
    <mergeCell ref="CF117:CF118"/>
    <mergeCell ref="M118:T118"/>
    <mergeCell ref="U118:U119"/>
    <mergeCell ref="V118:AC118"/>
    <mergeCell ref="AD118:AD119"/>
    <mergeCell ref="AE118:AL118"/>
    <mergeCell ref="AM118:AN119"/>
    <mergeCell ref="AO118:AV118"/>
    <mergeCell ref="AX118:BE118"/>
    <mergeCell ref="CC135:CC136"/>
    <mergeCell ref="AX135:BE135"/>
    <mergeCell ref="BF135:BF136"/>
    <mergeCell ref="BG135:BN135"/>
    <mergeCell ref="BO135:BO136"/>
    <mergeCell ref="BP135:BW135"/>
    <mergeCell ref="CF134:CF135"/>
    <mergeCell ref="U135:U136"/>
    <mergeCell ref="V135:AC135"/>
    <mergeCell ref="AD135:AD136"/>
    <mergeCell ref="AE135:AL135"/>
    <mergeCell ref="AM135:AM136"/>
    <mergeCell ref="DH108:DJ108"/>
    <mergeCell ref="DK108:DM108"/>
    <mergeCell ref="A117:B118"/>
    <mergeCell ref="C117:F118"/>
    <mergeCell ref="M117:U117"/>
    <mergeCell ref="V117:AD117"/>
    <mergeCell ref="AE117:AN117"/>
    <mergeCell ref="BG117:BO117"/>
    <mergeCell ref="BP117:BX117"/>
    <mergeCell ref="BY108:BY109"/>
    <mergeCell ref="BZ108:BZ109"/>
    <mergeCell ref="CA108:CA109"/>
    <mergeCell ref="CB108:CB109"/>
    <mergeCell ref="CC108:CC109"/>
    <mergeCell ref="CD108:CD109"/>
    <mergeCell ref="AX108:BE108"/>
    <mergeCell ref="BF108:BF109"/>
    <mergeCell ref="BG108:BN108"/>
    <mergeCell ref="BO108:BO109"/>
    <mergeCell ref="BP108:BW108"/>
    <mergeCell ref="BX108:BX109"/>
    <mergeCell ref="CF107:CF108"/>
    <mergeCell ref="M108:T108"/>
    <mergeCell ref="BY117:CE117"/>
    <mergeCell ref="DK99:DM99"/>
    <mergeCell ref="CN99:CQ99"/>
    <mergeCell ref="CR99:CU99"/>
    <mergeCell ref="CV99:CY99"/>
    <mergeCell ref="CZ99:DC99"/>
    <mergeCell ref="DD99:DG99"/>
    <mergeCell ref="DH99:DJ99"/>
    <mergeCell ref="CA99:CA100"/>
    <mergeCell ref="CC99:CC100"/>
    <mergeCell ref="CD99:CD100"/>
    <mergeCell ref="CE99:CE100"/>
    <mergeCell ref="CG99:CI99"/>
    <mergeCell ref="CJ99:CM99"/>
    <mergeCell ref="A107:B108"/>
    <mergeCell ref="C107:F108"/>
    <mergeCell ref="M107:U107"/>
    <mergeCell ref="V107:AN107"/>
    <mergeCell ref="AO107:AW107"/>
    <mergeCell ref="AX107:BF107"/>
    <mergeCell ref="BG107:BO107"/>
    <mergeCell ref="BP107:BX107"/>
    <mergeCell ref="BY107:CE107"/>
    <mergeCell ref="U108:U109"/>
    <mergeCell ref="V108:AC108"/>
    <mergeCell ref="AD108:AD109"/>
    <mergeCell ref="AE108:AL108"/>
    <mergeCell ref="AM108:AM109"/>
    <mergeCell ref="AN108:AN109"/>
    <mergeCell ref="AO108:AV108"/>
    <mergeCell ref="AW108:AW109"/>
    <mergeCell ref="CE108:CE109"/>
    <mergeCell ref="BZ99:BZ100"/>
    <mergeCell ref="AM99:AM100"/>
    <mergeCell ref="AN99:AN100"/>
    <mergeCell ref="AO99:AV99"/>
    <mergeCell ref="AW99:AW100"/>
    <mergeCell ref="AX99:BE99"/>
    <mergeCell ref="BF99:BF100"/>
    <mergeCell ref="BG99:BN99"/>
    <mergeCell ref="BO99:BO100"/>
    <mergeCell ref="BP99:BW99"/>
    <mergeCell ref="AO98:AW98"/>
    <mergeCell ref="AX98:BF98"/>
    <mergeCell ref="BY96:CE97"/>
    <mergeCell ref="CF96:CF97"/>
    <mergeCell ref="CG96:DM96"/>
    <mergeCell ref="M96:U97"/>
    <mergeCell ref="V96:AD97"/>
    <mergeCell ref="AE96:AM97"/>
    <mergeCell ref="AO96:AW97"/>
    <mergeCell ref="AX96:BF97"/>
    <mergeCell ref="BG96:BO97"/>
    <mergeCell ref="BP96:BX97"/>
    <mergeCell ref="BG98:BO98"/>
    <mergeCell ref="BP98:BX98"/>
    <mergeCell ref="BY98:CE98"/>
    <mergeCell ref="CF98:CF99"/>
    <mergeCell ref="CG98:CI98"/>
    <mergeCell ref="M99:T99"/>
    <mergeCell ref="U99:U100"/>
    <mergeCell ref="V99:AC99"/>
    <mergeCell ref="AD99:AD100"/>
    <mergeCell ref="AE99:AL99"/>
    <mergeCell ref="BX99:BX100"/>
    <mergeCell ref="BY99:BY100"/>
    <mergeCell ref="DN96:DN97"/>
    <mergeCell ref="DO96:DO97"/>
    <mergeCell ref="CG97:CI97"/>
    <mergeCell ref="CJ97:CL97"/>
    <mergeCell ref="CN97:CP97"/>
    <mergeCell ref="CR97:CT97"/>
    <mergeCell ref="CV97:CX97"/>
    <mergeCell ref="DD7:DG7"/>
    <mergeCell ref="DH7:DJ7"/>
    <mergeCell ref="DK7:DM7"/>
    <mergeCell ref="DN6:DN7"/>
    <mergeCell ref="DO6:DO7"/>
    <mergeCell ref="CZ97:DB97"/>
    <mergeCell ref="DD97:DF97"/>
    <mergeCell ref="DH97:DJ97"/>
    <mergeCell ref="DK97:DM97"/>
    <mergeCell ref="CG7:CI7"/>
    <mergeCell ref="CJ7:CM7"/>
    <mergeCell ref="BR4:BV5"/>
    <mergeCell ref="CO4:DA5"/>
    <mergeCell ref="BP6:BX7"/>
    <mergeCell ref="BY6:CE7"/>
    <mergeCell ref="CF6:CF7"/>
    <mergeCell ref="CG6:DM6"/>
    <mergeCell ref="CN7:CQ7"/>
    <mergeCell ref="CR7:CU7"/>
    <mergeCell ref="CV7:CY7"/>
    <mergeCell ref="CZ7:DC7"/>
    <mergeCell ref="AO117:AW117"/>
    <mergeCell ref="AW118:AW119"/>
    <mergeCell ref="B2:F3"/>
    <mergeCell ref="O4:S5"/>
    <mergeCell ref="X4:AB5"/>
    <mergeCell ref="AG4:AK5"/>
    <mergeCell ref="AQ4:AU5"/>
    <mergeCell ref="AZ4:BD5"/>
    <mergeCell ref="BI4:BM5"/>
    <mergeCell ref="A6:B7"/>
    <mergeCell ref="C6:F7"/>
    <mergeCell ref="M6:U7"/>
    <mergeCell ref="V6:AN6"/>
    <mergeCell ref="AO6:AW7"/>
    <mergeCell ref="AX6:BF6"/>
    <mergeCell ref="BG6:BO7"/>
    <mergeCell ref="V7:AD7"/>
    <mergeCell ref="AE7:AM7"/>
    <mergeCell ref="AN7:AN8"/>
    <mergeCell ref="AX7:BF7"/>
    <mergeCell ref="A98:B99"/>
    <mergeCell ref="C98:F99"/>
    <mergeCell ref="M98:U98"/>
    <mergeCell ref="V98:AN98"/>
  </mergeCells>
  <phoneticPr fontId="1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FBA6-C53E-4C89-8FEB-1596C8EF0E2F}">
  <sheetPr>
    <tabColor theme="8" tint="-0.499984740745262"/>
  </sheetPr>
  <dimension ref="B1:R55"/>
  <sheetViews>
    <sheetView zoomScale="78" zoomScaleNormal="78" workbookViewId="0">
      <pane xSplit="3" ySplit="5" topLeftCell="D10" activePane="bottomRight" state="frozen"/>
      <selection pane="topRight" activeCell="D1" sqref="D1"/>
      <selection pane="bottomLeft" activeCell="A5" sqref="A5"/>
      <selection pane="bottomRight" activeCell="L22" sqref="L22:M22"/>
    </sheetView>
  </sheetViews>
  <sheetFormatPr defaultRowHeight="14.4"/>
  <cols>
    <col min="1" max="1" width="1.6640625" customWidth="1"/>
    <col min="2" max="2" width="25.21875" customWidth="1"/>
    <col min="3" max="3" width="1.44140625" customWidth="1"/>
    <col min="4" max="4" width="16.109375" customWidth="1"/>
    <col min="5" max="6" width="14.77734375" customWidth="1"/>
    <col min="7" max="7" width="20.77734375" customWidth="1"/>
    <col min="8" max="8" width="31.5546875" customWidth="1"/>
    <col min="9" max="11" width="15.77734375" customWidth="1"/>
    <col min="12" max="12" width="20.77734375" customWidth="1"/>
    <col min="13" max="13" width="31" customWidth="1"/>
    <col min="14" max="16" width="15.77734375" customWidth="1"/>
    <col min="17" max="17" width="20.77734375" customWidth="1"/>
    <col min="18" max="18" width="31" customWidth="1"/>
  </cols>
  <sheetData>
    <row r="1" spans="2:18" ht="19.95" customHeight="1"/>
    <row r="2" spans="2:18" ht="31.2" customHeight="1" thickBot="1">
      <c r="B2" s="581" t="s">
        <v>446</v>
      </c>
    </row>
    <row r="3" spans="2:18" ht="19.95" customHeight="1" thickTop="1">
      <c r="B3" s="524" t="s">
        <v>426</v>
      </c>
      <c r="C3" s="519"/>
      <c r="D3" s="1751" t="s">
        <v>427</v>
      </c>
      <c r="E3" s="1752"/>
      <c r="F3" s="1752"/>
      <c r="G3" s="1752"/>
      <c r="H3" s="1753"/>
      <c r="I3" s="1754" t="s">
        <v>428</v>
      </c>
      <c r="J3" s="1755"/>
      <c r="K3" s="1755"/>
      <c r="L3" s="1755"/>
      <c r="M3" s="1756"/>
      <c r="N3" s="1757" t="s">
        <v>429</v>
      </c>
      <c r="O3" s="1758"/>
      <c r="P3" s="1758"/>
      <c r="Q3" s="1758"/>
      <c r="R3" s="1759"/>
    </row>
    <row r="4" spans="2:18" ht="19.95" customHeight="1">
      <c r="B4" s="1318" t="s">
        <v>440</v>
      </c>
      <c r="C4" s="519"/>
      <c r="D4" s="537" t="s">
        <v>438</v>
      </c>
      <c r="E4" s="1760" t="s">
        <v>425</v>
      </c>
      <c r="F4" s="538" t="s">
        <v>440</v>
      </c>
      <c r="G4" s="1762" t="s">
        <v>448</v>
      </c>
      <c r="H4" s="1763"/>
      <c r="I4" s="551" t="s">
        <v>438</v>
      </c>
      <c r="J4" s="1764" t="s">
        <v>425</v>
      </c>
      <c r="K4" s="552" t="s">
        <v>440</v>
      </c>
      <c r="L4" s="1766" t="s">
        <v>448</v>
      </c>
      <c r="M4" s="1767"/>
      <c r="N4" s="557" t="s">
        <v>438</v>
      </c>
      <c r="O4" s="1768" t="s">
        <v>425</v>
      </c>
      <c r="P4" s="558" t="s">
        <v>440</v>
      </c>
      <c r="Q4" s="1770" t="s">
        <v>448</v>
      </c>
      <c r="R4" s="1771"/>
    </row>
    <row r="5" spans="2:18" ht="19.95" customHeight="1">
      <c r="B5" s="1319" t="s">
        <v>441</v>
      </c>
      <c r="C5" s="519"/>
      <c r="D5" s="540" t="s">
        <v>439</v>
      </c>
      <c r="E5" s="1761"/>
      <c r="F5" s="541" t="s">
        <v>430</v>
      </c>
      <c r="G5" s="539" t="s">
        <v>434</v>
      </c>
      <c r="H5" s="542" t="s">
        <v>444</v>
      </c>
      <c r="I5" s="554" t="s">
        <v>439</v>
      </c>
      <c r="J5" s="1765"/>
      <c r="K5" s="555" t="s">
        <v>431</v>
      </c>
      <c r="L5" s="553" t="s">
        <v>434</v>
      </c>
      <c r="M5" s="556" t="s">
        <v>443</v>
      </c>
      <c r="N5" s="561" t="s">
        <v>439</v>
      </c>
      <c r="O5" s="1769"/>
      <c r="P5" s="562" t="s">
        <v>432</v>
      </c>
      <c r="Q5" s="559" t="s">
        <v>435</v>
      </c>
      <c r="R5" s="560" t="s">
        <v>442</v>
      </c>
    </row>
    <row r="6" spans="2:18" s="523" customFormat="1" ht="19.95" customHeight="1">
      <c r="B6" s="545">
        <v>5000000</v>
      </c>
      <c r="C6" s="522"/>
      <c r="D6" s="531">
        <v>10000000</v>
      </c>
      <c r="E6" s="532">
        <v>8000000</v>
      </c>
      <c r="F6" s="532">
        <v>4000000</v>
      </c>
      <c r="G6" s="577">
        <f>D6-E6</f>
        <v>2000000</v>
      </c>
      <c r="H6" s="578">
        <f>F6-B6</f>
        <v>-1000000</v>
      </c>
      <c r="I6" s="525">
        <v>10000000</v>
      </c>
      <c r="J6" s="526">
        <v>9000000</v>
      </c>
      <c r="K6" s="526">
        <v>6000000</v>
      </c>
      <c r="L6" s="569">
        <f>I6-J6</f>
        <v>1000000</v>
      </c>
      <c r="M6" s="570">
        <f>K6-B6</f>
        <v>1000000</v>
      </c>
      <c r="N6" s="563">
        <v>12000000</v>
      </c>
      <c r="O6" s="564">
        <v>13000000</v>
      </c>
      <c r="P6" s="564">
        <v>7000000</v>
      </c>
      <c r="Q6" s="573">
        <f>N6-O6</f>
        <v>-1000000</v>
      </c>
      <c r="R6" s="574">
        <f>P6-B6</f>
        <v>2000000</v>
      </c>
    </row>
    <row r="7" spans="2:18" ht="19.95" customHeight="1">
      <c r="B7" s="546"/>
      <c r="C7" s="521"/>
      <c r="D7" s="533"/>
      <c r="E7" s="534"/>
      <c r="F7" s="534"/>
      <c r="G7" s="534"/>
      <c r="H7" s="579"/>
      <c r="I7" s="527"/>
      <c r="J7" s="528"/>
      <c r="K7" s="528"/>
      <c r="L7" s="528"/>
      <c r="M7" s="571"/>
      <c r="N7" s="565"/>
      <c r="O7" s="566"/>
      <c r="P7" s="566"/>
      <c r="Q7" s="566"/>
      <c r="R7" s="575"/>
    </row>
    <row r="8" spans="2:18" ht="19.95" customHeight="1">
      <c r="B8" s="546"/>
      <c r="C8" s="521"/>
      <c r="D8" s="533"/>
      <c r="E8" s="534"/>
      <c r="F8" s="534"/>
      <c r="G8" s="534"/>
      <c r="H8" s="579"/>
      <c r="I8" s="527"/>
      <c r="J8" s="528"/>
      <c r="K8" s="528"/>
      <c r="L8" s="528"/>
      <c r="M8" s="571"/>
      <c r="N8" s="565"/>
      <c r="O8" s="566"/>
      <c r="P8" s="566"/>
      <c r="Q8" s="566"/>
      <c r="R8" s="575"/>
    </row>
    <row r="9" spans="2:18" ht="19.95" customHeight="1">
      <c r="B9" s="546"/>
      <c r="C9" s="521"/>
      <c r="D9" s="533"/>
      <c r="E9" s="534"/>
      <c r="F9" s="534"/>
      <c r="G9" s="534"/>
      <c r="H9" s="579"/>
      <c r="I9" s="527"/>
      <c r="J9" s="528"/>
      <c r="K9" s="528"/>
      <c r="L9" s="528"/>
      <c r="M9" s="571"/>
      <c r="N9" s="565"/>
      <c r="O9" s="566"/>
      <c r="P9" s="566"/>
      <c r="Q9" s="566"/>
      <c r="R9" s="575"/>
    </row>
    <row r="10" spans="2:18" ht="19.95" customHeight="1" thickBot="1">
      <c r="B10" s="547"/>
      <c r="C10" s="520"/>
      <c r="D10" s="535"/>
      <c r="E10" s="536"/>
      <c r="F10" s="536"/>
      <c r="G10" s="536"/>
      <c r="H10" s="580"/>
      <c r="I10" s="529"/>
      <c r="J10" s="530"/>
      <c r="K10" s="530"/>
      <c r="L10" s="530"/>
      <c r="M10" s="572"/>
      <c r="N10" s="567"/>
      <c r="O10" s="568"/>
      <c r="P10" s="568"/>
      <c r="Q10" s="568"/>
      <c r="R10" s="576"/>
    </row>
    <row r="11" spans="2:18" s="518" customFormat="1" ht="19.95" customHeight="1" thickTop="1">
      <c r="F11" s="548" t="s">
        <v>433</v>
      </c>
      <c r="G11" s="1745">
        <f>G6+H6</f>
        <v>1000000</v>
      </c>
      <c r="H11" s="1746"/>
      <c r="K11" s="549" t="s">
        <v>433</v>
      </c>
      <c r="L11" s="1747">
        <f>L6+M6</f>
        <v>2000000</v>
      </c>
      <c r="M11" s="1748"/>
      <c r="P11" s="550" t="s">
        <v>433</v>
      </c>
      <c r="Q11" s="1749">
        <f>Q6+R6</f>
        <v>1000000</v>
      </c>
      <c r="R11" s="1750"/>
    </row>
    <row r="12" spans="2:18" ht="19.95" customHeight="1"/>
    <row r="13" spans="2:18" ht="27.6" customHeight="1" thickBot="1">
      <c r="B13" s="581" t="s">
        <v>447</v>
      </c>
    </row>
    <row r="14" spans="2:18" ht="19.95" customHeight="1" thickTop="1">
      <c r="B14" s="524" t="s">
        <v>426</v>
      </c>
      <c r="C14" s="519"/>
      <c r="D14" s="1751" t="s">
        <v>427</v>
      </c>
      <c r="E14" s="1752"/>
      <c r="F14" s="1752"/>
      <c r="G14" s="1752"/>
      <c r="H14" s="1753"/>
      <c r="I14" s="1754" t="s">
        <v>428</v>
      </c>
      <c r="J14" s="1755"/>
      <c r="K14" s="1755"/>
      <c r="L14" s="1755"/>
      <c r="M14" s="1756"/>
      <c r="N14" s="1757" t="s">
        <v>429</v>
      </c>
      <c r="O14" s="1758"/>
      <c r="P14" s="1758"/>
      <c r="Q14" s="1758"/>
      <c r="R14" s="1759"/>
    </row>
    <row r="15" spans="2:18" ht="19.95" customHeight="1">
      <c r="B15" s="1318" t="s">
        <v>440</v>
      </c>
      <c r="C15" s="519"/>
      <c r="D15" s="537" t="s">
        <v>438</v>
      </c>
      <c r="E15" s="1760" t="s">
        <v>425</v>
      </c>
      <c r="F15" s="538" t="s">
        <v>440</v>
      </c>
      <c r="G15" s="1762" t="s">
        <v>448</v>
      </c>
      <c r="H15" s="1763"/>
      <c r="I15" s="551" t="s">
        <v>438</v>
      </c>
      <c r="J15" s="1764" t="s">
        <v>425</v>
      </c>
      <c r="K15" s="552" t="s">
        <v>440</v>
      </c>
      <c r="L15" s="1766" t="s">
        <v>448</v>
      </c>
      <c r="M15" s="1767"/>
      <c r="N15" s="557" t="s">
        <v>438</v>
      </c>
      <c r="O15" s="1768" t="s">
        <v>425</v>
      </c>
      <c r="P15" s="558" t="s">
        <v>440</v>
      </c>
      <c r="Q15" s="1770" t="s">
        <v>448</v>
      </c>
      <c r="R15" s="1771"/>
    </row>
    <row r="16" spans="2:18" ht="19.95" customHeight="1">
      <c r="B16" s="1319" t="s">
        <v>441</v>
      </c>
      <c r="C16" s="519"/>
      <c r="D16" s="540" t="s">
        <v>439</v>
      </c>
      <c r="E16" s="1761"/>
      <c r="F16" s="541" t="s">
        <v>430</v>
      </c>
      <c r="G16" s="539" t="s">
        <v>434</v>
      </c>
      <c r="H16" s="542" t="s">
        <v>445</v>
      </c>
      <c r="I16" s="554" t="s">
        <v>439</v>
      </c>
      <c r="J16" s="1765"/>
      <c r="K16" s="555" t="s">
        <v>431</v>
      </c>
      <c r="L16" s="553" t="s">
        <v>434</v>
      </c>
      <c r="M16" s="556" t="s">
        <v>436</v>
      </c>
      <c r="N16" s="561" t="s">
        <v>439</v>
      </c>
      <c r="O16" s="1769"/>
      <c r="P16" s="562" t="s">
        <v>432</v>
      </c>
      <c r="Q16" s="559" t="s">
        <v>435</v>
      </c>
      <c r="R16" s="560" t="s">
        <v>437</v>
      </c>
    </row>
    <row r="17" spans="2:18" s="523" customFormat="1" ht="19.95" customHeight="1">
      <c r="B17" s="545">
        <v>5000000</v>
      </c>
      <c r="C17" s="522"/>
      <c r="D17" s="531">
        <v>10000000</v>
      </c>
      <c r="E17" s="532">
        <v>8000000</v>
      </c>
      <c r="F17" s="532">
        <v>4000000</v>
      </c>
      <c r="G17" s="577">
        <f>D17-E17</f>
        <v>2000000</v>
      </c>
      <c r="H17" s="578">
        <f>F17-B17</f>
        <v>-1000000</v>
      </c>
      <c r="I17" s="525">
        <v>10000000</v>
      </c>
      <c r="J17" s="526">
        <v>9000000</v>
      </c>
      <c r="K17" s="526">
        <v>6000000</v>
      </c>
      <c r="L17" s="569">
        <f>I17-J17</f>
        <v>1000000</v>
      </c>
      <c r="M17" s="570">
        <f>K17-F17</f>
        <v>2000000</v>
      </c>
      <c r="N17" s="563">
        <v>12000000</v>
      </c>
      <c r="O17" s="564">
        <v>13000000</v>
      </c>
      <c r="P17" s="564">
        <v>7000000</v>
      </c>
      <c r="Q17" s="573">
        <f>N17-O17</f>
        <v>-1000000</v>
      </c>
      <c r="R17" s="574">
        <f>P17-K17</f>
        <v>1000000</v>
      </c>
    </row>
    <row r="18" spans="2:18" ht="19.95" customHeight="1">
      <c r="B18" s="546"/>
      <c r="C18" s="521"/>
      <c r="D18" s="533"/>
      <c r="E18" s="534"/>
      <c r="F18" s="534"/>
      <c r="G18" s="534"/>
      <c r="H18" s="579"/>
      <c r="I18" s="527"/>
      <c r="J18" s="528"/>
      <c r="K18" s="528"/>
      <c r="L18" s="528"/>
      <c r="M18" s="571"/>
      <c r="N18" s="565"/>
      <c r="O18" s="566"/>
      <c r="P18" s="566"/>
      <c r="Q18" s="566"/>
      <c r="R18" s="575"/>
    </row>
    <row r="19" spans="2:18" ht="19.95" customHeight="1">
      <c r="B19" s="546"/>
      <c r="C19" s="521"/>
      <c r="D19" s="533"/>
      <c r="E19" s="534"/>
      <c r="F19" s="534"/>
      <c r="G19" s="534"/>
      <c r="H19" s="579"/>
      <c r="I19" s="527"/>
      <c r="J19" s="528"/>
      <c r="K19" s="528"/>
      <c r="L19" s="528"/>
      <c r="M19" s="571"/>
      <c r="N19" s="565"/>
      <c r="O19" s="566"/>
      <c r="P19" s="566"/>
      <c r="Q19" s="566"/>
      <c r="R19" s="575"/>
    </row>
    <row r="20" spans="2:18" ht="19.95" customHeight="1">
      <c r="B20" s="546"/>
      <c r="C20" s="521"/>
      <c r="D20" s="533"/>
      <c r="E20" s="534"/>
      <c r="F20" s="534"/>
      <c r="G20" s="534"/>
      <c r="H20" s="579"/>
      <c r="I20" s="527"/>
      <c r="J20" s="528"/>
      <c r="K20" s="528"/>
      <c r="L20" s="528"/>
      <c r="M20" s="571"/>
      <c r="N20" s="565"/>
      <c r="O20" s="566"/>
      <c r="P20" s="566"/>
      <c r="Q20" s="566"/>
      <c r="R20" s="575"/>
    </row>
    <row r="21" spans="2:18" ht="19.95" customHeight="1" thickBot="1">
      <c r="B21" s="547"/>
      <c r="C21" s="520"/>
      <c r="D21" s="535"/>
      <c r="E21" s="536"/>
      <c r="F21" s="536"/>
      <c r="G21" s="536"/>
      <c r="H21" s="580"/>
      <c r="I21" s="529"/>
      <c r="J21" s="530"/>
      <c r="K21" s="530"/>
      <c r="L21" s="530"/>
      <c r="M21" s="572"/>
      <c r="N21" s="567"/>
      <c r="O21" s="568"/>
      <c r="P21" s="568"/>
      <c r="Q21" s="568"/>
      <c r="R21" s="576"/>
    </row>
    <row r="22" spans="2:18" s="518" customFormat="1" ht="19.95" customHeight="1" thickTop="1">
      <c r="F22" s="548" t="s">
        <v>433</v>
      </c>
      <c r="G22" s="1745">
        <f>G17+H17</f>
        <v>1000000</v>
      </c>
      <c r="H22" s="1746"/>
      <c r="K22" s="549" t="s">
        <v>433</v>
      </c>
      <c r="L22" s="1747">
        <f>L17+M17</f>
        <v>3000000</v>
      </c>
      <c r="M22" s="1748"/>
      <c r="P22" s="550" t="s">
        <v>433</v>
      </c>
      <c r="Q22" s="1749">
        <f>Q17+R17</f>
        <v>0</v>
      </c>
      <c r="R22" s="1750"/>
    </row>
    <row r="23" spans="2:18" ht="19.95" customHeight="1"/>
    <row r="24" spans="2:18" s="583" customFormat="1" ht="19.95" customHeight="1"/>
    <row r="25" spans="2:18" ht="27" customHeight="1" thickBot="1">
      <c r="B25" s="581" t="s">
        <v>449</v>
      </c>
    </row>
    <row r="26" spans="2:18" ht="19.95" customHeight="1" thickTop="1">
      <c r="B26" s="524" t="s">
        <v>426</v>
      </c>
      <c r="C26" s="519"/>
      <c r="D26" s="1751" t="s">
        <v>427</v>
      </c>
      <c r="E26" s="1752"/>
      <c r="F26" s="1752"/>
      <c r="G26" s="1752"/>
      <c r="H26" s="1753"/>
      <c r="I26" s="1754" t="s">
        <v>428</v>
      </c>
      <c r="J26" s="1755"/>
      <c r="K26" s="1755"/>
      <c r="L26" s="1755"/>
      <c r="M26" s="1756"/>
      <c r="N26" s="1757" t="s">
        <v>429</v>
      </c>
      <c r="O26" s="1758"/>
      <c r="P26" s="1758"/>
      <c r="Q26" s="1758"/>
      <c r="R26" s="1759"/>
    </row>
    <row r="27" spans="2:18" ht="19.95" customHeight="1">
      <c r="B27" s="543" t="s">
        <v>440</v>
      </c>
      <c r="C27" s="519"/>
      <c r="D27" s="537" t="s">
        <v>438</v>
      </c>
      <c r="E27" s="1760" t="s">
        <v>425</v>
      </c>
      <c r="F27" s="538" t="s">
        <v>440</v>
      </c>
      <c r="G27" s="1762" t="s">
        <v>448</v>
      </c>
      <c r="H27" s="1763"/>
      <c r="I27" s="551" t="s">
        <v>438</v>
      </c>
      <c r="J27" s="1764" t="s">
        <v>425</v>
      </c>
      <c r="K27" s="552" t="s">
        <v>440</v>
      </c>
      <c r="L27" s="1766" t="s">
        <v>448</v>
      </c>
      <c r="M27" s="1767"/>
      <c r="N27" s="557" t="s">
        <v>438</v>
      </c>
      <c r="O27" s="1768" t="s">
        <v>425</v>
      </c>
      <c r="P27" s="558" t="s">
        <v>440</v>
      </c>
      <c r="Q27" s="1770" t="s">
        <v>448</v>
      </c>
      <c r="R27" s="1771"/>
    </row>
    <row r="28" spans="2:18" ht="19.95" customHeight="1">
      <c r="B28" s="544" t="s">
        <v>441</v>
      </c>
      <c r="C28" s="519"/>
      <c r="D28" s="540" t="s">
        <v>439</v>
      </c>
      <c r="E28" s="1761"/>
      <c r="F28" s="541" t="s">
        <v>430</v>
      </c>
      <c r="G28" s="539" t="s">
        <v>434</v>
      </c>
      <c r="H28" s="542" t="s">
        <v>444</v>
      </c>
      <c r="I28" s="554" t="s">
        <v>439</v>
      </c>
      <c r="J28" s="1765"/>
      <c r="K28" s="555" t="s">
        <v>431</v>
      </c>
      <c r="L28" s="553" t="s">
        <v>434</v>
      </c>
      <c r="M28" s="556" t="s">
        <v>443</v>
      </c>
      <c r="N28" s="561" t="s">
        <v>439</v>
      </c>
      <c r="O28" s="1769"/>
      <c r="P28" s="562" t="s">
        <v>432</v>
      </c>
      <c r="Q28" s="559" t="s">
        <v>435</v>
      </c>
      <c r="R28" s="560" t="s">
        <v>442</v>
      </c>
    </row>
    <row r="29" spans="2:18" s="523" customFormat="1" ht="19.95" customHeight="1">
      <c r="B29" s="545">
        <v>5000000</v>
      </c>
      <c r="C29" s="522"/>
      <c r="D29" s="531">
        <v>10000000</v>
      </c>
      <c r="E29" s="532">
        <v>8000000</v>
      </c>
      <c r="F29" s="532">
        <v>4000000</v>
      </c>
      <c r="G29" s="577">
        <f>D29-E29</f>
        <v>2000000</v>
      </c>
      <c r="H29" s="578">
        <f>F29-B29</f>
        <v>-1000000</v>
      </c>
      <c r="I29" s="525">
        <v>10000000</v>
      </c>
      <c r="J29" s="526">
        <v>12000000</v>
      </c>
      <c r="K29" s="526">
        <v>6000000</v>
      </c>
      <c r="L29" s="584">
        <f>I29-J29</f>
        <v>-2000000</v>
      </c>
      <c r="M29" s="570">
        <f>K29-B29</f>
        <v>1000000</v>
      </c>
      <c r="N29" s="563">
        <v>10000000</v>
      </c>
      <c r="O29" s="564">
        <v>10000000</v>
      </c>
      <c r="P29" s="564">
        <v>5000000</v>
      </c>
      <c r="Q29" s="573">
        <f>N29-O29</f>
        <v>0</v>
      </c>
      <c r="R29" s="574">
        <f>P29-B29</f>
        <v>0</v>
      </c>
    </row>
    <row r="30" spans="2:18" ht="19.95" customHeight="1">
      <c r="B30" s="546"/>
      <c r="C30" s="521"/>
      <c r="D30" s="533"/>
      <c r="E30" s="534"/>
      <c r="F30" s="534"/>
      <c r="G30" s="534"/>
      <c r="H30" s="579"/>
      <c r="I30" s="527"/>
      <c r="J30" s="528"/>
      <c r="K30" s="528"/>
      <c r="L30" s="528"/>
      <c r="M30" s="571"/>
      <c r="N30" s="565"/>
      <c r="O30" s="566"/>
      <c r="P30" s="566"/>
      <c r="Q30" s="566"/>
      <c r="R30" s="575"/>
    </row>
    <row r="31" spans="2:18" ht="19.95" customHeight="1">
      <c r="B31" s="546"/>
      <c r="C31" s="521"/>
      <c r="D31" s="533"/>
      <c r="E31" s="534"/>
      <c r="F31" s="534"/>
      <c r="G31" s="534"/>
      <c r="H31" s="579"/>
      <c r="I31" s="527"/>
      <c r="J31" s="528"/>
      <c r="K31" s="528"/>
      <c r="L31" s="528"/>
      <c r="M31" s="571"/>
      <c r="N31" s="565"/>
      <c r="O31" s="566"/>
      <c r="P31" s="566"/>
      <c r="Q31" s="566"/>
      <c r="R31" s="575"/>
    </row>
    <row r="32" spans="2:18" ht="19.95" customHeight="1">
      <c r="B32" s="546"/>
      <c r="C32" s="521"/>
      <c r="D32" s="533"/>
      <c r="E32" s="534"/>
      <c r="F32" s="534"/>
      <c r="G32" s="534"/>
      <c r="H32" s="579"/>
      <c r="I32" s="527"/>
      <c r="J32" s="528"/>
      <c r="K32" s="528"/>
      <c r="L32" s="528"/>
      <c r="M32" s="571"/>
      <c r="N32" s="565"/>
      <c r="O32" s="566"/>
      <c r="P32" s="566"/>
      <c r="Q32" s="566"/>
      <c r="R32" s="575"/>
    </row>
    <row r="33" spans="2:18" ht="19.95" customHeight="1" thickBot="1">
      <c r="B33" s="547"/>
      <c r="C33" s="520"/>
      <c r="D33" s="535"/>
      <c r="E33" s="536"/>
      <c r="F33" s="536"/>
      <c r="G33" s="536"/>
      <c r="H33" s="580"/>
      <c r="I33" s="529"/>
      <c r="J33" s="530"/>
      <c r="K33" s="530"/>
      <c r="L33" s="530"/>
      <c r="M33" s="572"/>
      <c r="N33" s="567"/>
      <c r="O33" s="568"/>
      <c r="P33" s="568"/>
      <c r="Q33" s="568"/>
      <c r="R33" s="576"/>
    </row>
    <row r="34" spans="2:18" s="518" customFormat="1" ht="19.95" customHeight="1" thickTop="1">
      <c r="F34" s="548" t="s">
        <v>433</v>
      </c>
      <c r="G34" s="1745">
        <f>G29+H29</f>
        <v>1000000</v>
      </c>
      <c r="H34" s="1746"/>
      <c r="K34" s="549" t="s">
        <v>433</v>
      </c>
      <c r="L34" s="1772">
        <f>L29+M29</f>
        <v>-1000000</v>
      </c>
      <c r="M34" s="1773"/>
      <c r="P34" s="550" t="s">
        <v>433</v>
      </c>
      <c r="Q34" s="1749">
        <f>Q29+R29</f>
        <v>0</v>
      </c>
      <c r="R34" s="1750"/>
    </row>
    <row r="35" spans="2:18" ht="19.95" customHeight="1"/>
    <row r="36" spans="2:18" ht="27.6" customHeight="1" thickBot="1">
      <c r="B36" s="581" t="s">
        <v>450</v>
      </c>
    </row>
    <row r="37" spans="2:18" ht="19.95" customHeight="1" thickTop="1">
      <c r="B37" s="524" t="s">
        <v>426</v>
      </c>
      <c r="C37" s="519"/>
      <c r="D37" s="1751" t="s">
        <v>427</v>
      </c>
      <c r="E37" s="1752"/>
      <c r="F37" s="1752"/>
      <c r="G37" s="1752"/>
      <c r="H37" s="1753"/>
      <c r="I37" s="1754" t="s">
        <v>428</v>
      </c>
      <c r="J37" s="1755"/>
      <c r="K37" s="1755"/>
      <c r="L37" s="1755"/>
      <c r="M37" s="1756"/>
      <c r="N37" s="1757" t="s">
        <v>429</v>
      </c>
      <c r="O37" s="1758"/>
      <c r="P37" s="1758"/>
      <c r="Q37" s="1758"/>
      <c r="R37" s="1759"/>
    </row>
    <row r="38" spans="2:18" ht="19.95" customHeight="1">
      <c r="B38" s="543" t="s">
        <v>440</v>
      </c>
      <c r="C38" s="519"/>
      <c r="D38" s="537" t="s">
        <v>438</v>
      </c>
      <c r="E38" s="1760" t="s">
        <v>425</v>
      </c>
      <c r="F38" s="538" t="s">
        <v>440</v>
      </c>
      <c r="G38" s="1762" t="s">
        <v>448</v>
      </c>
      <c r="H38" s="1763"/>
      <c r="I38" s="551" t="s">
        <v>438</v>
      </c>
      <c r="J38" s="1764" t="s">
        <v>425</v>
      </c>
      <c r="K38" s="552" t="s">
        <v>440</v>
      </c>
      <c r="L38" s="1766" t="s">
        <v>448</v>
      </c>
      <c r="M38" s="1767"/>
      <c r="N38" s="557" t="s">
        <v>438</v>
      </c>
      <c r="O38" s="1768" t="s">
        <v>425</v>
      </c>
      <c r="P38" s="558" t="s">
        <v>440</v>
      </c>
      <c r="Q38" s="1770" t="s">
        <v>448</v>
      </c>
      <c r="R38" s="1771"/>
    </row>
    <row r="39" spans="2:18" ht="19.95" customHeight="1">
      <c r="B39" s="544" t="s">
        <v>441</v>
      </c>
      <c r="C39" s="519"/>
      <c r="D39" s="540" t="s">
        <v>439</v>
      </c>
      <c r="E39" s="1761"/>
      <c r="F39" s="541" t="s">
        <v>430</v>
      </c>
      <c r="G39" s="539" t="s">
        <v>434</v>
      </c>
      <c r="H39" s="542" t="s">
        <v>445</v>
      </c>
      <c r="I39" s="554" t="s">
        <v>439</v>
      </c>
      <c r="J39" s="1765"/>
      <c r="K39" s="555" t="s">
        <v>431</v>
      </c>
      <c r="L39" s="553" t="s">
        <v>434</v>
      </c>
      <c r="M39" s="556" t="s">
        <v>436</v>
      </c>
      <c r="N39" s="561" t="s">
        <v>439</v>
      </c>
      <c r="O39" s="1769"/>
      <c r="P39" s="562" t="s">
        <v>432</v>
      </c>
      <c r="Q39" s="559" t="s">
        <v>435</v>
      </c>
      <c r="R39" s="560" t="s">
        <v>437</v>
      </c>
    </row>
    <row r="40" spans="2:18" s="523" customFormat="1" ht="19.95" customHeight="1">
      <c r="B40" s="545">
        <v>5000000</v>
      </c>
      <c r="C40" s="522"/>
      <c r="D40" s="531">
        <v>10000000</v>
      </c>
      <c r="E40" s="532">
        <v>8000000</v>
      </c>
      <c r="F40" s="532">
        <v>4000000</v>
      </c>
      <c r="G40" s="577">
        <f>D40-E40</f>
        <v>2000000</v>
      </c>
      <c r="H40" s="578">
        <f>F40-B40</f>
        <v>-1000000</v>
      </c>
      <c r="I40" s="525">
        <v>10000000</v>
      </c>
      <c r="J40" s="526">
        <v>12000000</v>
      </c>
      <c r="K40" s="526">
        <v>6000000</v>
      </c>
      <c r="L40" s="584">
        <f>I40-J40</f>
        <v>-2000000</v>
      </c>
      <c r="M40" s="570">
        <f>K40-F40</f>
        <v>2000000</v>
      </c>
      <c r="N40" s="563">
        <v>10000000</v>
      </c>
      <c r="O40" s="564">
        <v>10000000</v>
      </c>
      <c r="P40" s="564">
        <v>5000000</v>
      </c>
      <c r="Q40" s="573">
        <f>N40-O40</f>
        <v>0</v>
      </c>
      <c r="R40" s="574">
        <f>P40-K40</f>
        <v>-1000000</v>
      </c>
    </row>
    <row r="41" spans="2:18" ht="19.95" customHeight="1">
      <c r="B41" s="546"/>
      <c r="C41" s="521"/>
      <c r="D41" s="533"/>
      <c r="E41" s="534"/>
      <c r="F41" s="534"/>
      <c r="G41" s="534"/>
      <c r="H41" s="579"/>
      <c r="I41" s="527"/>
      <c r="J41" s="528"/>
      <c r="K41" s="528"/>
      <c r="L41" s="528"/>
      <c r="M41" s="571"/>
      <c r="N41" s="565"/>
      <c r="O41" s="566"/>
      <c r="P41" s="566"/>
      <c r="Q41" s="566"/>
      <c r="R41" s="575"/>
    </row>
    <row r="42" spans="2:18" ht="19.95" customHeight="1">
      <c r="B42" s="546"/>
      <c r="C42" s="521"/>
      <c r="D42" s="533"/>
      <c r="E42" s="534"/>
      <c r="F42" s="534"/>
      <c r="G42" s="534"/>
      <c r="H42" s="579"/>
      <c r="I42" s="527"/>
      <c r="J42" s="528"/>
      <c r="K42" s="528"/>
      <c r="L42" s="528"/>
      <c r="M42" s="571"/>
      <c r="N42" s="565"/>
      <c r="O42" s="566"/>
      <c r="P42" s="566"/>
      <c r="Q42" s="566"/>
      <c r="R42" s="575"/>
    </row>
    <row r="43" spans="2:18" ht="19.95" customHeight="1">
      <c r="B43" s="546"/>
      <c r="C43" s="521"/>
      <c r="D43" s="533"/>
      <c r="E43" s="534"/>
      <c r="F43" s="534"/>
      <c r="G43" s="534"/>
      <c r="H43" s="579"/>
      <c r="I43" s="527"/>
      <c r="J43" s="528"/>
      <c r="K43" s="528"/>
      <c r="L43" s="528"/>
      <c r="M43" s="571"/>
      <c r="N43" s="565"/>
      <c r="O43" s="566"/>
      <c r="P43" s="566"/>
      <c r="Q43" s="566"/>
      <c r="R43" s="575"/>
    </row>
    <row r="44" spans="2:18" ht="19.95" customHeight="1" thickBot="1">
      <c r="B44" s="547"/>
      <c r="C44" s="520"/>
      <c r="D44" s="535"/>
      <c r="E44" s="536"/>
      <c r="F44" s="536"/>
      <c r="G44" s="536"/>
      <c r="H44" s="580"/>
      <c r="I44" s="529"/>
      <c r="J44" s="530"/>
      <c r="K44" s="530"/>
      <c r="L44" s="530"/>
      <c r="M44" s="572"/>
      <c r="N44" s="567"/>
      <c r="O44" s="568"/>
      <c r="P44" s="568"/>
      <c r="Q44" s="568"/>
      <c r="R44" s="576"/>
    </row>
    <row r="45" spans="2:18" s="518" customFormat="1" ht="19.95" customHeight="1" thickTop="1">
      <c r="F45" s="548" t="s">
        <v>433</v>
      </c>
      <c r="G45" s="1745">
        <f>G40+H40</f>
        <v>1000000</v>
      </c>
      <c r="H45" s="1746"/>
      <c r="K45" s="549" t="s">
        <v>433</v>
      </c>
      <c r="L45" s="1747">
        <f>L40+M40</f>
        <v>0</v>
      </c>
      <c r="M45" s="1748"/>
      <c r="P45" s="550" t="s">
        <v>433</v>
      </c>
      <c r="Q45" s="1774">
        <f>Q40+R40</f>
        <v>-1000000</v>
      </c>
      <c r="R45" s="1775"/>
    </row>
    <row r="46" spans="2:18" ht="19.95" customHeight="1"/>
    <row r="47" spans="2:18" ht="19.95" customHeight="1"/>
    <row r="48" spans="2:18" ht="19.95" customHeight="1"/>
    <row r="49" ht="19.95" customHeight="1"/>
    <row r="50" ht="19.95" customHeight="1"/>
    <row r="51" ht="19.95" customHeight="1"/>
    <row r="52" ht="19.95" customHeight="1"/>
    <row r="53" ht="19.95" customHeight="1"/>
    <row r="54" ht="19.95" customHeight="1"/>
    <row r="55" ht="19.95" customHeight="1"/>
  </sheetData>
  <mergeCells count="48">
    <mergeCell ref="Q38:R38"/>
    <mergeCell ref="G45:H45"/>
    <mergeCell ref="L45:M45"/>
    <mergeCell ref="Q45:R45"/>
    <mergeCell ref="E38:E39"/>
    <mergeCell ref="G38:H38"/>
    <mergeCell ref="J38:J39"/>
    <mergeCell ref="L38:M38"/>
    <mergeCell ref="O38:O39"/>
    <mergeCell ref="G34:H34"/>
    <mergeCell ref="L34:M34"/>
    <mergeCell ref="Q34:R34"/>
    <mergeCell ref="D37:H37"/>
    <mergeCell ref="I37:M37"/>
    <mergeCell ref="N37:R37"/>
    <mergeCell ref="D26:H26"/>
    <mergeCell ref="I26:M26"/>
    <mergeCell ref="N26:R26"/>
    <mergeCell ref="E27:E28"/>
    <mergeCell ref="G27:H27"/>
    <mergeCell ref="J27:J28"/>
    <mergeCell ref="L27:M27"/>
    <mergeCell ref="O27:O28"/>
    <mergeCell ref="Q27:R27"/>
    <mergeCell ref="G11:H11"/>
    <mergeCell ref="L11:M11"/>
    <mergeCell ref="Q11:R11"/>
    <mergeCell ref="I3:M3"/>
    <mergeCell ref="J4:J5"/>
    <mergeCell ref="L4:M4"/>
    <mergeCell ref="G4:H4"/>
    <mergeCell ref="D3:H3"/>
    <mergeCell ref="E4:E5"/>
    <mergeCell ref="N3:R3"/>
    <mergeCell ref="O4:O5"/>
    <mergeCell ref="Q4:R4"/>
    <mergeCell ref="G22:H22"/>
    <mergeCell ref="L22:M22"/>
    <mergeCell ref="Q22:R22"/>
    <mergeCell ref="D14:H14"/>
    <mergeCell ref="I14:M14"/>
    <mergeCell ref="N14:R14"/>
    <mergeCell ref="E15:E16"/>
    <mergeCell ref="G15:H15"/>
    <mergeCell ref="J15:J16"/>
    <mergeCell ref="L15:M15"/>
    <mergeCell ref="O15:O16"/>
    <mergeCell ref="Q15:R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D787-4E48-4202-965A-0A1C912A34CA}">
  <sheetPr>
    <tabColor theme="8" tint="-0.499984740745262"/>
  </sheetPr>
  <dimension ref="A2:Z49"/>
  <sheetViews>
    <sheetView zoomScale="70" zoomScaleNormal="70" workbookViewId="0">
      <selection activeCell="I11" sqref="I11:J11"/>
    </sheetView>
  </sheetViews>
  <sheetFormatPr defaultRowHeight="15.6"/>
  <cols>
    <col min="1" max="1" width="1.5546875" style="523" customWidth="1"/>
    <col min="2" max="2" width="21.44140625" style="523" customWidth="1"/>
    <col min="3" max="4" width="10.77734375" style="523" customWidth="1"/>
    <col min="5" max="5" width="5.77734375" style="523" customWidth="1"/>
    <col min="6" max="7" width="10.77734375" style="523" customWidth="1"/>
    <col min="8" max="8" width="5.77734375" style="523" customWidth="1"/>
    <col min="9" max="10" width="10.77734375" style="523" customWidth="1"/>
    <col min="11" max="11" width="5.77734375" style="523" customWidth="1"/>
    <col min="12" max="13" width="10.77734375" style="523" customWidth="1"/>
    <col min="14" max="14" width="5.77734375" style="523" customWidth="1"/>
    <col min="15" max="16" width="10.77734375" style="523" customWidth="1"/>
    <col min="17" max="17" width="10.6640625" style="523" customWidth="1"/>
    <col min="18" max="18" width="13.33203125" style="523" customWidth="1"/>
    <col min="19" max="19" width="5.77734375" style="523" customWidth="1"/>
    <col min="20" max="20" width="10.77734375" style="523" customWidth="1"/>
    <col min="21" max="21" width="15.77734375" style="523" customWidth="1"/>
    <col min="22" max="22" width="6.33203125" style="523" customWidth="1"/>
    <col min="23" max="23" width="11.21875" style="523" bestFit="1" customWidth="1"/>
    <col min="24" max="24" width="3.33203125" style="523" customWidth="1"/>
    <col min="25" max="25" width="15.77734375" style="523" customWidth="1"/>
    <col min="26" max="16384" width="8.88671875" style="523"/>
  </cols>
  <sheetData>
    <row r="2" spans="1:25" ht="32.4" customHeight="1">
      <c r="A2" s="768"/>
      <c r="B2" s="779" t="s">
        <v>535</v>
      </c>
    </row>
    <row r="3" spans="1:25" ht="42.6" customHeight="1">
      <c r="B3" s="790" t="s">
        <v>560</v>
      </c>
      <c r="C3" s="791"/>
      <c r="D3" s="791"/>
      <c r="E3" s="791"/>
      <c r="F3" s="791"/>
      <c r="G3" s="791"/>
      <c r="H3" s="791"/>
      <c r="I3" s="791"/>
      <c r="L3" s="1785" t="s">
        <v>554</v>
      </c>
      <c r="M3" s="1785"/>
    </row>
    <row r="4" spans="1:25" ht="11.4" customHeight="1" thickBot="1">
      <c r="B4" s="781"/>
    </row>
    <row r="5" spans="1:25" s="772" customFormat="1" ht="30" customHeight="1" thickTop="1" thickBot="1">
      <c r="B5" s="782"/>
      <c r="C5" s="1776" t="s">
        <v>537</v>
      </c>
      <c r="D5" s="1776"/>
      <c r="F5" s="1776" t="s">
        <v>538</v>
      </c>
      <c r="G5" s="1776"/>
      <c r="I5" s="1776" t="s">
        <v>539</v>
      </c>
      <c r="J5" s="1776"/>
      <c r="L5" s="1776" t="s">
        <v>540</v>
      </c>
      <c r="M5" s="1776"/>
      <c r="O5" s="1776" t="s">
        <v>541</v>
      </c>
      <c r="P5" s="1776"/>
      <c r="R5" s="780" t="s">
        <v>536</v>
      </c>
      <c r="T5" s="1777" t="s">
        <v>278</v>
      </c>
      <c r="U5" s="1778"/>
      <c r="Y5" s="780" t="s">
        <v>553</v>
      </c>
    </row>
    <row r="6" spans="1:25" s="769" customFormat="1" ht="19.95" customHeight="1" thickTop="1" thickBot="1">
      <c r="B6" s="771"/>
      <c r="C6" s="775" t="s">
        <v>533</v>
      </c>
      <c r="D6" s="774" t="s">
        <v>534</v>
      </c>
      <c r="F6" s="775" t="s">
        <v>533</v>
      </c>
      <c r="G6" s="774" t="s">
        <v>534</v>
      </c>
      <c r="I6" s="775" t="s">
        <v>533</v>
      </c>
      <c r="J6" s="774" t="s">
        <v>534</v>
      </c>
      <c r="L6" s="775" t="s">
        <v>533</v>
      </c>
      <c r="M6" s="774" t="s">
        <v>534</v>
      </c>
      <c r="O6" s="775" t="s">
        <v>533</v>
      </c>
      <c r="P6" s="774" t="s">
        <v>534</v>
      </c>
      <c r="R6" s="775" t="s">
        <v>277</v>
      </c>
      <c r="Y6" s="775" t="s">
        <v>533</v>
      </c>
    </row>
    <row r="7" spans="1:25" s="769" customFormat="1" ht="34.950000000000003" customHeight="1" thickTop="1" thickBot="1">
      <c r="B7" s="812" t="s">
        <v>542</v>
      </c>
      <c r="C7" s="800">
        <v>1000</v>
      </c>
      <c r="D7" s="801">
        <v>0</v>
      </c>
      <c r="E7" s="802"/>
      <c r="F7" s="803">
        <v>900</v>
      </c>
      <c r="G7" s="801">
        <v>100</v>
      </c>
      <c r="H7" s="802"/>
      <c r="I7" s="803">
        <v>900</v>
      </c>
      <c r="J7" s="801">
        <v>0</v>
      </c>
      <c r="K7" s="802"/>
      <c r="L7" s="803">
        <v>800</v>
      </c>
      <c r="M7" s="801">
        <v>100</v>
      </c>
      <c r="N7" s="802"/>
      <c r="O7" s="803">
        <v>700</v>
      </c>
      <c r="P7" s="801">
        <v>100</v>
      </c>
      <c r="Q7" s="802"/>
      <c r="R7" s="803">
        <v>700</v>
      </c>
      <c r="S7" s="776"/>
      <c r="T7" s="776"/>
      <c r="U7" s="776"/>
      <c r="Y7" s="798"/>
    </row>
    <row r="8" spans="1:25" s="769" customFormat="1" ht="19.95" customHeight="1" thickTop="1" thickBot="1">
      <c r="B8" s="813"/>
      <c r="C8" s="804"/>
      <c r="D8" s="804"/>
      <c r="E8" s="804"/>
      <c r="F8" s="804"/>
      <c r="G8" s="804"/>
      <c r="H8" s="804"/>
      <c r="I8" s="804"/>
      <c r="J8" s="804"/>
      <c r="K8" s="804"/>
      <c r="L8" s="804"/>
      <c r="M8" s="804"/>
      <c r="N8" s="804"/>
      <c r="O8" s="804"/>
      <c r="P8" s="804"/>
      <c r="Q8" s="804"/>
      <c r="R8" s="804"/>
      <c r="S8" s="776"/>
      <c r="T8" s="776"/>
      <c r="U8" s="776"/>
    </row>
    <row r="9" spans="1:25" ht="30" customHeight="1" thickTop="1" thickBot="1">
      <c r="B9" s="812" t="s">
        <v>543</v>
      </c>
      <c r="C9" s="1788">
        <v>30000</v>
      </c>
      <c r="D9" s="1782"/>
      <c r="E9" s="804"/>
      <c r="F9" s="1781">
        <v>10000</v>
      </c>
      <c r="G9" s="1782"/>
      <c r="H9" s="804"/>
      <c r="I9" s="1781">
        <v>2000</v>
      </c>
      <c r="J9" s="1782"/>
      <c r="K9" s="804"/>
      <c r="L9" s="1781">
        <v>20000</v>
      </c>
      <c r="M9" s="1782"/>
      <c r="N9" s="804"/>
      <c r="O9" s="1781">
        <v>10000</v>
      </c>
      <c r="P9" s="1782"/>
      <c r="Q9" s="804"/>
      <c r="R9" s="804"/>
      <c r="S9" s="768"/>
      <c r="T9" s="1783">
        <f>C9+F9+I9+L9+O9</f>
        <v>72000</v>
      </c>
      <c r="U9" s="1784"/>
      <c r="V9" s="808"/>
      <c r="W9" s="808"/>
      <c r="X9" s="785"/>
    </row>
    <row r="10" spans="1:25" ht="19.95" customHeight="1" thickTop="1" thickBot="1">
      <c r="B10" s="79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768"/>
      <c r="T10" s="805"/>
      <c r="U10" s="805"/>
      <c r="V10" s="783"/>
      <c r="W10" s="783"/>
      <c r="X10" s="786"/>
    </row>
    <row r="11" spans="1:25" s="770" customFormat="1" ht="30" customHeight="1" thickTop="1" thickBot="1">
      <c r="B11" s="812" t="s">
        <v>544</v>
      </c>
      <c r="C11" s="1786">
        <f>C9/C7</f>
        <v>30</v>
      </c>
      <c r="D11" s="1787"/>
      <c r="E11" s="802"/>
      <c r="F11" s="1779">
        <f>F9/(F7+G7)</f>
        <v>10</v>
      </c>
      <c r="G11" s="1780"/>
      <c r="H11" s="802"/>
      <c r="I11" s="1779">
        <f>I9/I7</f>
        <v>2.2222222222222223</v>
      </c>
      <c r="J11" s="1780"/>
      <c r="K11" s="802"/>
      <c r="L11" s="1779">
        <f>L9/(L7+M7)</f>
        <v>22.222222222222221</v>
      </c>
      <c r="M11" s="1780"/>
      <c r="N11" s="802"/>
      <c r="O11" s="1779">
        <f>O9/(O7+P7)</f>
        <v>12.5</v>
      </c>
      <c r="P11" s="1780"/>
      <c r="Q11" s="802"/>
      <c r="R11" s="806">
        <f>T9/R7</f>
        <v>102.85714285714286</v>
      </c>
      <c r="S11" s="773"/>
      <c r="T11" s="1783">
        <f>T9/C7</f>
        <v>72</v>
      </c>
      <c r="U11" s="1784"/>
      <c r="V11" s="809"/>
      <c r="W11" s="810">
        <f>R11-T11</f>
        <v>30.857142857142861</v>
      </c>
      <c r="X11" s="787"/>
    </row>
    <row r="12" spans="1:25" ht="19.95" customHeight="1" thickTop="1" thickBot="1">
      <c r="B12" s="783"/>
      <c r="C12" s="805"/>
      <c r="D12" s="805"/>
      <c r="E12" s="805"/>
      <c r="F12" s="805"/>
      <c r="G12" s="805"/>
      <c r="H12" s="805"/>
      <c r="I12" s="805"/>
      <c r="J12" s="805"/>
      <c r="K12" s="805"/>
      <c r="L12" s="805"/>
      <c r="M12" s="805"/>
      <c r="N12" s="805"/>
      <c r="O12" s="805"/>
      <c r="P12" s="805"/>
      <c r="Q12" s="805"/>
      <c r="R12" s="805"/>
      <c r="S12" s="829"/>
      <c r="T12" s="805"/>
      <c r="U12" s="805"/>
      <c r="V12" s="783"/>
      <c r="W12" s="783"/>
      <c r="X12" s="786"/>
    </row>
    <row r="13" spans="1:25" s="772" customFormat="1" ht="30" customHeight="1" thickTop="1" thickBot="1">
      <c r="B13" s="807" t="s">
        <v>547</v>
      </c>
      <c r="C13" s="792">
        <f>C7*C11</f>
        <v>30000</v>
      </c>
      <c r="D13" s="784">
        <f>D7*C11</f>
        <v>0</v>
      </c>
      <c r="E13" s="777"/>
      <c r="F13" s="792">
        <f>F7*F11</f>
        <v>9000</v>
      </c>
      <c r="G13" s="778">
        <f>G7*F11</f>
        <v>1000</v>
      </c>
      <c r="H13" s="777"/>
      <c r="I13" s="792">
        <f>I7*I11</f>
        <v>2000</v>
      </c>
      <c r="J13" s="784">
        <f>J7*I11</f>
        <v>0</v>
      </c>
      <c r="K13" s="777"/>
      <c r="L13" s="792">
        <f>L7*L11</f>
        <v>17777.777777777777</v>
      </c>
      <c r="M13" s="778">
        <f>M7*L11</f>
        <v>2222.2222222222222</v>
      </c>
      <c r="N13" s="777"/>
      <c r="O13" s="792">
        <f>O7*O11</f>
        <v>8750</v>
      </c>
      <c r="P13" s="778">
        <f>P7*O11</f>
        <v>1250</v>
      </c>
      <c r="Q13" s="777"/>
      <c r="R13" s="518"/>
      <c r="S13" s="830"/>
      <c r="T13" s="793">
        <f>C13+F13+I13+L13+O13</f>
        <v>67527.777777777781</v>
      </c>
      <c r="U13" s="828">
        <f>G13+M13+P13</f>
        <v>4472.2222222222226</v>
      </c>
      <c r="V13" s="811"/>
      <c r="W13" s="811"/>
      <c r="X13" s="788"/>
    </row>
    <row r="14" spans="1:25" ht="19.95" customHeight="1" thickTop="1">
      <c r="S14" s="831"/>
      <c r="T14" s="794" t="s">
        <v>546</v>
      </c>
      <c r="U14" s="789" t="s">
        <v>545</v>
      </c>
    </row>
    <row r="15" spans="1:25" ht="19.95" customHeight="1">
      <c r="S15" s="831"/>
    </row>
    <row r="16" spans="1:25" s="795" customFormat="1" ht="25.05" customHeight="1">
      <c r="C16" s="797" t="s">
        <v>548</v>
      </c>
      <c r="D16" s="797"/>
      <c r="E16" s="797"/>
      <c r="F16" s="797"/>
      <c r="G16" s="797"/>
      <c r="H16" s="797"/>
      <c r="I16" s="797"/>
      <c r="J16" s="797"/>
      <c r="S16" s="832"/>
      <c r="T16" s="796"/>
    </row>
    <row r="17" spans="2:26" s="795" customFormat="1" ht="25.05" customHeight="1">
      <c r="C17" s="797" t="s">
        <v>549</v>
      </c>
      <c r="D17" s="797"/>
      <c r="E17" s="797"/>
      <c r="F17" s="797"/>
      <c r="G17" s="797"/>
      <c r="H17" s="797"/>
      <c r="I17" s="797"/>
      <c r="J17" s="797"/>
      <c r="R17" s="796"/>
      <c r="S17" s="832"/>
    </row>
    <row r="18" spans="2:26" s="795" customFormat="1" ht="25.05" customHeight="1" thickBot="1">
      <c r="C18" s="797" t="s">
        <v>550</v>
      </c>
      <c r="D18" s="797"/>
      <c r="E18" s="797"/>
      <c r="F18" s="797"/>
      <c r="G18" s="797"/>
      <c r="H18" s="797"/>
      <c r="I18" s="797"/>
      <c r="J18" s="797"/>
      <c r="S18" s="832"/>
    </row>
    <row r="19" spans="2:26" s="795" customFormat="1" ht="25.05" customHeight="1" thickBot="1">
      <c r="C19" s="797" t="s">
        <v>551</v>
      </c>
      <c r="D19" s="797"/>
      <c r="E19" s="797"/>
      <c r="F19" s="797"/>
      <c r="G19" s="797"/>
      <c r="H19" s="797"/>
      <c r="I19" s="797"/>
      <c r="J19" s="797"/>
      <c r="R19" s="796"/>
      <c r="S19" s="833"/>
      <c r="T19" s="834"/>
      <c r="U19" s="834"/>
      <c r="V19" s="816" t="s">
        <v>555</v>
      </c>
      <c r="W19" s="815">
        <f>W11-W30</f>
        <v>20.247142857142862</v>
      </c>
      <c r="X19" s="814"/>
      <c r="Y19" s="815">
        <f>R7*W19</f>
        <v>14173.000000000004</v>
      </c>
      <c r="Z19" s="817"/>
    </row>
    <row r="20" spans="2:26" s="795" customFormat="1" ht="25.05" customHeight="1">
      <c r="C20" s="797" t="s">
        <v>552</v>
      </c>
      <c r="D20" s="797"/>
      <c r="E20" s="797"/>
      <c r="F20" s="797"/>
      <c r="G20" s="797"/>
      <c r="H20" s="797"/>
      <c r="I20" s="797"/>
      <c r="J20" s="797"/>
      <c r="Z20" s="818"/>
    </row>
    <row r="21" spans="2:26" s="795" customFormat="1" ht="25.05" customHeight="1">
      <c r="C21" s="799"/>
      <c r="D21" s="799"/>
      <c r="E21" s="799"/>
      <c r="F21" s="799"/>
      <c r="G21" s="799"/>
      <c r="H21" s="799"/>
      <c r="I21" s="799"/>
      <c r="J21" s="799"/>
      <c r="Z21" s="819"/>
    </row>
    <row r="22" spans="2:26" ht="42.6" customHeight="1">
      <c r="B22" s="790" t="s">
        <v>561</v>
      </c>
      <c r="C22" s="791"/>
      <c r="D22" s="791"/>
      <c r="E22" s="791"/>
      <c r="F22" s="791"/>
      <c r="G22" s="791"/>
      <c r="H22" s="791"/>
      <c r="I22" s="791"/>
      <c r="L22" s="1785" t="s">
        <v>554</v>
      </c>
      <c r="M22" s="1785"/>
      <c r="Z22" s="820"/>
    </row>
    <row r="23" spans="2:26" ht="11.4" customHeight="1" thickBot="1">
      <c r="B23" s="781"/>
      <c r="Z23" s="820"/>
    </row>
    <row r="24" spans="2:26" s="772" customFormat="1" ht="30" customHeight="1" thickTop="1" thickBot="1">
      <c r="B24" s="782"/>
      <c r="C24" s="1776" t="s">
        <v>537</v>
      </c>
      <c r="D24" s="1776"/>
      <c r="F24" s="1776" t="s">
        <v>538</v>
      </c>
      <c r="G24" s="1776"/>
      <c r="I24" s="1776" t="s">
        <v>539</v>
      </c>
      <c r="J24" s="1776"/>
      <c r="L24" s="1776" t="s">
        <v>540</v>
      </c>
      <c r="M24" s="1776"/>
      <c r="O24" s="1776" t="s">
        <v>541</v>
      </c>
      <c r="P24" s="1776"/>
      <c r="R24" s="780" t="s">
        <v>536</v>
      </c>
      <c r="T24" s="1777" t="s">
        <v>278</v>
      </c>
      <c r="U24" s="1778"/>
      <c r="Y24" s="780" t="s">
        <v>553</v>
      </c>
      <c r="Z24" s="821"/>
    </row>
    <row r="25" spans="2:26" s="769" customFormat="1" ht="19.95" customHeight="1" thickTop="1" thickBot="1">
      <c r="B25" s="771"/>
      <c r="C25" s="775" t="s">
        <v>533</v>
      </c>
      <c r="D25" s="774" t="s">
        <v>534</v>
      </c>
      <c r="F25" s="775" t="s">
        <v>533</v>
      </c>
      <c r="G25" s="774" t="s">
        <v>534</v>
      </c>
      <c r="I25" s="775" t="s">
        <v>533</v>
      </c>
      <c r="J25" s="774" t="s">
        <v>534</v>
      </c>
      <c r="L25" s="775" t="s">
        <v>533</v>
      </c>
      <c r="M25" s="774" t="s">
        <v>534</v>
      </c>
      <c r="O25" s="775" t="s">
        <v>533</v>
      </c>
      <c r="P25" s="774" t="s">
        <v>534</v>
      </c>
      <c r="R25" s="775" t="s">
        <v>277</v>
      </c>
      <c r="Y25" s="775" t="s">
        <v>533</v>
      </c>
      <c r="Z25" s="822"/>
    </row>
    <row r="26" spans="2:26" s="769" customFormat="1" ht="34.950000000000003" customHeight="1" thickTop="1" thickBot="1">
      <c r="B26" s="812" t="s">
        <v>542</v>
      </c>
      <c r="C26" s="800">
        <v>1000</v>
      </c>
      <c r="D26" s="801">
        <v>0</v>
      </c>
      <c r="E26" s="802"/>
      <c r="F26" s="803">
        <v>900</v>
      </c>
      <c r="G26" s="801">
        <v>100</v>
      </c>
      <c r="H26" s="802"/>
      <c r="I26" s="803">
        <v>900</v>
      </c>
      <c r="J26" s="801">
        <v>0</v>
      </c>
      <c r="K26" s="802"/>
      <c r="L26" s="803">
        <v>800</v>
      </c>
      <c r="M26" s="801">
        <v>100</v>
      </c>
      <c r="N26" s="802"/>
      <c r="O26" s="803">
        <v>700</v>
      </c>
      <c r="P26" s="801">
        <v>100</v>
      </c>
      <c r="Q26" s="802"/>
      <c r="R26" s="803">
        <v>700</v>
      </c>
      <c r="S26" s="776"/>
      <c r="T26" s="776"/>
      <c r="U26" s="776"/>
      <c r="Y26" s="798"/>
      <c r="Z26" s="822"/>
    </row>
    <row r="27" spans="2:26" s="769" customFormat="1" ht="19.95" customHeight="1" thickTop="1" thickBot="1">
      <c r="B27" s="813"/>
      <c r="C27" s="804"/>
      <c r="D27" s="804"/>
      <c r="E27" s="804"/>
      <c r="F27" s="804"/>
      <c r="G27" s="804"/>
      <c r="H27" s="804"/>
      <c r="I27" s="804"/>
      <c r="J27" s="804"/>
      <c r="K27" s="804"/>
      <c r="L27" s="804"/>
      <c r="M27" s="804"/>
      <c r="N27" s="804"/>
      <c r="O27" s="804"/>
      <c r="P27" s="804"/>
      <c r="Q27" s="804"/>
      <c r="R27" s="804"/>
      <c r="S27" s="776"/>
      <c r="T27" s="776"/>
      <c r="U27" s="776"/>
      <c r="Z27" s="822"/>
    </row>
    <row r="28" spans="2:26" ht="30" customHeight="1" thickTop="1" thickBot="1">
      <c r="B28" s="812" t="s">
        <v>543</v>
      </c>
      <c r="C28" s="1788">
        <v>30000</v>
      </c>
      <c r="D28" s="1782"/>
      <c r="E28" s="804"/>
      <c r="F28" s="1781">
        <v>10000</v>
      </c>
      <c r="G28" s="1782"/>
      <c r="H28" s="804"/>
      <c r="I28" s="1781">
        <v>2000</v>
      </c>
      <c r="J28" s="1782"/>
      <c r="K28" s="804"/>
      <c r="L28" s="1781">
        <v>20000</v>
      </c>
      <c r="M28" s="1782"/>
      <c r="N28" s="804"/>
      <c r="O28" s="1781">
        <v>10000</v>
      </c>
      <c r="P28" s="1782"/>
      <c r="Q28" s="804"/>
      <c r="R28" s="804"/>
      <c r="S28" s="768"/>
      <c r="T28" s="1783">
        <f>C28+F28+I28+L28+O28</f>
        <v>72000</v>
      </c>
      <c r="U28" s="1784"/>
      <c r="V28" s="783"/>
      <c r="W28" s="783"/>
      <c r="Z28" s="820"/>
    </row>
    <row r="29" spans="2:26" ht="19.95" customHeight="1" thickTop="1" thickBot="1">
      <c r="B29" s="795"/>
      <c r="C29" s="805"/>
      <c r="D29" s="805"/>
      <c r="E29" s="805"/>
      <c r="F29" s="805"/>
      <c r="G29" s="805"/>
      <c r="H29" s="805"/>
      <c r="I29" s="805"/>
      <c r="J29" s="805"/>
      <c r="K29" s="805"/>
      <c r="L29" s="805"/>
      <c r="M29" s="805"/>
      <c r="N29" s="805"/>
      <c r="O29" s="805"/>
      <c r="P29" s="805"/>
      <c r="Q29" s="805"/>
      <c r="R29" s="805"/>
      <c r="S29" s="768"/>
      <c r="T29" s="805"/>
      <c r="U29" s="805"/>
      <c r="V29" s="783"/>
      <c r="W29" s="783"/>
      <c r="Z29" s="820"/>
    </row>
    <row r="30" spans="2:26" s="770" customFormat="1" ht="30" customHeight="1" thickTop="1" thickBot="1">
      <c r="B30" s="812" t="s">
        <v>544</v>
      </c>
      <c r="C30" s="1786">
        <f>C28/C26</f>
        <v>30</v>
      </c>
      <c r="D30" s="1787"/>
      <c r="E30" s="802"/>
      <c r="F30" s="1779">
        <f>F28/F26</f>
        <v>11.111111111111111</v>
      </c>
      <c r="G30" s="1780"/>
      <c r="H30" s="802"/>
      <c r="I30" s="1779">
        <f>I28/I26</f>
        <v>2.2222222222222223</v>
      </c>
      <c r="J30" s="1780"/>
      <c r="K30" s="802"/>
      <c r="L30" s="1779">
        <f>L28/L26</f>
        <v>25</v>
      </c>
      <c r="M30" s="1780"/>
      <c r="N30" s="802"/>
      <c r="O30" s="1779">
        <f>O28/O26</f>
        <v>14.285714285714286</v>
      </c>
      <c r="P30" s="1780"/>
      <c r="Q30" s="802"/>
      <c r="R30" s="806">
        <f>(R26*82.61)/R26</f>
        <v>82.61</v>
      </c>
      <c r="S30" s="773"/>
      <c r="T30" s="1783">
        <f>T28/C26</f>
        <v>72</v>
      </c>
      <c r="U30" s="1784"/>
      <c r="V30" s="809"/>
      <c r="W30" s="810">
        <f>R30-T30</f>
        <v>10.61</v>
      </c>
      <c r="Z30" s="823"/>
    </row>
    <row r="31" spans="2:26" ht="19.95" customHeight="1" thickTop="1" thickBot="1">
      <c r="B31" s="783"/>
      <c r="C31" s="805"/>
      <c r="D31" s="805"/>
      <c r="E31" s="805"/>
      <c r="F31" s="805"/>
      <c r="G31" s="805"/>
      <c r="H31" s="805"/>
      <c r="I31" s="805"/>
      <c r="J31" s="805"/>
      <c r="K31" s="805"/>
      <c r="L31" s="805"/>
      <c r="M31" s="805"/>
      <c r="N31" s="805"/>
      <c r="O31" s="805"/>
      <c r="P31" s="805"/>
      <c r="Q31" s="805"/>
      <c r="R31" s="805"/>
      <c r="S31" s="768"/>
      <c r="T31" s="805"/>
      <c r="U31" s="805"/>
      <c r="V31" s="783"/>
      <c r="W31" s="783"/>
      <c r="Z31" s="820"/>
    </row>
    <row r="32" spans="2:26" s="772" customFormat="1" ht="30" customHeight="1" thickTop="1" thickBot="1">
      <c r="B32" s="807" t="s">
        <v>547</v>
      </c>
      <c r="C32" s="792">
        <f>C26*C30</f>
        <v>30000</v>
      </c>
      <c r="D32" s="784">
        <f>D26*C30</f>
        <v>0</v>
      </c>
      <c r="E32" s="777"/>
      <c r="F32" s="792">
        <f>F26*F30</f>
        <v>10000</v>
      </c>
      <c r="G32" s="778">
        <f>G26*C30</f>
        <v>3000</v>
      </c>
      <c r="H32" s="777"/>
      <c r="I32" s="792">
        <f>I26*I30</f>
        <v>2000</v>
      </c>
      <c r="J32" s="784">
        <f>J26*I30</f>
        <v>0</v>
      </c>
      <c r="K32" s="777"/>
      <c r="L32" s="792">
        <f>L26*L30</f>
        <v>20000</v>
      </c>
      <c r="M32" s="778">
        <f>M26*43.33</f>
        <v>4333</v>
      </c>
      <c r="N32" s="777"/>
      <c r="O32" s="792">
        <f>O26*O30</f>
        <v>10000</v>
      </c>
      <c r="P32" s="778">
        <f>P26*68.33</f>
        <v>6833</v>
      </c>
      <c r="Q32" s="804"/>
      <c r="R32" s="783"/>
      <c r="S32" s="777"/>
      <c r="T32" s="793">
        <f>C32+F32+I32+L32+O32</f>
        <v>72000</v>
      </c>
      <c r="U32" s="828">
        <f>G32+M32+P32</f>
        <v>14166</v>
      </c>
      <c r="V32" s="824"/>
      <c r="W32" s="825"/>
      <c r="X32" s="826"/>
      <c r="Y32" s="826"/>
      <c r="Z32" s="827"/>
    </row>
    <row r="33" spans="17:23" ht="19.95" customHeight="1" thickTop="1">
      <c r="T33" s="794" t="s">
        <v>546</v>
      </c>
      <c r="U33" s="789" t="s">
        <v>545</v>
      </c>
    </row>
    <row r="34" spans="17:23" ht="19.95" customHeight="1">
      <c r="Q34" s="1789">
        <f>R26*82.61</f>
        <v>57827</v>
      </c>
      <c r="R34" s="1789"/>
    </row>
    <row r="35" spans="17:23" ht="19.95" customHeight="1">
      <c r="Q35" s="1790">
        <f>G32+M32+P32</f>
        <v>14166</v>
      </c>
      <c r="R35" s="1790"/>
    </row>
    <row r="36" spans="17:23" ht="21">
      <c r="Q36" s="1791">
        <f>SUM(Q34:Q35)</f>
        <v>71993</v>
      </c>
      <c r="R36" s="1791"/>
    </row>
    <row r="37" spans="17:23" ht="18">
      <c r="W37" s="518"/>
    </row>
    <row r="41" spans="17:23" ht="19.95" customHeight="1"/>
    <row r="42" spans="17:23" ht="19.95" customHeight="1"/>
    <row r="43" spans="17:23" s="518" customFormat="1" ht="30" customHeight="1"/>
    <row r="44" spans="17:23" s="518" customFormat="1" ht="30" customHeight="1"/>
    <row r="45" spans="17:23" s="518" customFormat="1" ht="30" customHeight="1"/>
    <row r="46" spans="17:23" s="518" customFormat="1" ht="30" customHeight="1"/>
    <row r="47" spans="17:23" ht="30" customHeight="1"/>
    <row r="48" spans="17:23" ht="19.95" customHeight="1"/>
    <row r="49" ht="19.95" customHeight="1"/>
  </sheetData>
  <mergeCells count="41">
    <mergeCell ref="Q34:R34"/>
    <mergeCell ref="Q35:R35"/>
    <mergeCell ref="Q36:R36"/>
    <mergeCell ref="T28:U28"/>
    <mergeCell ref="C30:D30"/>
    <mergeCell ref="F30:G30"/>
    <mergeCell ref="I30:J30"/>
    <mergeCell ref="L30:M30"/>
    <mergeCell ref="O30:P30"/>
    <mergeCell ref="T30:U30"/>
    <mergeCell ref="C28:D28"/>
    <mergeCell ref="F28:G28"/>
    <mergeCell ref="I28:J28"/>
    <mergeCell ref="L28:M28"/>
    <mergeCell ref="O28:P28"/>
    <mergeCell ref="L3:M3"/>
    <mergeCell ref="L22:M22"/>
    <mergeCell ref="C24:D24"/>
    <mergeCell ref="F24:G24"/>
    <mergeCell ref="I24:J24"/>
    <mergeCell ref="L24:M24"/>
    <mergeCell ref="C11:D11"/>
    <mergeCell ref="F11:G11"/>
    <mergeCell ref="I11:J11"/>
    <mergeCell ref="L11:M11"/>
    <mergeCell ref="C5:D5"/>
    <mergeCell ref="I5:J5"/>
    <mergeCell ref="L5:M5"/>
    <mergeCell ref="C9:D9"/>
    <mergeCell ref="I9:J9"/>
    <mergeCell ref="L9:M9"/>
    <mergeCell ref="F5:G5"/>
    <mergeCell ref="T5:U5"/>
    <mergeCell ref="T9:U9"/>
    <mergeCell ref="T11:U11"/>
    <mergeCell ref="F9:G9"/>
    <mergeCell ref="O24:P24"/>
    <mergeCell ref="T24:U24"/>
    <mergeCell ref="O11:P11"/>
    <mergeCell ref="O5:P5"/>
    <mergeCell ref="O9:P9"/>
  </mergeCells>
  <pageMargins left="0.7" right="0.7" top="0.75" bottom="0.75" header="0.3" footer="0.3"/>
  <pageSetup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13ACF-FDF4-4632-9C38-D5F146E8730F}">
  <sheetPr>
    <tabColor theme="4" tint="-0.499984740745262"/>
  </sheetPr>
  <dimension ref="A1:T29"/>
  <sheetViews>
    <sheetView zoomScale="90" zoomScaleNormal="90" workbookViewId="0">
      <selection activeCell="T21" sqref="T21"/>
    </sheetView>
  </sheetViews>
  <sheetFormatPr defaultRowHeight="15.6"/>
  <cols>
    <col min="1" max="1" width="3.21875" style="523" customWidth="1"/>
    <col min="2" max="2" width="18.109375" style="523" customWidth="1"/>
    <col min="3" max="3" width="25.77734375" style="523" customWidth="1"/>
    <col min="4" max="4" width="8.77734375" style="523" customWidth="1"/>
    <col min="5" max="5" width="27.44140625" style="523" customWidth="1"/>
    <col min="6" max="6" width="8.77734375" style="523" customWidth="1"/>
    <col min="7" max="7" width="24.109375" style="523" customWidth="1"/>
    <col min="8" max="8" width="17.77734375" style="523" customWidth="1"/>
    <col min="9" max="9" width="32.33203125" style="523" customWidth="1"/>
    <col min="10" max="10" width="11.21875" style="523" customWidth="1"/>
    <col min="11" max="11" width="16.77734375" style="523" customWidth="1"/>
    <col min="12" max="12" width="14.6640625" style="523" customWidth="1"/>
    <col min="13" max="16384" width="8.88671875" style="523"/>
  </cols>
  <sheetData>
    <row r="1" spans="2:20" ht="25.8">
      <c r="B1" s="1793" t="s">
        <v>593</v>
      </c>
      <c r="C1" s="1793"/>
      <c r="D1" s="1793"/>
      <c r="F1" s="862"/>
    </row>
    <row r="3" spans="2:20" ht="18">
      <c r="B3" s="886" t="s">
        <v>562</v>
      </c>
    </row>
    <row r="4" spans="2:20">
      <c r="B4" s="887" t="s">
        <v>563</v>
      </c>
      <c r="C4" s="887" t="s">
        <v>542</v>
      </c>
      <c r="D4" s="887" t="s">
        <v>564</v>
      </c>
      <c r="E4" s="864" t="s">
        <v>533</v>
      </c>
      <c r="F4" s="888" t="s">
        <v>564</v>
      </c>
      <c r="G4" s="865" t="s">
        <v>583</v>
      </c>
      <c r="H4" s="887" t="s">
        <v>564</v>
      </c>
      <c r="I4" s="865" t="s">
        <v>584</v>
      </c>
      <c r="J4" s="887" t="s">
        <v>564</v>
      </c>
      <c r="K4" s="887" t="s">
        <v>103</v>
      </c>
      <c r="L4" s="862"/>
    </row>
    <row r="5" spans="2:20">
      <c r="B5" s="1794" t="s">
        <v>380</v>
      </c>
      <c r="C5" s="905">
        <v>107367</v>
      </c>
      <c r="D5" s="906" t="s">
        <v>565</v>
      </c>
      <c r="E5" s="907"/>
      <c r="F5" s="906" t="s">
        <v>565</v>
      </c>
      <c r="G5" s="908">
        <v>11440</v>
      </c>
      <c r="H5" s="906" t="s">
        <v>565</v>
      </c>
      <c r="I5" s="909">
        <v>0</v>
      </c>
      <c r="J5" s="872" t="s">
        <v>565</v>
      </c>
      <c r="K5" s="1796" t="s">
        <v>585</v>
      </c>
    </row>
    <row r="6" spans="2:20" ht="26.4" thickBot="1">
      <c r="B6" s="1795"/>
      <c r="C6" s="1246">
        <v>56503.24</v>
      </c>
      <c r="D6" s="1247" t="s">
        <v>566</v>
      </c>
      <c r="E6" s="1248"/>
      <c r="F6" s="1247" t="s">
        <v>566</v>
      </c>
      <c r="G6" s="1249">
        <v>9606</v>
      </c>
      <c r="H6" s="1247" t="s">
        <v>566</v>
      </c>
      <c r="I6" s="1249">
        <v>11690.7</v>
      </c>
      <c r="J6" s="1250" t="s">
        <v>566</v>
      </c>
      <c r="K6" s="1797"/>
      <c r="P6" s="1798" t="s">
        <v>625</v>
      </c>
      <c r="Q6" s="1798"/>
      <c r="R6" s="1798"/>
      <c r="S6" s="1798"/>
      <c r="T6" s="1798"/>
    </row>
    <row r="7" spans="2:20">
      <c r="E7" s="862"/>
      <c r="G7" s="862"/>
      <c r="I7" s="862"/>
    </row>
    <row r="8" spans="2:20" ht="19.2" customHeight="1">
      <c r="C8" s="1251">
        <f>C6/C5</f>
        <v>0.52626263190738309</v>
      </c>
      <c r="D8" s="1252" t="s">
        <v>626</v>
      </c>
      <c r="K8" s="889"/>
    </row>
    <row r="9" spans="2:20" ht="18">
      <c r="B9" s="886" t="s">
        <v>567</v>
      </c>
      <c r="E9" s="868" t="s">
        <v>586</v>
      </c>
      <c r="F9" s="870"/>
    </row>
    <row r="10" spans="2:20">
      <c r="B10" s="887" t="s">
        <v>563</v>
      </c>
      <c r="C10" s="887" t="s">
        <v>568</v>
      </c>
      <c r="D10" s="887" t="s">
        <v>564</v>
      </c>
      <c r="E10" s="887" t="s">
        <v>569</v>
      </c>
      <c r="F10" s="887" t="s">
        <v>564</v>
      </c>
      <c r="G10" s="887" t="s">
        <v>570</v>
      </c>
      <c r="H10" s="887" t="s">
        <v>564</v>
      </c>
      <c r="I10" s="887" t="s">
        <v>103</v>
      </c>
    </row>
    <row r="11" spans="2:20">
      <c r="B11" s="1799" t="s">
        <v>380</v>
      </c>
      <c r="C11" s="890">
        <v>57597.8</v>
      </c>
      <c r="D11" s="863" t="s">
        <v>566</v>
      </c>
      <c r="E11" s="891">
        <f>5054.2</f>
        <v>5054.2</v>
      </c>
      <c r="F11" s="863" t="s">
        <v>566</v>
      </c>
      <c r="G11" s="892">
        <f>C11-E11</f>
        <v>52543.600000000006</v>
      </c>
      <c r="H11" s="863" t="s">
        <v>566</v>
      </c>
      <c r="I11" s="871" t="s">
        <v>587</v>
      </c>
    </row>
    <row r="12" spans="2:20" ht="16.2" thickBot="1">
      <c r="B12" s="1800"/>
      <c r="C12" s="910">
        <f>9807.8</f>
        <v>9807.7999999999993</v>
      </c>
      <c r="D12" s="872" t="s">
        <v>566</v>
      </c>
      <c r="E12" s="911">
        <v>1324.8</v>
      </c>
      <c r="F12" s="872" t="s">
        <v>566</v>
      </c>
      <c r="G12" s="912">
        <f>C12-E12</f>
        <v>8483</v>
      </c>
      <c r="H12" s="872" t="s">
        <v>566</v>
      </c>
      <c r="I12" s="871" t="s">
        <v>588</v>
      </c>
      <c r="L12" s="523" t="s">
        <v>627</v>
      </c>
    </row>
    <row r="13" spans="2:20" ht="16.8" thickTop="1" thickBot="1">
      <c r="B13" s="1253" t="s">
        <v>278</v>
      </c>
      <c r="C13" s="913">
        <f>SUM(C11:C12)</f>
        <v>67405.600000000006</v>
      </c>
      <c r="D13" s="1254" t="s">
        <v>566</v>
      </c>
      <c r="E13" s="1255">
        <f>SUM(E11:E12)</f>
        <v>6379</v>
      </c>
      <c r="F13" s="1254" t="s">
        <v>566</v>
      </c>
      <c r="G13" s="1256">
        <f>C13-E13</f>
        <v>61026.600000000006</v>
      </c>
      <c r="H13" s="1254" t="s">
        <v>566</v>
      </c>
    </row>
    <row r="14" spans="2:20" ht="16.8" thickTop="1" thickBot="1">
      <c r="B14" s="893"/>
      <c r="C14" s="894"/>
      <c r="D14" s="768"/>
      <c r="E14" s="894"/>
      <c r="F14" s="768"/>
      <c r="G14" s="895"/>
    </row>
    <row r="15" spans="2:20" ht="24.6" thickTop="1" thickBot="1">
      <c r="B15" s="869" t="s">
        <v>354</v>
      </c>
      <c r="C15" s="889"/>
      <c r="E15" s="1801" t="s">
        <v>589</v>
      </c>
      <c r="F15" s="1802"/>
      <c r="G15" s="896">
        <f>G13-C6</f>
        <v>4523.3600000000079</v>
      </c>
      <c r="H15" s="897">
        <f>G15/G13</f>
        <v>7.4121120953813707E-2</v>
      </c>
      <c r="I15" s="898"/>
    </row>
    <row r="16" spans="2:20" ht="16.2" thickTop="1">
      <c r="B16" s="867" t="s">
        <v>571</v>
      </c>
      <c r="C16" s="868"/>
      <c r="D16" s="868"/>
      <c r="G16" s="899"/>
      <c r="H16" s="900"/>
      <c r="I16" s="899"/>
      <c r="J16" s="900"/>
    </row>
    <row r="17" spans="1:13" ht="16.2" thickBot="1">
      <c r="B17" s="901"/>
      <c r="C17" s="914"/>
      <c r="D17" s="914"/>
      <c r="G17" s="899"/>
      <c r="H17" s="900"/>
      <c r="I17" s="1257"/>
    </row>
    <row r="18" spans="1:13" ht="18.600000000000001" thickTop="1">
      <c r="B18" s="901"/>
      <c r="C18" s="914"/>
      <c r="D18" s="914"/>
      <c r="E18" s="1258" t="s">
        <v>583</v>
      </c>
      <c r="F18" s="1259" t="s">
        <v>590</v>
      </c>
      <c r="G18" s="1260">
        <f>G13-G6</f>
        <v>51420.600000000006</v>
      </c>
      <c r="H18" s="1261" t="s">
        <v>594</v>
      </c>
      <c r="I18" s="1262" t="s">
        <v>595</v>
      </c>
      <c r="J18" s="1263" t="s">
        <v>596</v>
      </c>
      <c r="K18" s="1264">
        <v>95927</v>
      </c>
      <c r="L18" s="1265">
        <f>G18/K21</f>
        <v>0.5360388628853191</v>
      </c>
    </row>
    <row r="19" spans="1:13" ht="18.600000000000001" thickBot="1">
      <c r="B19" s="901"/>
      <c r="C19" s="914"/>
      <c r="D19" s="914"/>
      <c r="E19" s="1266"/>
      <c r="F19" s="1267"/>
      <c r="G19" s="1268"/>
      <c r="H19" s="1269"/>
      <c r="I19" s="1257"/>
      <c r="L19" s="1270"/>
    </row>
    <row r="20" spans="1:13" ht="19.2" thickTop="1" thickBot="1">
      <c r="E20" s="1271" t="s">
        <v>584</v>
      </c>
      <c r="F20" s="916" t="s">
        <v>591</v>
      </c>
      <c r="G20" s="917">
        <f>G13-I6</f>
        <v>49335.900000000009</v>
      </c>
      <c r="H20" s="915" t="s">
        <v>594</v>
      </c>
      <c r="I20" s="1272">
        <v>107367</v>
      </c>
      <c r="J20" s="1273"/>
      <c r="K20" s="1273"/>
      <c r="L20" s="1274">
        <f>G20/I20</f>
        <v>0.45950711112352965</v>
      </c>
      <c r="M20" s="1275" t="s">
        <v>628</v>
      </c>
    </row>
    <row r="21" spans="1:13" ht="18.600000000000001" thickTop="1">
      <c r="E21" s="1276" t="s">
        <v>584</v>
      </c>
      <c r="F21" s="1277" t="s">
        <v>591</v>
      </c>
      <c r="G21" s="1278">
        <f>G13-I6</f>
        <v>49335.900000000009</v>
      </c>
      <c r="H21" s="1279" t="s">
        <v>566</v>
      </c>
      <c r="I21" s="1277" t="s">
        <v>595</v>
      </c>
      <c r="J21" s="1280" t="s">
        <v>596</v>
      </c>
      <c r="K21" s="1281">
        <v>95927</v>
      </c>
      <c r="L21" s="1282">
        <f>G21/K21</f>
        <v>0.51430671239588444</v>
      </c>
    </row>
    <row r="22" spans="1:13" ht="31.2">
      <c r="B22" s="902"/>
      <c r="F22" s="1792" t="s">
        <v>597</v>
      </c>
      <c r="G22" s="1792"/>
      <c r="H22" s="1792"/>
      <c r="I22" s="1283" t="s">
        <v>598</v>
      </c>
      <c r="J22" s="1284" t="s">
        <v>596</v>
      </c>
      <c r="K22" s="1285" t="s">
        <v>599</v>
      </c>
    </row>
    <row r="23" spans="1:13" ht="18">
      <c r="B23" s="902" t="s">
        <v>562</v>
      </c>
      <c r="F23" s="918"/>
      <c r="G23" s="918"/>
      <c r="H23" s="918"/>
    </row>
    <row r="24" spans="1:13" s="768" customFormat="1" ht="18">
      <c r="A24" s="919"/>
      <c r="B24" s="920" t="s">
        <v>573</v>
      </c>
      <c r="C24" s="920" t="s">
        <v>574</v>
      </c>
      <c r="D24" s="920" t="s">
        <v>575</v>
      </c>
      <c r="E24" s="920" t="s">
        <v>576</v>
      </c>
      <c r="F24" s="920" t="s">
        <v>577</v>
      </c>
      <c r="G24" s="920" t="s">
        <v>278</v>
      </c>
      <c r="H24" s="918"/>
      <c r="I24" s="866"/>
      <c r="J24" s="866"/>
      <c r="K24" s="866"/>
      <c r="L24" s="523"/>
    </row>
    <row r="25" spans="1:13" ht="18">
      <c r="A25" s="921" t="s">
        <v>572</v>
      </c>
      <c r="B25" s="922">
        <v>14781</v>
      </c>
      <c r="C25" s="922">
        <v>19464</v>
      </c>
      <c r="D25" s="922">
        <v>18217</v>
      </c>
      <c r="E25" s="922">
        <v>18755</v>
      </c>
      <c r="F25" s="922">
        <v>7611</v>
      </c>
      <c r="G25" s="922">
        <f>SUM(B25:F25)</f>
        <v>78828</v>
      </c>
      <c r="H25" s="918"/>
      <c r="I25" s="862"/>
      <c r="J25" s="862"/>
      <c r="K25" s="862"/>
    </row>
    <row r="26" spans="1:13" ht="18">
      <c r="A26" s="921" t="s">
        <v>334</v>
      </c>
      <c r="B26" s="922">
        <v>13319</v>
      </c>
      <c r="C26" s="922">
        <v>4000</v>
      </c>
      <c r="D26" s="922">
        <v>7248</v>
      </c>
      <c r="E26" s="922">
        <v>0</v>
      </c>
      <c r="F26" s="922">
        <v>4664</v>
      </c>
      <c r="G26" s="922">
        <f>SUM(B26:F26)</f>
        <v>29231</v>
      </c>
      <c r="H26" s="918"/>
      <c r="I26" s="862"/>
      <c r="J26" s="862"/>
      <c r="K26" s="862"/>
    </row>
    <row r="27" spans="1:13" ht="18">
      <c r="A27" s="919" t="s">
        <v>278</v>
      </c>
      <c r="B27" s="920">
        <f t="shared" ref="B27:G27" si="0">SUM(B25:B26)</f>
        <v>28100</v>
      </c>
      <c r="C27" s="920">
        <f t="shared" si="0"/>
        <v>23464</v>
      </c>
      <c r="D27" s="920">
        <f t="shared" si="0"/>
        <v>25465</v>
      </c>
      <c r="E27" s="920">
        <f t="shared" si="0"/>
        <v>18755</v>
      </c>
      <c r="F27" s="920">
        <f t="shared" si="0"/>
        <v>12275</v>
      </c>
      <c r="G27" s="920">
        <f t="shared" si="0"/>
        <v>108059</v>
      </c>
      <c r="H27" s="918"/>
      <c r="I27" s="866"/>
      <c r="J27" s="866"/>
      <c r="K27" s="866"/>
    </row>
    <row r="28" spans="1:13">
      <c r="G28" s="903">
        <v>692</v>
      </c>
      <c r="H28" s="904" t="s">
        <v>592</v>
      </c>
    </row>
    <row r="29" spans="1:13">
      <c r="G29" s="923">
        <f>G27-G28</f>
        <v>107367</v>
      </c>
      <c r="H29" s="904" t="s">
        <v>94</v>
      </c>
    </row>
  </sheetData>
  <mergeCells count="7">
    <mergeCell ref="F22:H22"/>
    <mergeCell ref="B1:D1"/>
    <mergeCell ref="B5:B6"/>
    <mergeCell ref="K5:K6"/>
    <mergeCell ref="P6:T6"/>
    <mergeCell ref="B11:B12"/>
    <mergeCell ref="E15:F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3299-5D35-457B-BD79-AC15A87AAF2A}">
  <sheetPr>
    <tabColor theme="4" tint="-0.499984740745262"/>
  </sheetPr>
  <dimension ref="B2:P14"/>
  <sheetViews>
    <sheetView workbookViewId="0">
      <selection activeCell="Q19" sqref="Q19"/>
    </sheetView>
  </sheetViews>
  <sheetFormatPr defaultRowHeight="14.4"/>
  <cols>
    <col min="1" max="1" width="5.33203125" customWidth="1"/>
    <col min="2" max="2" width="14" customWidth="1"/>
    <col min="3" max="3" width="12.109375" customWidth="1"/>
    <col min="8" max="8" width="8.88671875" style="1292"/>
    <col min="11" max="11" width="22" style="1292" customWidth="1"/>
    <col min="14" max="14" width="13.33203125" customWidth="1"/>
  </cols>
  <sheetData>
    <row r="2" spans="2:16" ht="25.8">
      <c r="B2" s="1291" t="s">
        <v>629</v>
      </c>
    </row>
    <row r="4" spans="2:16" s="768" customFormat="1" ht="15.6">
      <c r="B4" s="1252" t="s">
        <v>630</v>
      </c>
      <c r="C4" s="1252"/>
      <c r="D4" s="1252"/>
      <c r="H4" s="1293"/>
      <c r="K4" s="1293"/>
    </row>
    <row r="5" spans="2:16" s="768" customFormat="1" ht="15.6">
      <c r="B5" s="1252" t="s">
        <v>631</v>
      </c>
      <c r="C5" s="1252"/>
      <c r="D5" s="1252"/>
      <c r="H5" s="1293"/>
      <c r="K5" s="1293"/>
    </row>
    <row r="6" spans="2:16" s="523" customFormat="1" ht="16.2" thickBot="1">
      <c r="B6" s="1294"/>
      <c r="H6" s="791"/>
      <c r="K6" s="791"/>
    </row>
    <row r="7" spans="2:16" s="523" customFormat="1" ht="16.8" thickTop="1" thickBot="1">
      <c r="B7" s="771"/>
      <c r="C7" s="1807" t="s">
        <v>632</v>
      </c>
      <c r="D7" s="1808"/>
      <c r="E7" s="769"/>
      <c r="F7" s="1809" t="s">
        <v>633</v>
      </c>
      <c r="G7" s="1810"/>
      <c r="H7" s="1295"/>
      <c r="I7" s="1811" t="s">
        <v>634</v>
      </c>
      <c r="J7" s="1812"/>
      <c r="K7" s="1295"/>
      <c r="L7" s="1809" t="s">
        <v>635</v>
      </c>
      <c r="M7" s="1810"/>
      <c r="N7" s="769"/>
      <c r="O7" s="1803" t="s">
        <v>635</v>
      </c>
      <c r="P7" s="1804"/>
    </row>
    <row r="8" spans="2:16" s="791" customFormat="1" ht="16.8" thickTop="1" thickBot="1">
      <c r="B8" s="1296" t="s">
        <v>103</v>
      </c>
      <c r="C8" s="1297">
        <v>1000</v>
      </c>
      <c r="D8" s="1298" t="s">
        <v>566</v>
      </c>
      <c r="E8" s="1295"/>
      <c r="F8" s="1299" t="s">
        <v>564</v>
      </c>
      <c r="G8" s="1299" t="s">
        <v>636</v>
      </c>
      <c r="H8" s="1295"/>
      <c r="I8" s="1299" t="s">
        <v>564</v>
      </c>
      <c r="J8" s="1299" t="s">
        <v>636</v>
      </c>
      <c r="K8" s="1295"/>
      <c r="L8" s="1299" t="s">
        <v>564</v>
      </c>
      <c r="M8" s="1299" t="s">
        <v>636</v>
      </c>
      <c r="N8" s="1295"/>
      <c r="O8" s="1300" t="s">
        <v>564</v>
      </c>
      <c r="P8" s="1300" t="s">
        <v>636</v>
      </c>
    </row>
    <row r="9" spans="2:16" s="791" customFormat="1" ht="16.8" thickTop="1" thickBot="1">
      <c r="B9" s="1296" t="s">
        <v>96</v>
      </c>
      <c r="C9" s="1301">
        <v>1000</v>
      </c>
      <c r="D9" s="1302" t="s">
        <v>637</v>
      </c>
      <c r="E9" s="1303"/>
      <c r="F9" s="1302">
        <v>500</v>
      </c>
      <c r="G9" s="1302" t="s">
        <v>637</v>
      </c>
      <c r="H9" s="1303"/>
      <c r="I9" s="1302">
        <v>100</v>
      </c>
      <c r="J9" s="1302" t="s">
        <v>637</v>
      </c>
      <c r="K9" s="1303"/>
      <c r="L9" s="1302">
        <v>400</v>
      </c>
      <c r="M9" s="1302" t="s">
        <v>637</v>
      </c>
      <c r="N9" s="1303"/>
      <c r="O9" s="1302">
        <f>F9+I9+L9</f>
        <v>1000</v>
      </c>
      <c r="P9" s="1302" t="s">
        <v>637</v>
      </c>
    </row>
    <row r="10" spans="2:16" s="791" customFormat="1" ht="16.8" thickTop="1" thickBot="1">
      <c r="B10" s="1296" t="s">
        <v>544</v>
      </c>
      <c r="C10" s="1301">
        <v>100</v>
      </c>
      <c r="D10" s="1302" t="s">
        <v>638</v>
      </c>
      <c r="E10" s="1303"/>
      <c r="F10" s="1302">
        <v>50000</v>
      </c>
      <c r="G10" s="1302" t="s">
        <v>638</v>
      </c>
      <c r="H10" s="1303"/>
      <c r="I10" s="1302">
        <v>10000</v>
      </c>
      <c r="J10" s="1302" t="s">
        <v>638</v>
      </c>
      <c r="K10" s="1303"/>
      <c r="L10" s="1302">
        <v>40000</v>
      </c>
      <c r="M10" s="1302" t="s">
        <v>638</v>
      </c>
      <c r="N10" s="1303"/>
      <c r="O10" s="1302">
        <f>F10+I10+L10</f>
        <v>100000</v>
      </c>
      <c r="P10" s="1302" t="s">
        <v>638</v>
      </c>
    </row>
    <row r="11" spans="2:16" s="523" customFormat="1" ht="16.8" thickTop="1" thickBot="1">
      <c r="B11" s="1296" t="s">
        <v>639</v>
      </c>
      <c r="C11" s="1304">
        <f>C8*C10</f>
        <v>100000</v>
      </c>
      <c r="D11" s="1305" t="s">
        <v>638</v>
      </c>
      <c r="H11" s="791"/>
      <c r="J11" s="1306"/>
      <c r="K11" s="791"/>
      <c r="L11" s="1307"/>
    </row>
    <row r="12" spans="2:16" ht="15" thickTop="1">
      <c r="J12" s="1308"/>
      <c r="L12" s="1309"/>
    </row>
    <row r="13" spans="2:16">
      <c r="J13" s="1310"/>
      <c r="K13" s="1805" t="s">
        <v>640</v>
      </c>
      <c r="L13" s="1311"/>
    </row>
    <row r="14" spans="2:16">
      <c r="K14" s="1806"/>
    </row>
  </sheetData>
  <mergeCells count="6">
    <mergeCell ref="O7:P7"/>
    <mergeCell ref="K13:K14"/>
    <mergeCell ref="C7:D7"/>
    <mergeCell ref="F7:G7"/>
    <mergeCell ref="I7:J7"/>
    <mergeCell ref="L7:M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Data</vt:lpstr>
      <vt:lpstr>4900</vt:lpstr>
      <vt:lpstr>5000</vt:lpstr>
      <vt:lpstr>1</vt:lpstr>
      <vt:lpstr>2</vt:lpstr>
      <vt:lpstr>3</vt:lpstr>
      <vt:lpstr>4</vt:lpstr>
      <vt:lpstr>5</vt:lpstr>
      <vt:lpstr>6</vt:lpstr>
      <vt:lpstr>7</vt:lpstr>
      <vt:lpstr>8</vt:lpstr>
      <vt:lpstr>PL Estimate</vt:lpstr>
      <vt:lpstr>Allocate (Process cost)</vt:lpstr>
      <vt:lpstr>Alocate (Mat.cost)</vt:lpstr>
      <vt:lpstr>มูลค่า Mat</vt:lpstr>
      <vt:lpstr>Data!Print_Area</vt:lpstr>
    </vt:vector>
  </TitlesOfParts>
  <Company>Valeo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CWISOONG</dc:creator>
  <cp:lastModifiedBy>Utai C</cp:lastModifiedBy>
  <cp:lastPrinted>2022-11-23T08:05:46Z</cp:lastPrinted>
  <dcterms:created xsi:type="dcterms:W3CDTF">2012-12-17T04:27:30Z</dcterms:created>
  <dcterms:modified xsi:type="dcterms:W3CDTF">2024-01-22T03:49:39Z</dcterms:modified>
</cp:coreProperties>
</file>