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bayd\Documents\GitHub\University-Resources\Advanced Corporate Reporting\"/>
    </mc:Choice>
  </mc:AlternateContent>
  <xr:revisionPtr revIDLastSave="0" documentId="8_{1F3480D2-A2D2-4FCD-BFC0-442D3CB6318D}" xr6:coauthVersionLast="47" xr6:coauthVersionMax="47" xr10:uidLastSave="{00000000-0000-0000-0000-000000000000}"/>
  <bookViews>
    <workbookView xWindow="-105" yWindow="0" windowWidth="14610" windowHeight="15585" firstSheet="1" activeTab="2" xr2:uid="{9377C72A-D6F7-4967-A2F6-94A69B620D0C}"/>
  </bookViews>
  <sheets>
    <sheet name="Tutorial Questions" sheetId="1" r:id="rId1"/>
    <sheet name="Tutorial Questions Pt.2" sheetId="3" r:id="rId2"/>
    <sheet name="Tutorial Questions Pt.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4" l="1"/>
  <c r="N37" i="4"/>
  <c r="N35" i="4"/>
  <c r="N34" i="4"/>
  <c r="J52" i="4"/>
  <c r="J51" i="4"/>
  <c r="J49" i="4"/>
  <c r="J48" i="4"/>
  <c r="J42" i="4"/>
  <c r="J44" i="4" s="1"/>
  <c r="J45" i="4" s="1"/>
  <c r="J41" i="4"/>
  <c r="J35" i="4"/>
  <c r="J37" i="4" s="1"/>
  <c r="J38" i="4" s="1"/>
  <c r="J18" i="4"/>
  <c r="H21" i="4" s="1"/>
  <c r="H24" i="4" s="1"/>
  <c r="J14" i="4"/>
  <c r="J15" i="4"/>
  <c r="J13" i="4"/>
  <c r="D69" i="1"/>
  <c r="D68" i="1"/>
  <c r="I67" i="1"/>
  <c r="D67" i="1"/>
  <c r="I66" i="1"/>
  <c r="E67" i="1"/>
  <c r="E68" i="1"/>
  <c r="I68" i="1" s="1"/>
  <c r="E69" i="1"/>
  <c r="I69" i="1" s="1"/>
  <c r="D70" i="1" s="1"/>
  <c r="E66" i="1"/>
  <c r="K44" i="1"/>
  <c r="G12" i="1"/>
  <c r="E70" i="1" l="1"/>
  <c r="I70" i="1"/>
</calcChain>
</file>

<file path=xl/sharedStrings.xml><?xml version="1.0" encoding="utf-8"?>
<sst xmlns="http://schemas.openxmlformats.org/spreadsheetml/2006/main" count="192" uniqueCount="168">
  <si>
    <t>Oak plc issues 4% loan notes with a nominal value of £ 40,000. The loan notes are</t>
  </si>
  <si>
    <t>issued at a discount of 2.5% and £1068 of issue costs are incurred. The loan notes</t>
  </si>
  <si>
    <t>will be repayable at a premium of 10% after 5 years. The effective rate of interest is</t>
  </si>
  <si>
    <t>7%.</t>
  </si>
  <si>
    <t>Required:</t>
  </si>
  <si>
    <t>(a) What amount will be recorded as a financial liability when the loan notes are</t>
  </si>
  <si>
    <t>issued?</t>
  </si>
  <si>
    <t>(b) What amounts will be shown in the income statement and statement of</t>
  </si>
  <si>
    <t>financial position for years 1-5?</t>
  </si>
  <si>
    <t>Nominal value of loan notes = £40,000</t>
  </si>
  <si>
    <t xml:space="preserve">Discount = 2.5% of £40,000 = £40,000 * 0.25 = </t>
  </si>
  <si>
    <t>Issue Costs = £1,068</t>
  </si>
  <si>
    <t>Proceeds from issue = Nominal Value - Discount</t>
  </si>
  <si>
    <t>£40,000 - £1,000 = £39,000</t>
  </si>
  <si>
    <t>Net Proceeds after issue costs:</t>
  </si>
  <si>
    <t>£39,000 - £1,068 = £37,932</t>
  </si>
  <si>
    <t>Note: Redeemable shares are shares that the</t>
  </si>
  <si>
    <t>issuing company can buy back or redeem at a</t>
  </si>
  <si>
    <t>specific date or at the option of the shareholder</t>
  </si>
  <si>
    <t>or company at its predetermined price.</t>
  </si>
  <si>
    <t>Whereas irredeemable shares are preference shares</t>
  </si>
  <si>
    <t xml:space="preserve">that do not have a redemption date. They remain </t>
  </si>
  <si>
    <t>with the shareholder indefinitely unless the company</t>
  </si>
  <si>
    <t>decides to purchase them back.</t>
  </si>
  <si>
    <t>Irredeemable shares are to be listed under equity,</t>
  </si>
  <si>
    <t>and not liabilities.</t>
  </si>
  <si>
    <t>Redeemable shares are to be listed under liabilties,</t>
  </si>
  <si>
    <t>and not equity.</t>
  </si>
  <si>
    <t>They are also classed as finance costs in the Statement</t>
  </si>
  <si>
    <t>of Profit or Loss</t>
  </si>
  <si>
    <t>Carrying Amount at Start: £37,932</t>
  </si>
  <si>
    <t>Interest Expense: £37,932 * 7% = £2,655.24</t>
  </si>
  <si>
    <t>Cash Interest Paid: £40,000 * 4% = £1,600</t>
  </si>
  <si>
    <t>Amortization: £2,655.24 - £1,600 = £1,055.24</t>
  </si>
  <si>
    <t>Carrying Amount at End: £37,932 + £1,055.24 = £38,987.24</t>
  </si>
  <si>
    <t>Year 2:</t>
  </si>
  <si>
    <t>Carrying Amount at Start: £38,987.24</t>
  </si>
  <si>
    <t>Interest Expense: £38,987.24 * 7% = £2,729.11</t>
  </si>
  <si>
    <t>Cash Interest Paid: £1,600</t>
  </si>
  <si>
    <t>Amortization: £2,729.11 - £1,600 = £1,129.11</t>
  </si>
  <si>
    <t>Carrying Amount at End: £38,987.24 + £1,129.11 = £40,116.35</t>
  </si>
  <si>
    <t>Year 1:</t>
  </si>
  <si>
    <t>On 1 October 2019, Cech plc issued loan stock with a nominal value of £10</t>
  </si>
  <si>
    <t>million, incurring £300,000 in issue costs. The interest rate on the loan stock is</t>
  </si>
  <si>
    <t>2.5%. They are redeemable in 10 years’ time at a premium of £3.5 million.</t>
  </si>
  <si>
    <t>Calculate the total amount of the finance cost associated with the loan stock</t>
  </si>
  <si>
    <t>Total Finance Cost:</t>
  </si>
  <si>
    <r>
      <t xml:space="preserve">1. </t>
    </r>
    <r>
      <rPr>
        <b/>
        <sz val="11"/>
        <color theme="1"/>
        <rFont val="Aptos Narrow"/>
        <family val="2"/>
        <scheme val="minor"/>
      </rPr>
      <t>Nominal Value of Loan Stock</t>
    </r>
    <r>
      <rPr>
        <sz val="11"/>
        <color theme="1"/>
        <rFont val="Aptos Narrow"/>
        <family val="2"/>
        <scheme val="minor"/>
      </rPr>
      <t>: £10 million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</si>
  <si>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Interest Rate</t>
    </r>
    <r>
      <rPr>
        <sz val="11"/>
        <color theme="1"/>
        <rFont val="Aptos Narrow"/>
        <family val="2"/>
        <scheme val="minor"/>
      </rPr>
      <t>: 2.5% per annum</t>
    </r>
  </si>
  <si>
    <r>
      <t>3.</t>
    </r>
    <r>
      <rPr>
        <b/>
        <sz val="11"/>
        <color theme="1"/>
        <rFont val="Aptos Narrow"/>
        <family val="2"/>
        <scheme val="minor"/>
      </rPr>
      <t xml:space="preserve"> Issue Costs</t>
    </r>
    <r>
      <rPr>
        <sz val="11"/>
        <color theme="1"/>
        <rFont val="Aptos Narrow"/>
        <family val="2"/>
        <scheme val="minor"/>
      </rPr>
      <t>: £300,000</t>
    </r>
  </si>
  <si>
    <r>
      <t>4.</t>
    </r>
    <r>
      <rPr>
        <b/>
        <sz val="11"/>
        <color theme="1"/>
        <rFont val="Aptos Narrow"/>
        <family val="2"/>
        <scheme val="minor"/>
      </rPr>
      <t xml:space="preserve"> Redemption Premium</t>
    </r>
    <r>
      <rPr>
        <sz val="11"/>
        <color theme="1"/>
        <rFont val="Aptos Narrow"/>
        <family val="2"/>
        <scheme val="minor"/>
      </rPr>
      <t>: £3.5 million</t>
    </r>
  </si>
  <si>
    <t>Redemption = £10m + £3.5m = £13.5m</t>
  </si>
  <si>
    <t>Interest 2.5% * £10m * 10 years = £2.5m</t>
  </si>
  <si>
    <t>Total Payable = £16m</t>
  </si>
  <si>
    <t>Issue at par (face value) = £10m</t>
  </si>
  <si>
    <t>Issue costs = -£300,000</t>
  </si>
  <si>
    <t xml:space="preserve">Finance Costs: £16,000,000 - £10,300,000 = </t>
  </si>
  <si>
    <t>Year 3 to Year 5:….</t>
  </si>
  <si>
    <t>On the same date, Cech plc issued 10,000 5% convertible bonds at their</t>
  </si>
  <si>
    <t>nominal value of £50 each. The bonds will be redeemed on 1 October 2024.</t>
  </si>
  <si>
    <t>Each bond is convertible at the option of the holder at any time during the</t>
  </si>
  <si>
    <t>period. Interest on the bond is paid annually in arrears. The market rate for a</t>
  </si>
  <si>
    <t>similar debt without conversion is 6%.</t>
  </si>
  <si>
    <t>Calculate the equity element of the compound financial instrument to be</t>
  </si>
  <si>
    <t>recognised in the financial statements at the date of issue.</t>
  </si>
  <si>
    <t>1 year – 0.943</t>
  </si>
  <si>
    <t>2 year – 0.890</t>
  </si>
  <si>
    <t>3 year – 0.840</t>
  </si>
  <si>
    <t>4 year – 0.792</t>
  </si>
  <si>
    <t>5 year – 0.747</t>
  </si>
  <si>
    <t>The following discount factors at 6% apply:</t>
  </si>
  <si>
    <t>Year</t>
  </si>
  <si>
    <t>Bal b/f</t>
  </si>
  <si>
    <t>Finance Charge</t>
  </si>
  <si>
    <t>Ann. Payment (4%)</t>
  </si>
  <si>
    <t>Bal c/f</t>
  </si>
  <si>
    <t>Year 1</t>
  </si>
  <si>
    <t>Year 2</t>
  </si>
  <si>
    <t>Year 3</t>
  </si>
  <si>
    <t>Year 4</t>
  </si>
  <si>
    <t>Year 5</t>
  </si>
  <si>
    <t>Legolas plc is in the process of finalising its draft financial statement</t>
  </si>
  <si>
    <t>for the year ended 31 May 2019 for publication and has asked for your</t>
  </si>
  <si>
    <t>advice on the appropriate accounting treatment for the following item:</t>
  </si>
  <si>
    <t>On 1 June 2014 Legolas plc borrowed £12.5 million which is stated to be</t>
  </si>
  <si>
    <t xml:space="preserve">irredeemable and to cary interest of 16.24% for the first ten years after </t>
  </si>
  <si>
    <t>which no further payments are required. Annual payments are £203,000</t>
  </si>
  <si>
    <t>in arrears.</t>
  </si>
  <si>
    <t>statement and statement of financial position for the year ended 31 May</t>
  </si>
  <si>
    <t>2019</t>
  </si>
  <si>
    <t>You are advised that the effective rate of interest is 10% per annum.</t>
  </si>
  <si>
    <t xml:space="preserve">Prepare calculations and appropriate disclosures for the income </t>
  </si>
  <si>
    <t>Year 1 (1 June 2014 - 31 May 2015):</t>
  </si>
  <si>
    <t>Interest Expense: £1,250,000 * 10% = £125,000</t>
  </si>
  <si>
    <t>Annual Payment: £203,000</t>
  </si>
  <si>
    <t>Principal Reduction: £203,000 - £125,000 = £78,000</t>
  </si>
  <si>
    <t>Carrying Amount (31 May 2015): £1,250,000 - £78,000 = £1,172,000</t>
  </si>
  <si>
    <t>Year 2 (1 June 2015 - 31 May 2016):</t>
  </si>
  <si>
    <t>Interest Expense: £1,172,000 * 10% = £117,200</t>
  </si>
  <si>
    <t>Principal Reduction: £203,000 - £117,200 = £85,800</t>
  </si>
  <si>
    <t>Carrying Amount (31 May 2016): £1,172,000 - £85,800 = £1,086,200</t>
  </si>
  <si>
    <t>Year 3 (1 June 2016 - 31 May 2017):</t>
  </si>
  <si>
    <t>Interest Expense: £1,086,200 * 10% = £108,620</t>
  </si>
  <si>
    <t>Principal Reduction: £203,000 - £108,620 = £94,380</t>
  </si>
  <si>
    <t>Carrying Amount (31 May 2017): £1,086,200 - £94,380 = £991,820</t>
  </si>
  <si>
    <t>Year 4 (1 June 2017 - 31 May 2018):</t>
  </si>
  <si>
    <t>Interest Expense</t>
  </si>
  <si>
    <t>Interest Expense: £991,820 * 10% = £99,182</t>
  </si>
  <si>
    <t>Principal Reduction: £203,000 - £99,182 = £103,818</t>
  </si>
  <si>
    <t>Carrying Amount (31 May 2018): £991,920 - £103,818 = £888,002</t>
  </si>
  <si>
    <t>Year 5 (1 June 2018 - 31 May 2019):</t>
  </si>
  <si>
    <t>Interest Expense: £888,002 * 10% = £88,800</t>
  </si>
  <si>
    <t>Principal Reduction: £203,000 - £88,800 = £114,200</t>
  </si>
  <si>
    <t>Carrying Amount (31 May 2019): £882,002 - £114,200 = £773,802</t>
  </si>
  <si>
    <t>Statement of Profit or Loss:</t>
  </si>
  <si>
    <t>Finance Charge/Cost: £88,000</t>
  </si>
  <si>
    <t>(from the interest expense)</t>
  </si>
  <si>
    <t>Statement of Financial Position:</t>
  </si>
  <si>
    <t>Current Liabilities: (203-77) = £126,000</t>
  </si>
  <si>
    <t>Pingway issued a £10 million 3% convertible loan note at</t>
  </si>
  <si>
    <t>par on 1 April 2016 with interest payable annually in arrears.</t>
  </si>
  <si>
    <t xml:space="preserve">Three years later,  on 31 March 2019, the loan note is </t>
  </si>
  <si>
    <t>convertible into equity shares on the bsais of £100 of loan note</t>
  </si>
  <si>
    <t>for 25 equity shares or it may be redeemed at par in cash at the</t>
  </si>
  <si>
    <t>option of the loan note holder.</t>
  </si>
  <si>
    <t xml:space="preserve">One of the company's financial assistants observed that the </t>
  </si>
  <si>
    <t>use of a convertible loan note was preferable to a</t>
  </si>
  <si>
    <t>an interest rate of 8% in order to make it attractive to investors.</t>
  </si>
  <si>
    <t>The assistant has also commented that the use of a convertible</t>
  </si>
  <si>
    <t>loan note will improve theprofit as a result of lower interst</t>
  </si>
  <si>
    <t>equity option, the loan note can be classified as equity which</t>
  </si>
  <si>
    <t>will improve the company's high gearing position.</t>
  </si>
  <si>
    <t>The present value of £1 receivable at the end of the year, based</t>
  </si>
  <si>
    <t>on discount rates of 3% and 8% can be taken as:</t>
  </si>
  <si>
    <t>£</t>
  </si>
  <si>
    <t>End of Year</t>
  </si>
  <si>
    <t>Comment on the financial assistant's observations and show</t>
  </si>
  <si>
    <t xml:space="preserve">how the convertible loan note should be accounted for in </t>
  </si>
  <si>
    <t>Pingway's income statement for the year ended 31 March 2019</t>
  </si>
  <si>
    <t>and statement of financial position as at that date. (ACCA)</t>
  </si>
  <si>
    <t>non-convertible loan note as the latter would have required</t>
  </si>
  <si>
    <t>Answer:</t>
  </si>
  <si>
    <t>Accounting correctly for the convertible loan note in accordance</t>
  </si>
  <si>
    <t xml:space="preserve">Financial instruments would mean that virtually all the </t>
  </si>
  <si>
    <t xml:space="preserve">with IAS 32 Financial Instruments: presentation and IFRS 9 </t>
  </si>
  <si>
    <t>Calculating Present Value of the Convertible Loan Notes:</t>
  </si>
  <si>
    <t>Cash Flow</t>
  </si>
  <si>
    <t>PV Factor</t>
  </si>
  <si>
    <t>PV</t>
  </si>
  <si>
    <t>Present Value of Principal</t>
  </si>
  <si>
    <t xml:space="preserve">Total Liability Component: </t>
  </si>
  <si>
    <t>Equity Component:</t>
  </si>
  <si>
    <t>(Proceeds - Liability Component)</t>
  </si>
  <si>
    <t>SoFP:</t>
  </si>
  <si>
    <t>Liability: £8,674,000</t>
  </si>
  <si>
    <t>Equity: £1,326,000</t>
  </si>
  <si>
    <t>Year Ended 31 March 2017:</t>
  </si>
  <si>
    <t>Year Ended 31 March 2018:</t>
  </si>
  <si>
    <t>Year Ended 31 March 2019:</t>
  </si>
  <si>
    <t>Year Ended 31 March 2020:</t>
  </si>
  <si>
    <t>Cash Paid:</t>
  </si>
  <si>
    <t>Change in Liability:</t>
  </si>
  <si>
    <t>Opening Liability:</t>
  </si>
  <si>
    <t>costs and, as it is likely that the loan note holders will chose the</t>
  </si>
  <si>
    <t>Closing Liability:</t>
  </si>
  <si>
    <t>(8% is used solely</t>
  </si>
  <si>
    <t xml:space="preserve">because it's the </t>
  </si>
  <si>
    <t>interest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</si>
</sst>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9" formatCode="&quot;£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9" fontId="1" fillId="0" borderId="0" xfId="0" applyNumberFormat="1" applyFont="1"/>
    <xf numFmtId="0" fontId="0" fillId="0" borderId="0" xfId="0" applyFont="1"/>
    <xf numFmtId="169" fontId="0" fillId="0" borderId="0" xfId="0" applyNumberFormat="1" applyFont="1"/>
    <xf numFmtId="3" fontId="0" fillId="0" borderId="0" xfId="0" applyNumberFormat="1"/>
    <xf numFmtId="0" fontId="1" fillId="0" borderId="0" xfId="0" quotePrefix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9" fontId="0" fillId="0" borderId="1" xfId="0" applyNumberFormat="1" applyBorder="1"/>
    <xf numFmtId="0" fontId="0" fillId="0" borderId="1" xfId="0" applyBorder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59CA-A423-441D-80F2-641AD3BA3911}">
  <dimension ref="B2:K70"/>
  <sheetViews>
    <sheetView topLeftCell="A28" workbookViewId="0">
      <selection activeCell="K47" sqref="K47"/>
    </sheetView>
  </sheetViews>
  <sheetFormatPr defaultRowHeight="15" x14ac:dyDescent="0.25"/>
  <cols>
    <col min="11" max="11" width="12.7109375" bestFit="1" customWidth="1"/>
  </cols>
  <sheetData>
    <row r="2" spans="2:11" x14ac:dyDescent="0.25">
      <c r="B2" s="1" t="s">
        <v>0</v>
      </c>
      <c r="K2" t="s">
        <v>16</v>
      </c>
    </row>
    <row r="3" spans="2:11" x14ac:dyDescent="0.25">
      <c r="B3" s="1" t="s">
        <v>1</v>
      </c>
      <c r="K3" t="s">
        <v>17</v>
      </c>
    </row>
    <row r="4" spans="2:11" x14ac:dyDescent="0.25">
      <c r="B4" s="1" t="s">
        <v>2</v>
      </c>
      <c r="K4" t="s">
        <v>18</v>
      </c>
    </row>
    <row r="5" spans="2:11" x14ac:dyDescent="0.25">
      <c r="B5" s="1" t="s">
        <v>3</v>
      </c>
      <c r="K5" t="s">
        <v>19</v>
      </c>
    </row>
    <row r="7" spans="2:11" x14ac:dyDescent="0.25">
      <c r="B7" s="1" t="s">
        <v>4</v>
      </c>
      <c r="K7" t="s">
        <v>26</v>
      </c>
    </row>
    <row r="8" spans="2:11" x14ac:dyDescent="0.25">
      <c r="B8" s="1" t="s">
        <v>5</v>
      </c>
      <c r="K8" t="s">
        <v>27</v>
      </c>
    </row>
    <row r="9" spans="2:11" x14ac:dyDescent="0.25">
      <c r="B9" s="1" t="s">
        <v>6</v>
      </c>
      <c r="K9" t="s">
        <v>28</v>
      </c>
    </row>
    <row r="10" spans="2:11" x14ac:dyDescent="0.25">
      <c r="K10" t="s">
        <v>29</v>
      </c>
    </row>
    <row r="11" spans="2:11" x14ac:dyDescent="0.25">
      <c r="B11" s="1" t="s">
        <v>9</v>
      </c>
      <c r="C11" s="3"/>
      <c r="D11" s="3"/>
      <c r="E11" s="3"/>
      <c r="F11" s="3"/>
      <c r="G11" s="3"/>
    </row>
    <row r="12" spans="2:11" x14ac:dyDescent="0.25">
      <c r="B12" s="3" t="s">
        <v>10</v>
      </c>
      <c r="C12" s="3"/>
      <c r="D12" s="3"/>
      <c r="E12" s="3"/>
      <c r="F12" s="3"/>
      <c r="G12" s="4">
        <f>40000*0.025</f>
        <v>1000</v>
      </c>
      <c r="K12" t="s">
        <v>20</v>
      </c>
    </row>
    <row r="13" spans="2:11" x14ac:dyDescent="0.25">
      <c r="B13" s="3" t="s">
        <v>11</v>
      </c>
      <c r="C13" s="3"/>
      <c r="D13" s="3"/>
      <c r="E13" s="3"/>
      <c r="F13" s="3"/>
      <c r="G13" s="3"/>
      <c r="K13" t="s">
        <v>21</v>
      </c>
    </row>
    <row r="14" spans="2:11" x14ac:dyDescent="0.25">
      <c r="B14" s="3"/>
      <c r="C14" s="3"/>
      <c r="D14" s="3"/>
      <c r="E14" s="3"/>
      <c r="F14" s="3"/>
      <c r="G14" s="3"/>
      <c r="K14" t="s">
        <v>22</v>
      </c>
    </row>
    <row r="15" spans="2:11" x14ac:dyDescent="0.25">
      <c r="B15" s="1" t="s">
        <v>12</v>
      </c>
      <c r="C15" s="3"/>
      <c r="D15" s="3"/>
      <c r="E15" s="3"/>
      <c r="F15" s="3"/>
      <c r="G15" s="3"/>
      <c r="K15" t="s">
        <v>23</v>
      </c>
    </row>
    <row r="16" spans="2:11" x14ac:dyDescent="0.25">
      <c r="B16" s="3" t="s">
        <v>13</v>
      </c>
      <c r="C16" s="3"/>
      <c r="D16" s="3"/>
      <c r="E16" s="3"/>
      <c r="F16" s="3"/>
      <c r="G16" s="3"/>
    </row>
    <row r="17" spans="2:11" x14ac:dyDescent="0.25">
      <c r="B17" s="3"/>
      <c r="C17" s="3"/>
      <c r="D17" s="3"/>
      <c r="E17" s="3"/>
      <c r="F17" s="3"/>
      <c r="G17" s="3"/>
      <c r="K17" t="s">
        <v>24</v>
      </c>
    </row>
    <row r="18" spans="2:11" x14ac:dyDescent="0.25">
      <c r="B18" s="1" t="s">
        <v>14</v>
      </c>
      <c r="C18" s="3"/>
      <c r="D18" s="3"/>
      <c r="E18" s="3"/>
      <c r="F18" s="3"/>
      <c r="G18" s="3"/>
      <c r="K18" t="s">
        <v>25</v>
      </c>
    </row>
    <row r="19" spans="2:11" x14ac:dyDescent="0.25">
      <c r="B19" s="3" t="s">
        <v>15</v>
      </c>
      <c r="C19" s="3"/>
      <c r="D19" s="3"/>
      <c r="E19" s="3"/>
      <c r="F19" s="3"/>
      <c r="G19" s="3"/>
    </row>
    <row r="21" spans="2:11" x14ac:dyDescent="0.25">
      <c r="K21" s="1" t="s">
        <v>42</v>
      </c>
    </row>
    <row r="22" spans="2:11" x14ac:dyDescent="0.25">
      <c r="B22" s="1" t="s">
        <v>7</v>
      </c>
      <c r="K22" s="1" t="s">
        <v>43</v>
      </c>
    </row>
    <row r="23" spans="2:11" x14ac:dyDescent="0.25">
      <c r="B23" s="1" t="s">
        <v>8</v>
      </c>
      <c r="K23" s="1" t="s">
        <v>44</v>
      </c>
    </row>
    <row r="25" spans="2:11" x14ac:dyDescent="0.25">
      <c r="B25" s="1" t="s">
        <v>41</v>
      </c>
      <c r="K25" s="1" t="s">
        <v>4</v>
      </c>
    </row>
    <row r="26" spans="2:11" x14ac:dyDescent="0.25">
      <c r="K26" s="1" t="s">
        <v>45</v>
      </c>
    </row>
    <row r="27" spans="2:11" x14ac:dyDescent="0.25">
      <c r="B27" t="s">
        <v>30</v>
      </c>
    </row>
    <row r="28" spans="2:11" x14ac:dyDescent="0.25">
      <c r="B28" t="s">
        <v>31</v>
      </c>
      <c r="K28" s="1" t="s">
        <v>46</v>
      </c>
    </row>
    <row r="29" spans="2:11" x14ac:dyDescent="0.25">
      <c r="B29" t="s">
        <v>32</v>
      </c>
    </row>
    <row r="30" spans="2:11" x14ac:dyDescent="0.25">
      <c r="B30" t="s">
        <v>33</v>
      </c>
      <c r="K30" t="s">
        <v>47</v>
      </c>
    </row>
    <row r="31" spans="2:11" x14ac:dyDescent="0.25">
      <c r="B31" t="s">
        <v>34</v>
      </c>
      <c r="K31" t="s">
        <v>48</v>
      </c>
    </row>
    <row r="32" spans="2:11" x14ac:dyDescent="0.25">
      <c r="K32" t="s">
        <v>49</v>
      </c>
    </row>
    <row r="33" spans="2:11" x14ac:dyDescent="0.25">
      <c r="B33" s="1" t="s">
        <v>35</v>
      </c>
      <c r="K33" t="s">
        <v>50</v>
      </c>
    </row>
    <row r="35" spans="2:11" x14ac:dyDescent="0.25">
      <c r="B35" t="s">
        <v>36</v>
      </c>
      <c r="K35" t="s">
        <v>51</v>
      </c>
    </row>
    <row r="36" spans="2:11" x14ac:dyDescent="0.25">
      <c r="B36" t="s">
        <v>37</v>
      </c>
      <c r="K36" s="3" t="s">
        <v>52</v>
      </c>
    </row>
    <row r="37" spans="2:11" x14ac:dyDescent="0.25">
      <c r="B37" t="s">
        <v>38</v>
      </c>
    </row>
    <row r="38" spans="2:11" x14ac:dyDescent="0.25">
      <c r="B38" t="s">
        <v>39</v>
      </c>
      <c r="K38" t="s">
        <v>53</v>
      </c>
    </row>
    <row r="39" spans="2:11" x14ac:dyDescent="0.25">
      <c r="B39" t="s">
        <v>40</v>
      </c>
    </row>
    <row r="40" spans="2:11" x14ac:dyDescent="0.25">
      <c r="K40" t="s">
        <v>54</v>
      </c>
    </row>
    <row r="41" spans="2:11" x14ac:dyDescent="0.25">
      <c r="B41" s="1" t="s">
        <v>57</v>
      </c>
      <c r="K41" t="s">
        <v>55</v>
      </c>
    </row>
    <row r="43" spans="2:11" x14ac:dyDescent="0.25">
      <c r="K43" t="s">
        <v>56</v>
      </c>
    </row>
    <row r="44" spans="2:11" x14ac:dyDescent="0.25">
      <c r="K44" s="2">
        <f>16000000-10300000</f>
        <v>5700000</v>
      </c>
    </row>
    <row r="46" spans="2:11" x14ac:dyDescent="0.25">
      <c r="B46" t="s">
        <v>58</v>
      </c>
    </row>
    <row r="47" spans="2:11" x14ac:dyDescent="0.25">
      <c r="B47" t="s">
        <v>59</v>
      </c>
    </row>
    <row r="48" spans="2:11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2" spans="2:2" x14ac:dyDescent="0.25">
      <c r="B52" s="1" t="s">
        <v>4</v>
      </c>
    </row>
    <row r="54" spans="2:2" x14ac:dyDescent="0.25">
      <c r="B54" t="s">
        <v>63</v>
      </c>
    </row>
    <row r="55" spans="2:2" x14ac:dyDescent="0.25">
      <c r="B55" t="s">
        <v>64</v>
      </c>
    </row>
    <row r="57" spans="2:2" x14ac:dyDescent="0.25">
      <c r="B57" s="1" t="s">
        <v>70</v>
      </c>
    </row>
    <row r="58" spans="2:2" x14ac:dyDescent="0.25">
      <c r="B58" t="s">
        <v>65</v>
      </c>
    </row>
    <row r="59" spans="2:2" x14ac:dyDescent="0.25">
      <c r="B59" t="s">
        <v>66</v>
      </c>
    </row>
    <row r="60" spans="2:2" x14ac:dyDescent="0.25">
      <c r="B60" t="s">
        <v>67</v>
      </c>
    </row>
    <row r="61" spans="2:2" x14ac:dyDescent="0.25">
      <c r="B61" t="s">
        <v>68</v>
      </c>
    </row>
    <row r="62" spans="2:2" x14ac:dyDescent="0.25">
      <c r="B62" t="s">
        <v>69</v>
      </c>
    </row>
    <row r="65" spans="2:9" x14ac:dyDescent="0.25">
      <c r="B65" s="1" t="s">
        <v>71</v>
      </c>
      <c r="C65" s="1"/>
      <c r="D65" s="1" t="s">
        <v>72</v>
      </c>
      <c r="E65" s="1" t="s">
        <v>73</v>
      </c>
      <c r="F65" s="1"/>
      <c r="G65" s="1" t="s">
        <v>74</v>
      </c>
      <c r="H65" s="1"/>
      <c r="I65" s="1" t="s">
        <v>75</v>
      </c>
    </row>
    <row r="66" spans="2:9" x14ac:dyDescent="0.25">
      <c r="B66" t="s">
        <v>76</v>
      </c>
      <c r="D66" s="5">
        <v>5700</v>
      </c>
      <c r="E66">
        <f>(6/100)*D66</f>
        <v>342</v>
      </c>
      <c r="G66">
        <v>-400</v>
      </c>
      <c r="I66" s="5">
        <f>D66+E66-G66</f>
        <v>6442</v>
      </c>
    </row>
    <row r="67" spans="2:9" x14ac:dyDescent="0.25">
      <c r="B67" t="s">
        <v>77</v>
      </c>
      <c r="D67" s="5">
        <f>I66</f>
        <v>6442</v>
      </c>
      <c r="E67">
        <f t="shared" ref="E67:E70" si="0">(6/100)*D67</f>
        <v>386.52</v>
      </c>
      <c r="G67">
        <v>-400</v>
      </c>
      <c r="I67" s="5">
        <f t="shared" ref="I67:I70" si="1">D67+E67-G67</f>
        <v>7228.52</v>
      </c>
    </row>
    <row r="68" spans="2:9" x14ac:dyDescent="0.25">
      <c r="B68" t="s">
        <v>78</v>
      </c>
      <c r="D68" s="5">
        <f>I67</f>
        <v>7228.52</v>
      </c>
      <c r="E68">
        <f t="shared" si="0"/>
        <v>433.71120000000002</v>
      </c>
      <c r="G68">
        <v>-400</v>
      </c>
      <c r="I68" s="5">
        <f t="shared" si="1"/>
        <v>8062.2312000000002</v>
      </c>
    </row>
    <row r="69" spans="2:9" x14ac:dyDescent="0.25">
      <c r="B69" t="s">
        <v>79</v>
      </c>
      <c r="D69" s="5">
        <f t="shared" ref="D69:D70" si="2">I68</f>
        <v>8062.2312000000002</v>
      </c>
      <c r="E69">
        <f t="shared" si="0"/>
        <v>483.73387200000002</v>
      </c>
      <c r="G69">
        <v>-400</v>
      </c>
      <c r="I69" s="5">
        <f t="shared" si="1"/>
        <v>8945.9650720000009</v>
      </c>
    </row>
    <row r="70" spans="2:9" x14ac:dyDescent="0.25">
      <c r="B70" t="s">
        <v>80</v>
      </c>
      <c r="D70" s="5">
        <f t="shared" si="2"/>
        <v>8945.9650720000009</v>
      </c>
      <c r="E70">
        <f t="shared" si="0"/>
        <v>536.75790432000008</v>
      </c>
      <c r="G70">
        <v>-400</v>
      </c>
      <c r="I70" s="5">
        <f t="shared" si="1"/>
        <v>9882.7229763200012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043E-B958-44AC-AD78-49E5C1A11674}">
  <dimension ref="A2:P31"/>
  <sheetViews>
    <sheetView topLeftCell="E7" zoomScale="130" zoomScaleNormal="130" workbookViewId="0">
      <selection activeCell="A27" sqref="A27"/>
    </sheetView>
  </sheetViews>
  <sheetFormatPr defaultRowHeight="15" x14ac:dyDescent="0.25"/>
  <sheetData>
    <row r="2" spans="1:16" x14ac:dyDescent="0.25">
      <c r="A2" t="s">
        <v>81</v>
      </c>
      <c r="I2" s="1" t="s">
        <v>92</v>
      </c>
      <c r="P2" s="1" t="s">
        <v>110</v>
      </c>
    </row>
    <row r="3" spans="1:16" x14ac:dyDescent="0.25">
      <c r="A3" t="s">
        <v>82</v>
      </c>
    </row>
    <row r="4" spans="1:16" x14ac:dyDescent="0.25">
      <c r="A4" t="s">
        <v>83</v>
      </c>
      <c r="I4" t="s">
        <v>93</v>
      </c>
      <c r="P4" t="s">
        <v>111</v>
      </c>
    </row>
    <row r="5" spans="1:16" x14ac:dyDescent="0.25">
      <c r="I5" t="s">
        <v>94</v>
      </c>
      <c r="P5" t="s">
        <v>94</v>
      </c>
    </row>
    <row r="6" spans="1:16" x14ac:dyDescent="0.25">
      <c r="A6" t="s">
        <v>84</v>
      </c>
      <c r="I6" t="s">
        <v>95</v>
      </c>
      <c r="P6" t="s">
        <v>112</v>
      </c>
    </row>
    <row r="7" spans="1:16" x14ac:dyDescent="0.25">
      <c r="A7" t="s">
        <v>85</v>
      </c>
      <c r="I7" t="s">
        <v>96</v>
      </c>
      <c r="P7" t="s">
        <v>113</v>
      </c>
    </row>
    <row r="8" spans="1:16" x14ac:dyDescent="0.25">
      <c r="A8" t="s">
        <v>86</v>
      </c>
    </row>
    <row r="9" spans="1:16" x14ac:dyDescent="0.25">
      <c r="A9" t="s">
        <v>87</v>
      </c>
    </row>
    <row r="10" spans="1:16" x14ac:dyDescent="0.25">
      <c r="I10" s="1" t="s">
        <v>97</v>
      </c>
    </row>
    <row r="11" spans="1:16" x14ac:dyDescent="0.25">
      <c r="A11" t="s">
        <v>90</v>
      </c>
    </row>
    <row r="12" spans="1:16" x14ac:dyDescent="0.25">
      <c r="I12" t="s">
        <v>98</v>
      </c>
    </row>
    <row r="13" spans="1:16" x14ac:dyDescent="0.25">
      <c r="A13" s="1" t="s">
        <v>4</v>
      </c>
      <c r="I13" t="s">
        <v>94</v>
      </c>
    </row>
    <row r="14" spans="1:16" x14ac:dyDescent="0.25">
      <c r="I14" t="s">
        <v>99</v>
      </c>
    </row>
    <row r="15" spans="1:16" x14ac:dyDescent="0.25">
      <c r="A15" s="1" t="s">
        <v>91</v>
      </c>
      <c r="I15" t="s">
        <v>100</v>
      </c>
    </row>
    <row r="16" spans="1:16" x14ac:dyDescent="0.25">
      <c r="A16" s="1" t="s">
        <v>88</v>
      </c>
    </row>
    <row r="17" spans="1:9" x14ac:dyDescent="0.25">
      <c r="A17" s="6" t="s">
        <v>89</v>
      </c>
    </row>
    <row r="18" spans="1:9" x14ac:dyDescent="0.25">
      <c r="I18" s="1" t="s">
        <v>101</v>
      </c>
    </row>
    <row r="20" spans="1:9" x14ac:dyDescent="0.25">
      <c r="A20" s="1" t="s">
        <v>114</v>
      </c>
      <c r="I20" t="s">
        <v>102</v>
      </c>
    </row>
    <row r="21" spans="1:9" x14ac:dyDescent="0.25">
      <c r="A21" t="s">
        <v>115</v>
      </c>
      <c r="I21" t="s">
        <v>94</v>
      </c>
    </row>
    <row r="22" spans="1:9" x14ac:dyDescent="0.25">
      <c r="A22" t="s">
        <v>116</v>
      </c>
      <c r="I22" t="s">
        <v>103</v>
      </c>
    </row>
    <row r="23" spans="1:9" x14ac:dyDescent="0.25">
      <c r="I23" t="s">
        <v>104</v>
      </c>
    </row>
    <row r="25" spans="1:9" x14ac:dyDescent="0.25">
      <c r="A25" s="1" t="s">
        <v>117</v>
      </c>
    </row>
    <row r="26" spans="1:9" x14ac:dyDescent="0.25">
      <c r="A26" t="s">
        <v>118</v>
      </c>
      <c r="I26" s="1" t="s">
        <v>105</v>
      </c>
    </row>
    <row r="28" spans="1:9" x14ac:dyDescent="0.25">
      <c r="I28" t="s">
        <v>107</v>
      </c>
    </row>
    <row r="29" spans="1:9" x14ac:dyDescent="0.25">
      <c r="I29" t="s">
        <v>94</v>
      </c>
    </row>
    <row r="30" spans="1:9" x14ac:dyDescent="0.25">
      <c r="I30" t="s">
        <v>108</v>
      </c>
    </row>
    <row r="31" spans="1:9" x14ac:dyDescent="0.25">
      <c r="I3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81050-921F-4297-B35F-4BAE07C65CCF}">
  <dimension ref="A2:N52"/>
  <sheetViews>
    <sheetView tabSelected="1" topLeftCell="A19" workbookViewId="0">
      <selection activeCell="F25" sqref="F25"/>
    </sheetView>
  </sheetViews>
  <sheetFormatPr defaultRowHeight="15" x14ac:dyDescent="0.25"/>
  <cols>
    <col min="1" max="1" width="10.42578125" customWidth="1"/>
    <col min="8" max="8" width="11.140625" bestFit="1" customWidth="1"/>
    <col min="10" max="10" width="12.7109375" bestFit="1" customWidth="1"/>
    <col min="14" max="14" width="13.85546875" bestFit="1" customWidth="1"/>
  </cols>
  <sheetData>
    <row r="2" spans="1:10" x14ac:dyDescent="0.25">
      <c r="A2" t="s">
        <v>119</v>
      </c>
      <c r="H2" s="1" t="s">
        <v>141</v>
      </c>
    </row>
    <row r="3" spans="1:10" x14ac:dyDescent="0.25">
      <c r="A3" t="s">
        <v>120</v>
      </c>
    </row>
    <row r="4" spans="1:10" x14ac:dyDescent="0.25">
      <c r="A4" t="s">
        <v>121</v>
      </c>
      <c r="H4" t="s">
        <v>142</v>
      </c>
    </row>
    <row r="5" spans="1:10" x14ac:dyDescent="0.25">
      <c r="A5" t="s">
        <v>122</v>
      </c>
      <c r="H5" t="s">
        <v>144</v>
      </c>
    </row>
    <row r="6" spans="1:10" x14ac:dyDescent="0.25">
      <c r="A6" t="s">
        <v>123</v>
      </c>
      <c r="H6" t="s">
        <v>143</v>
      </c>
    </row>
    <row r="7" spans="1:10" x14ac:dyDescent="0.25">
      <c r="A7" t="s">
        <v>124</v>
      </c>
    </row>
    <row r="9" spans="1:10" x14ac:dyDescent="0.25">
      <c r="A9" t="s">
        <v>125</v>
      </c>
      <c r="H9" s="1" t="s">
        <v>145</v>
      </c>
    </row>
    <row r="10" spans="1:10" x14ac:dyDescent="0.25">
      <c r="A10" t="s">
        <v>126</v>
      </c>
    </row>
    <row r="11" spans="1:10" x14ac:dyDescent="0.25">
      <c r="A11" t="s">
        <v>140</v>
      </c>
    </row>
    <row r="12" spans="1:10" x14ac:dyDescent="0.25">
      <c r="A12" t="s">
        <v>127</v>
      </c>
      <c r="H12" s="1" t="s">
        <v>146</v>
      </c>
      <c r="I12" s="1" t="s">
        <v>147</v>
      </c>
      <c r="J12" s="1" t="s">
        <v>148</v>
      </c>
    </row>
    <row r="13" spans="1:10" x14ac:dyDescent="0.25">
      <c r="A13" t="s">
        <v>128</v>
      </c>
      <c r="H13" s="15">
        <v>300000</v>
      </c>
      <c r="I13">
        <v>0.93</v>
      </c>
      <c r="J13" s="15">
        <f>H13*I13</f>
        <v>279000</v>
      </c>
    </row>
    <row r="14" spans="1:10" x14ac:dyDescent="0.25">
      <c r="A14" t="s">
        <v>129</v>
      </c>
      <c r="H14" s="15">
        <v>300000</v>
      </c>
      <c r="I14">
        <v>0.86</v>
      </c>
      <c r="J14" s="15">
        <f t="shared" ref="J14:J15" si="0">H14*I14</f>
        <v>258000</v>
      </c>
    </row>
    <row r="15" spans="1:10" x14ac:dyDescent="0.25">
      <c r="A15" t="s">
        <v>163</v>
      </c>
      <c r="H15" s="15">
        <v>300000</v>
      </c>
      <c r="I15">
        <v>0.79</v>
      </c>
      <c r="J15" s="15">
        <f t="shared" si="0"/>
        <v>237000</v>
      </c>
    </row>
    <row r="16" spans="1:10" x14ac:dyDescent="0.25">
      <c r="A16" t="s">
        <v>130</v>
      </c>
    </row>
    <row r="17" spans="1:10" x14ac:dyDescent="0.25">
      <c r="A17" t="s">
        <v>131</v>
      </c>
      <c r="H17" s="1" t="s">
        <v>149</v>
      </c>
    </row>
    <row r="18" spans="1:10" x14ac:dyDescent="0.25">
      <c r="H18" s="15">
        <v>10000000</v>
      </c>
      <c r="I18">
        <v>0.79</v>
      </c>
      <c r="J18" s="15">
        <f>H18*I18</f>
        <v>7900000</v>
      </c>
    </row>
    <row r="19" spans="1:10" x14ac:dyDescent="0.25">
      <c r="A19" t="s">
        <v>132</v>
      </c>
    </row>
    <row r="20" spans="1:10" x14ac:dyDescent="0.25">
      <c r="A20" t="s">
        <v>133</v>
      </c>
      <c r="H20" s="1" t="s">
        <v>150</v>
      </c>
    </row>
    <row r="21" spans="1:10" x14ac:dyDescent="0.25">
      <c r="H21" s="15">
        <f>J18+J15+J14+J13</f>
        <v>8674000</v>
      </c>
    </row>
    <row r="22" spans="1:10" x14ac:dyDescent="0.25">
      <c r="A22" s="9"/>
      <c r="B22" s="13">
        <v>0.03</v>
      </c>
      <c r="C22" s="12">
        <v>0.08</v>
      </c>
      <c r="E22" s="1" t="s">
        <v>165</v>
      </c>
    </row>
    <row r="23" spans="1:10" x14ac:dyDescent="0.25">
      <c r="A23" s="14" t="s">
        <v>135</v>
      </c>
      <c r="B23" s="11" t="s">
        <v>134</v>
      </c>
      <c r="C23" s="8" t="s">
        <v>134</v>
      </c>
      <c r="E23" s="1" t="s">
        <v>166</v>
      </c>
      <c r="H23" s="1" t="s">
        <v>151</v>
      </c>
    </row>
    <row r="24" spans="1:10" x14ac:dyDescent="0.25">
      <c r="A24" s="10">
        <v>1</v>
      </c>
      <c r="B24" s="9">
        <v>0.97</v>
      </c>
      <c r="C24" s="7">
        <v>0.93</v>
      </c>
      <c r="E24" s="1" t="s">
        <v>167</v>
      </c>
      <c r="H24" s="15">
        <f>H18-H21</f>
        <v>1326000</v>
      </c>
      <c r="J24" t="s">
        <v>152</v>
      </c>
    </row>
    <row r="25" spans="1:10" x14ac:dyDescent="0.25">
      <c r="A25" s="10">
        <v>2</v>
      </c>
      <c r="B25" s="10">
        <v>0.94</v>
      </c>
      <c r="C25" s="7">
        <v>0.86</v>
      </c>
    </row>
    <row r="26" spans="1:10" x14ac:dyDescent="0.25">
      <c r="A26" s="11">
        <v>3</v>
      </c>
      <c r="B26" s="11">
        <v>0.92</v>
      </c>
      <c r="C26" s="8">
        <v>0.79</v>
      </c>
    </row>
    <row r="27" spans="1:10" x14ac:dyDescent="0.25">
      <c r="H27" s="1" t="s">
        <v>153</v>
      </c>
    </row>
    <row r="28" spans="1:10" x14ac:dyDescent="0.25">
      <c r="A28" s="1" t="s">
        <v>4</v>
      </c>
      <c r="H28" t="s">
        <v>154</v>
      </c>
    </row>
    <row r="29" spans="1:10" x14ac:dyDescent="0.25">
      <c r="H29" t="s">
        <v>155</v>
      </c>
    </row>
    <row r="30" spans="1:10" x14ac:dyDescent="0.25">
      <c r="A30" t="s">
        <v>136</v>
      </c>
    </row>
    <row r="31" spans="1:10" x14ac:dyDescent="0.25">
      <c r="A31" t="s">
        <v>137</v>
      </c>
    </row>
    <row r="32" spans="1:10" x14ac:dyDescent="0.25">
      <c r="A32" t="s">
        <v>138</v>
      </c>
    </row>
    <row r="33" spans="1:14" x14ac:dyDescent="0.25">
      <c r="A33" t="s">
        <v>139</v>
      </c>
      <c r="H33" s="1" t="s">
        <v>156</v>
      </c>
      <c r="L33" s="1" t="s">
        <v>159</v>
      </c>
    </row>
    <row r="34" spans="1:14" x14ac:dyDescent="0.25">
      <c r="H34" t="s">
        <v>162</v>
      </c>
      <c r="J34" s="15">
        <v>8674000</v>
      </c>
      <c r="L34" t="s">
        <v>162</v>
      </c>
      <c r="N34" s="16">
        <f>J52</f>
        <v>9952821.8880000003</v>
      </c>
    </row>
    <row r="35" spans="1:14" x14ac:dyDescent="0.25">
      <c r="H35" t="s">
        <v>106</v>
      </c>
      <c r="J35" s="15">
        <f>J34*(8/100)</f>
        <v>693920</v>
      </c>
      <c r="L35" t="s">
        <v>106</v>
      </c>
      <c r="N35" s="16">
        <f>(8/100)*N34</f>
        <v>796225.75104</v>
      </c>
    </row>
    <row r="36" spans="1:14" x14ac:dyDescent="0.25">
      <c r="H36" t="s">
        <v>160</v>
      </c>
      <c r="J36" s="15">
        <v>300000</v>
      </c>
      <c r="L36" t="s">
        <v>160</v>
      </c>
      <c r="N36" s="15">
        <v>300000</v>
      </c>
    </row>
    <row r="37" spans="1:14" x14ac:dyDescent="0.25">
      <c r="H37" t="s">
        <v>161</v>
      </c>
      <c r="J37" s="15">
        <f>J35-J36</f>
        <v>393920</v>
      </c>
      <c r="L37" t="s">
        <v>161</v>
      </c>
      <c r="N37" s="16">
        <f>N35-N36</f>
        <v>496225.75104</v>
      </c>
    </row>
    <row r="38" spans="1:14" x14ac:dyDescent="0.25">
      <c r="H38" t="s">
        <v>164</v>
      </c>
      <c r="J38" s="15">
        <f>J34+J37</f>
        <v>9067920</v>
      </c>
      <c r="L38" t="s">
        <v>164</v>
      </c>
      <c r="N38" s="16">
        <f>N34+N37</f>
        <v>10449047.639040001</v>
      </c>
    </row>
    <row r="40" spans="1:14" x14ac:dyDescent="0.25">
      <c r="H40" s="1" t="s">
        <v>157</v>
      </c>
    </row>
    <row r="41" spans="1:14" x14ac:dyDescent="0.25">
      <c r="H41" t="s">
        <v>162</v>
      </c>
      <c r="J41" s="15">
        <f>J38</f>
        <v>9067920</v>
      </c>
    </row>
    <row r="42" spans="1:14" x14ac:dyDescent="0.25">
      <c r="H42" t="s">
        <v>106</v>
      </c>
      <c r="J42" s="16">
        <f>(8/100)*J41</f>
        <v>725433.6</v>
      </c>
    </row>
    <row r="43" spans="1:14" x14ac:dyDescent="0.25">
      <c r="H43" t="s">
        <v>160</v>
      </c>
      <c r="J43" s="15">
        <v>300000</v>
      </c>
    </row>
    <row r="44" spans="1:14" x14ac:dyDescent="0.25">
      <c r="H44" t="s">
        <v>161</v>
      </c>
      <c r="J44" s="16">
        <f>J42-J43</f>
        <v>425433.59999999998</v>
      </c>
    </row>
    <row r="45" spans="1:14" x14ac:dyDescent="0.25">
      <c r="H45" t="s">
        <v>164</v>
      </c>
      <c r="J45" s="16">
        <f>J41+J44</f>
        <v>9493353.5999999996</v>
      </c>
    </row>
    <row r="47" spans="1:14" x14ac:dyDescent="0.25">
      <c r="H47" s="1" t="s">
        <v>158</v>
      </c>
    </row>
    <row r="48" spans="1:14" x14ac:dyDescent="0.25">
      <c r="H48" t="s">
        <v>162</v>
      </c>
      <c r="J48" s="16">
        <f>J45</f>
        <v>9493353.5999999996</v>
      </c>
    </row>
    <row r="49" spans="8:10" x14ac:dyDescent="0.25">
      <c r="H49" t="s">
        <v>106</v>
      </c>
      <c r="J49" s="16">
        <f>J48*(8/100)</f>
        <v>759468.28799999994</v>
      </c>
    </row>
    <row r="50" spans="8:10" x14ac:dyDescent="0.25">
      <c r="H50" t="s">
        <v>160</v>
      </c>
      <c r="J50" s="15">
        <v>300000</v>
      </c>
    </row>
    <row r="51" spans="8:10" x14ac:dyDescent="0.25">
      <c r="H51" t="s">
        <v>161</v>
      </c>
      <c r="J51" s="16">
        <f>J49-J50</f>
        <v>459468.28799999994</v>
      </c>
    </row>
    <row r="52" spans="8:10" x14ac:dyDescent="0.25">
      <c r="H52" t="s">
        <v>164</v>
      </c>
      <c r="J52" s="16">
        <f>J48+J51</f>
        <v>9952821.8880000003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Props1.xml><?xml version="1.0" encoding="utf-8"?>
<ds:datastoreItem xmlns:ds="http://schemas.openxmlformats.org/officeDocument/2006/customXml" ds:itemID="{6F706F8E-D33B-47FB-BBBB-918BEA1435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1E77F8-12CE-44D2-B3DC-502A009B49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8D09C3-901A-4B4E-9B15-2C08D6FF588B}">
  <ds:schemaRefs>
    <ds:schemaRef ds:uri="fc68bb02-cea7-47a7-8486-5fa5775c5400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9ad45b7a-dbde-452b-a4a7-7cb6f25a272a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Tutorial Questions</vt:lpstr>
      <vt:lpstr>Tutorial Questions Pt.2</vt:lpstr>
      <vt:lpstr>Tutorial Questions Pt.3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</dc:creator>
  <cp:lastModifiedBy>Uta</cp:lastModifiedBy>
  <dcterms:created xsi:type="dcterms:W3CDTF">2025-02-19T13:06:24Z</dcterms:created>
  <dcterms:modified xsi:type="dcterms:W3CDTF">2025-02-28T17:44:30Z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