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e584036eb4df02/Desktop/"/>
    </mc:Choice>
  </mc:AlternateContent>
  <xr:revisionPtr revIDLastSave="0" documentId="8_{912F503B-7870-4842-9963-C07D5B3323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1" r:id="rId1"/>
    <sheet name="Financial Statements" sheetId="2" r:id="rId2"/>
    <sheet name="List of Rati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" l="1"/>
  <c r="E51" i="3"/>
  <c r="C51" i="3"/>
  <c r="D49" i="3"/>
  <c r="E49" i="3"/>
  <c r="C49" i="3"/>
  <c r="D48" i="3"/>
  <c r="E48" i="3"/>
  <c r="C48" i="3"/>
  <c r="D47" i="3"/>
  <c r="E47" i="3"/>
  <c r="C47" i="3"/>
  <c r="D43" i="3"/>
  <c r="D42" i="3" s="1"/>
  <c r="E43" i="3"/>
  <c r="E42" i="3" s="1"/>
  <c r="C43" i="3"/>
  <c r="C42" i="3" s="1"/>
  <c r="D41" i="3"/>
  <c r="E41" i="3"/>
  <c r="C41" i="3"/>
  <c r="D40" i="3"/>
  <c r="E40" i="3"/>
  <c r="C40" i="3"/>
  <c r="D37" i="3"/>
  <c r="E37" i="3"/>
  <c r="C37" i="3"/>
  <c r="D36" i="3"/>
  <c r="E36" i="3"/>
  <c r="C36" i="3"/>
  <c r="D35" i="3"/>
  <c r="E35" i="3"/>
  <c r="C35" i="3"/>
  <c r="D34" i="3"/>
  <c r="E34" i="3"/>
  <c r="C34" i="3"/>
  <c r="D31" i="3"/>
  <c r="D30" i="3" s="1"/>
  <c r="E31" i="3"/>
  <c r="E30" i="3" s="1"/>
  <c r="C31" i="3"/>
  <c r="C30" i="3" s="1"/>
  <c r="D29" i="3"/>
  <c r="E29" i="3"/>
  <c r="C29" i="3"/>
  <c r="D28" i="3"/>
  <c r="E28" i="3"/>
  <c r="C28" i="3"/>
  <c r="D27" i="3"/>
  <c r="E27" i="3"/>
  <c r="C27" i="3"/>
  <c r="D26" i="3"/>
  <c r="E26" i="3"/>
  <c r="C26" i="3"/>
  <c r="D22" i="3"/>
  <c r="E22" i="3"/>
  <c r="C22" i="3"/>
  <c r="D17" i="3"/>
  <c r="E17" i="3"/>
  <c r="C17" i="3"/>
  <c r="D25" i="3"/>
  <c r="E25" i="3"/>
  <c r="C25" i="3"/>
  <c r="D21" i="3"/>
  <c r="D20" i="3" s="1"/>
  <c r="E21" i="3"/>
  <c r="E20" i="3" s="1"/>
  <c r="C21" i="3"/>
  <c r="C20" i="3" s="1"/>
  <c r="D19" i="3"/>
  <c r="D18" i="3" s="1"/>
  <c r="E19" i="3"/>
  <c r="E18" i="3" s="1"/>
  <c r="C19" i="3"/>
  <c r="C18" i="3" s="1"/>
  <c r="D14" i="3"/>
  <c r="D13" i="3" s="1"/>
  <c r="E14" i="3"/>
  <c r="E13" i="3" s="1"/>
  <c r="C14" i="3"/>
  <c r="C13" i="3" s="1"/>
  <c r="D11" i="3"/>
  <c r="E11" i="3"/>
  <c r="C11" i="3"/>
  <c r="D10" i="3"/>
  <c r="E10" i="3"/>
  <c r="C10" i="3"/>
  <c r="D9" i="3"/>
  <c r="E9" i="3"/>
  <c r="C9" i="3"/>
  <c r="D8" i="3"/>
  <c r="E8" i="3"/>
  <c r="C8" i="3"/>
  <c r="D7" i="3"/>
  <c r="E7" i="3"/>
  <c r="C7" i="3"/>
  <c r="D6" i="3"/>
  <c r="E6" i="3"/>
  <c r="C6" i="3"/>
  <c r="D5" i="3"/>
  <c r="E5" i="3"/>
  <c r="C5" i="3"/>
  <c r="A47" i="3"/>
  <c r="A49" i="3" s="1"/>
  <c r="A16" i="3"/>
  <c r="A24" i="3" s="1"/>
  <c r="A5" i="3"/>
  <c r="A6" i="3" s="1"/>
  <c r="A7" i="3" s="1"/>
  <c r="A8" i="3" s="1"/>
  <c r="A9" i="3" s="1"/>
  <c r="A10" i="3" s="1"/>
  <c r="A11" i="3" s="1"/>
  <c r="A12" i="3" s="1"/>
  <c r="A13" i="3" s="1"/>
  <c r="D50" i="3" l="1"/>
  <c r="C50" i="3"/>
  <c r="E50" i="3"/>
  <c r="D12" i="3"/>
  <c r="C12" i="3"/>
  <c r="E12" i="3"/>
  <c r="A33" i="3"/>
  <c r="A25" i="3"/>
  <c r="A26" i="3" s="1"/>
  <c r="A27" i="3" s="1"/>
  <c r="A28" i="3" s="1"/>
  <c r="A29" i="3" s="1"/>
  <c r="A30" i="3" s="1"/>
  <c r="A17" i="3"/>
  <c r="A18" i="3" s="1"/>
  <c r="A20" i="3" s="1"/>
  <c r="A22" i="3" s="1"/>
  <c r="A34" i="3" l="1"/>
  <c r="A35" i="3" s="1"/>
  <c r="A36" i="3" s="1"/>
  <c r="A37" i="3" s="1"/>
  <c r="A39" i="3"/>
  <c r="A40" i="3" s="1"/>
  <c r="A41" i="3" s="1"/>
  <c r="A42" i="3" s="1"/>
  <c r="A43" i="3" s="1"/>
  <c r="A44" i="3" s="1"/>
  <c r="A46" i="3" s="1"/>
  <c r="A48" i="3" s="1"/>
  <c r="A50" i="3" s="1"/>
</calcChain>
</file>

<file path=xl/sharedStrings.xml><?xml version="1.0" encoding="utf-8"?>
<sst xmlns="http://schemas.openxmlformats.org/spreadsheetml/2006/main" count="206" uniqueCount="189">
  <si>
    <t>Instructions</t>
  </si>
  <si>
    <t>Perform a management report, analyzing the financial health of Amazon Inc. based on its recent two annual reports (2022 &amp; 2021).</t>
  </si>
  <si>
    <t>Please refer to the below website in order to download the company financial statements:</t>
  </si>
  <si>
    <t>https://ir.aboutamazon.com/annual-reports-proxies-and-shareholder-letters/default.aspx</t>
  </si>
  <si>
    <t>Please input the three financial statements in the format from previous task, attached here in the second tab</t>
  </si>
  <si>
    <t>Perform the calculations on tab three similar to previous task.</t>
  </si>
  <si>
    <t>You are required write up a 1-2 page report commenting on the financial health of Amazon Inc. based on the ratios you have calculated, addressing the five key topics mentioned in the ratios tab.</t>
  </si>
  <si>
    <t>You are free to use any additional publicly available information/ news articles whilst mentioning the sources at the end page</t>
  </si>
  <si>
    <t>However make sure you have covered the five key topics in the ratio analysis</t>
  </si>
  <si>
    <t>Formats:</t>
  </si>
  <si>
    <t>The report should be submitted as a word document</t>
  </si>
  <si>
    <t>The supporting calculations should be submitted in excel document as same as the previous task.</t>
  </si>
  <si>
    <t>Company name</t>
  </si>
  <si>
    <t>(In millions, except number of shares which are reflected in thousands and per share amounts)</t>
  </si>
  <si>
    <t>AMAZON INC. CONSOLIDATED STATEMENTS OF CASHFLOW</t>
  </si>
  <si>
    <t>Years ended 31 December</t>
  </si>
  <si>
    <t>CASH, CASH EQUIVALENTS, AND RESTRICTED CASH, BEGINNING OF PERIOD</t>
  </si>
  <si>
    <t>OPERATING ACTIVITIES:</t>
  </si>
  <si>
    <t>Net income (loss)</t>
  </si>
  <si>
    <t>Adjustments to reconcile net income (loss) to net cash from operating activities:</t>
  </si>
  <si>
    <t>Depreciation and amortization of property and equipment and capitalized content costs, operating lease assets, and other</t>
  </si>
  <si>
    <t>Stock-based compensation</t>
  </si>
  <si>
    <t>Other expense (income), net</t>
  </si>
  <si>
    <t>Deferred income taxes</t>
  </si>
  <si>
    <t>Changes in operating assets and liabilities:</t>
  </si>
  <si>
    <t>Inventories</t>
  </si>
  <si>
    <t>Accounts receivable, net and other</t>
  </si>
  <si>
    <t>Accounts payable</t>
  </si>
  <si>
    <t>Accrued expenses and other</t>
  </si>
  <si>
    <t>Unearned revenue</t>
  </si>
  <si>
    <t>Net cash provided by (used in) operating activities</t>
  </si>
  <si>
    <t>INVESTING ACTIVITIES:</t>
  </si>
  <si>
    <t>Purchases of property and equipment</t>
  </si>
  <si>
    <t>Proceeds from property and equipment sales and incentives</t>
  </si>
  <si>
    <t>Acquisitions, net of cash acquired, and other</t>
  </si>
  <si>
    <t>Sales and maturities of marketable securities</t>
  </si>
  <si>
    <t>Purchases of marketable securities</t>
  </si>
  <si>
    <t>Net cash provided by (used in) investing activities</t>
  </si>
  <si>
    <t>FINANCING ACTIVITIES:</t>
  </si>
  <si>
    <t>Common stock repurchased</t>
  </si>
  <si>
    <t>—</t>
  </si>
  <si>
    <t>Proceeds from short-term debt, and other</t>
  </si>
  <si>
    <t>Repayments of short-term debt, and other</t>
  </si>
  <si>
    <t>Proceeds from long-term debt</t>
  </si>
  <si>
    <t>Repayments of long-term debt</t>
  </si>
  <si>
    <t>Principal repayments of finance leases</t>
  </si>
  <si>
    <t>Principal repayments of financing obligations</t>
  </si>
  <si>
    <t>Net cash provided by (used in) financing activities</t>
  </si>
  <si>
    <t>Foreign currency effect on cash, cash equivalents, and restricted cash</t>
  </si>
  <si>
    <t>Net increase (decrease) in cash, cash equivalents, and restricted cash</t>
  </si>
  <si>
    <t>CASH, CASH EQUIVALENTS, AND RESTRICTED CASH, END OF PERIOD</t>
  </si>
  <si>
    <t>AMAZON INC. CONSOLIDATED STATEMENTS OF OPERATIONS</t>
  </si>
  <si>
    <t>Net product sales</t>
  </si>
  <si>
    <t>Net service sales</t>
  </si>
  <si>
    <t>Total net sales
Operating expenses:</t>
  </si>
  <si>
    <t>Cost of sales</t>
  </si>
  <si>
    <t>Fulfillment</t>
  </si>
  <si>
    <t>Technology and content</t>
  </si>
  <si>
    <t>Sales and marketing</t>
  </si>
  <si>
    <t>General and administrative</t>
  </si>
  <si>
    <t>Other operating expense (income),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</si>
  <si>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</si>
  <si>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</si>
  <si>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</si>
  <si>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</si>
  <si>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</si>
  <si>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</si>
  <si>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(loss) before income taxes</t>
  </si>
  <si>
    <t>Benefit (provision) for income taxes</t>
  </si>
  <si>
    <t>Equity-method investment activity, net of tax</t>
  </si>
  <si>
    <t>Basic earnings per share</t>
  </si>
  <si>
    <t>Diluted earnings per share</t>
  </si>
  <si>
    <t>Weighted-average shares used in computation of earnings per share:</t>
  </si>
  <si>
    <t> </t>
  </si>
  <si>
    <t>Basic</t>
  </si>
  <si>
    <t>Diluted</t>
  </si>
  <si>
    <t>AMAZON INC. CONSOLIDATED BALANCE SHEETS (in millions, except per share data)</t>
  </si>
  <si>
    <t>Current Assets</t>
  </si>
  <si>
    <t>Cash and cash equivalents</t>
  </si>
  <si>
    <t>Marketable securities</t>
  </si>
  <si>
    <t>Total current assets</t>
  </si>
  <si>
    <t>Property and equipment, net</t>
  </si>
  <si>
    <t>Operating leases</t>
  </si>
  <si>
    <t>Goodwill</t>
  </si>
  <si>
    <t>Other assets</t>
  </si>
  <si>
    <t>Total assets</t>
  </si>
  <si>
    <t>LIABILITIES AND STOCKHOLDERS’ EQUITY</t>
  </si>
  <si>
    <t>Current liabilities:</t>
  </si>
  <si>
    <t>Total current liabilities</t>
  </si>
  <si>
    <t>Long-term lease liabilities</t>
  </si>
  <si>
    <t>Long-term debt</t>
  </si>
  <si>
    <t>Other long-term liabilities</t>
  </si>
  <si>
    <t>Commitments and contingencies (Note 7)</t>
  </si>
  <si>
    <t>Stockholders’ equity:</t>
  </si>
  <si>
    <t>Preferred stock ($0.01 par value; 500 shares authorized; no shares issued or outstanding)</t>
  </si>
  <si>
    <t>Common stock ($0.01 par value; 100,000 shares authorized; 10,644 and 10,757 shares issued; 10,175 and 10,242 shares outstanding)</t>
  </si>
  <si>
    <t>Treasury stock, at cost</t>
  </si>
  <si>
    <t>Additional paid-in capital</t>
  </si>
  <si>
    <t>Accumulated other comprehensive income (loss)</t>
  </si>
  <si>
    <t>Retained earnings</t>
  </si>
  <si>
    <t>Total stockholders’ equity</t>
  </si>
  <si>
    <t>Total liabilities and stockholders’ equity</t>
  </si>
  <si>
    <t>Company Name</t>
  </si>
  <si>
    <t>Liquidity</t>
  </si>
  <si>
    <t>Current ratio</t>
  </si>
  <si>
    <t>Quick Ratio</t>
  </si>
  <si>
    <t>Cash Ratio</t>
  </si>
  <si>
    <t>Defensive Interval</t>
  </si>
  <si>
    <t>Inventory Days</t>
  </si>
  <si>
    <t>Payable Days</t>
  </si>
  <si>
    <t>Receivable Days</t>
  </si>
  <si>
    <t>Net trading cycle</t>
  </si>
  <si>
    <t>Working Capital as a % of Sales</t>
  </si>
  <si>
    <t>Working Capital</t>
  </si>
  <si>
    <t>Profitability</t>
  </si>
  <si>
    <t>Gross margin</t>
  </si>
  <si>
    <t>EBITDA margin</t>
  </si>
  <si>
    <t>EBITDA</t>
  </si>
  <si>
    <t>EBIT margin</t>
  </si>
  <si>
    <t>EBIT</t>
  </si>
  <si>
    <t>Net margin</t>
  </si>
  <si>
    <t>Solvency/ debt management</t>
  </si>
  <si>
    <t>Debt to equity (D/E)</t>
  </si>
  <si>
    <t>Debt to total assets</t>
  </si>
  <si>
    <t>Long-term debt to capital</t>
  </si>
  <si>
    <t>Times interest earned</t>
  </si>
  <si>
    <t>Debt coverage</t>
  </si>
  <si>
    <t>Free cash flow (FCFE) per share</t>
  </si>
  <si>
    <t>FCFE</t>
  </si>
  <si>
    <t>Asset utilization</t>
  </si>
  <si>
    <t>Total asset turnover</t>
  </si>
  <si>
    <t>Fixed asset turnover</t>
  </si>
  <si>
    <t>Inventory turnover</t>
  </si>
  <si>
    <t>Return on assets (ROA)</t>
  </si>
  <si>
    <t>Investor/market ratios</t>
  </si>
  <si>
    <t>Price to equity (P/E)</t>
  </si>
  <si>
    <t>Earnings per share (EPS)</t>
  </si>
  <si>
    <t>Price to book value (PBV)</t>
  </si>
  <si>
    <t>Book value per share (BV)</t>
  </si>
  <si>
    <t>Dividend payout ratio</t>
  </si>
  <si>
    <t>Dividend per share</t>
  </si>
  <si>
    <t>Dividend yield</t>
  </si>
  <si>
    <t>Return on equity (ROE)</t>
  </si>
  <si>
    <t>Return on capital employed (ROCE)</t>
  </si>
  <si>
    <t>Enterprise value to EBITDA (EV/EBITDA)</t>
  </si>
  <si>
    <t>Enterprise value (EV)</t>
  </si>
  <si>
    <t>Years ended 31 December,</t>
  </si>
  <si>
    <t>Current Assets / Daily Operational Expenses where, Daily Operational Expenses = Annual Operating Expenses - Noncash Charges i.e. Depreciation &amp; Amortization</t>
  </si>
  <si>
    <t>(Inventory/Cost of Sales)*365</t>
  </si>
  <si>
    <t>Current Assets/Current Liabilities</t>
  </si>
  <si>
    <t>(Current Assets-Inventory)/Current Liabilities</t>
  </si>
  <si>
    <t>Cash &amp; Cash Equivalence/Current Liabilities</t>
  </si>
  <si>
    <t>(Inventory Days+Receivable days-Payable days)</t>
  </si>
  <si>
    <t>Total Current Assets-Total Current Liabilities</t>
  </si>
  <si>
    <t>Working Capital/Total Net Sales</t>
  </si>
  <si>
    <t>(Gross Margin/Total Net Sales)*100</t>
  </si>
  <si>
    <t>(Operating Income + Deprecition &amp; Amortisation)/Total Net Sales</t>
  </si>
  <si>
    <t>Operating Income/Total Net Sales</t>
  </si>
  <si>
    <t>Net Income/Total Sales</t>
  </si>
  <si>
    <t>Debt/Shareholders Equity</t>
  </si>
  <si>
    <t>(Debt+other non-current liabilities)/Total Assets</t>
  </si>
  <si>
    <t>Term Debt/(Term Debt+Total Shareholders Equity</t>
  </si>
  <si>
    <t>Operating Income/Cash Paid for Interest</t>
  </si>
  <si>
    <r>
      <rPr>
        <sz val="9"/>
        <rFont val="Times New Roman"/>
        <family val="1"/>
      </rPr>
      <t>SUPPLEMENTAL CASH FLOW INFORMATION:</t>
    </r>
  </si>
  <si>
    <r>
      <rPr>
        <sz val="9"/>
        <rFont val="Times New Roman"/>
        <family val="1"/>
      </rPr>
      <t>Cash paid for interest on debt</t>
    </r>
  </si>
  <si>
    <r>
      <rPr>
        <sz val="9"/>
        <rFont val="Times New Roman"/>
        <family val="1"/>
      </rPr>
      <t>Cash paid for operating leases</t>
    </r>
  </si>
  <si>
    <r>
      <rPr>
        <sz val="9"/>
        <rFont val="Times New Roman"/>
        <family val="1"/>
      </rPr>
      <t>Cash paid for interest on finance leases</t>
    </r>
  </si>
  <si>
    <r>
      <rPr>
        <sz val="9"/>
        <rFont val="Times New Roman"/>
        <family val="1"/>
      </rPr>
      <t>Cash paid for interest on financing obligations</t>
    </r>
  </si>
  <si>
    <r>
      <rPr>
        <sz val="9"/>
        <rFont val="Times New Roman"/>
        <family val="1"/>
      </rPr>
      <t>Cash paid for income taxes, net of refunds</t>
    </r>
  </si>
  <si>
    <r>
      <rPr>
        <sz val="9"/>
        <rFont val="Times New Roman"/>
        <family val="1"/>
      </rPr>
      <t>Assets acquired under operating leases</t>
    </r>
  </si>
  <si>
    <r>
      <rPr>
        <sz val="9"/>
        <rFont val="Times New Roman"/>
        <family val="1"/>
      </rPr>
      <t>Property and equipment acquired under finance leases, net of remeasurements and modifications</t>
    </r>
  </si>
  <si>
    <r>
      <rPr>
        <sz val="9"/>
        <rFont val="Times New Roman"/>
        <family val="1"/>
      </rPr>
      <t>Property and equipment recognized during the construction period of build-to-suit lease arrangements</t>
    </r>
  </si>
  <si>
    <r>
      <rPr>
        <sz val="9"/>
        <rFont val="Times New Roman"/>
        <family val="1"/>
      </rPr>
      <t>Property and equipment derecognized after the construction period of build-to-suit lease arrangements, with the associated leases recognized as operating</t>
    </r>
  </si>
  <si>
    <r>
      <rPr>
        <sz val="10"/>
        <rFont val="Times New Roman"/>
        <family val="1"/>
      </rPr>
      <t>$               —</t>
    </r>
  </si>
  <si>
    <t>Net Operating Income/ (Interest + Debt repayment)</t>
  </si>
  <si>
    <t>(Cash from Operating Activities+Cash from Investing Activities-Proceeds from Long Term Debts) or Cash from operations - Capex + Net debt issued</t>
  </si>
  <si>
    <t>Total Net Sales/Total Assets</t>
  </si>
  <si>
    <t>Total Net Sales/Total Non-current Assets</t>
  </si>
  <si>
    <t>Cost of Sales/Inventory</t>
  </si>
  <si>
    <t>Net Income/Total Assets</t>
  </si>
  <si>
    <t>Total Shareholders Equity/Total Outstanding Shares</t>
  </si>
  <si>
    <t>Payments for dividends and dividend equivalents/Net Income</t>
  </si>
  <si>
    <t>Net Income/Total Shareholders Equity</t>
  </si>
  <si>
    <t>EBIT / (Term debt + Shareholder equity)</t>
  </si>
  <si>
    <t>Net Income/Total Asset</t>
  </si>
  <si>
    <t>Market Cap (share price * (Diluted number of shares/1000)) + Total Debt - (Cash + Cash Equivalents) OR (Total liabilities and shareholders’ equity-Cash and cash equivalents)</t>
  </si>
  <si>
    <t>EV/EBITDA</t>
  </si>
  <si>
    <t>(Accounts Payable/Cost of Sales)*365</t>
  </si>
  <si>
    <t>(Accounts Receivable/Cost of Sales)*365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</si>
</sst>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0.0"/>
    <numFmt numFmtId="171" formatCode="\$\ 0"/>
    <numFmt numFmtId="172" formatCode="\$\ 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b/>
      <u/>
      <sz val="10"/>
      <name val="Times New Roman"/>
      <family val="1"/>
    </font>
    <font>
      <sz val="10"/>
      <color rgb="FF231F20"/>
      <name val="Times New Roman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2"/>
    </font>
    <font>
      <b/>
      <sz val="10"/>
      <color rgb="FF231F20"/>
      <name val="Times New Roman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4" fillId="0" borderId="0" xfId="1" applyAlignment="1">
      <alignment horizontal="left" wrapText="1" indent="1"/>
    </xf>
    <xf numFmtId="0" fontId="5" fillId="2" borderId="0" xfId="0" applyFont="1" applyFill="1" applyAlignment="1">
      <alignment vertical="center"/>
    </xf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 indent="2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64" fontId="1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64" fontId="11" fillId="0" borderId="1" xfId="0" applyNumberFormat="1" applyFont="1" applyBorder="1"/>
    <xf numFmtId="3" fontId="11" fillId="0" borderId="2" xfId="0" applyNumberFormat="1" applyFont="1" applyBorder="1"/>
    <xf numFmtId="0" fontId="11" fillId="0" borderId="2" xfId="0" applyFont="1" applyBorder="1"/>
    <xf numFmtId="3" fontId="11" fillId="0" borderId="1" xfId="0" applyNumberFormat="1" applyFont="1" applyBorder="1"/>
    <xf numFmtId="3" fontId="11" fillId="0" borderId="0" xfId="0" applyNumberFormat="1" applyFont="1"/>
    <xf numFmtId="0" fontId="11" fillId="0" borderId="0" xfId="0" applyFont="1"/>
    <xf numFmtId="3" fontId="11" fillId="0" borderId="3" xfId="0" applyNumberFormat="1" applyFont="1" applyBorder="1"/>
    <xf numFmtId="165" fontId="11" fillId="0" borderId="3" xfId="0" applyNumberFormat="1" applyFont="1" applyBorder="1"/>
    <xf numFmtId="0" fontId="7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/>
    <xf numFmtId="164" fontId="13" fillId="0" borderId="0" xfId="0" applyNumberFormat="1" applyFont="1"/>
    <xf numFmtId="3" fontId="13" fillId="0" borderId="0" xfId="0" applyNumberFormat="1" applyFont="1"/>
    <xf numFmtId="3" fontId="13" fillId="0" borderId="2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14" fillId="0" borderId="0" xfId="0" applyFont="1" applyAlignment="1">
      <alignment wrapText="1"/>
    </xf>
    <xf numFmtId="164" fontId="11" fillId="0" borderId="0" xfId="0" applyNumberFormat="1" applyFont="1"/>
    <xf numFmtId="3" fontId="15" fillId="0" borderId="1" xfId="0" applyNumberFormat="1" applyFont="1" applyBorder="1"/>
    <xf numFmtId="3" fontId="16" fillId="0" borderId="0" xfId="0" applyNumberFormat="1" applyFont="1"/>
    <xf numFmtId="164" fontId="15" fillId="0" borderId="3" xfId="0" applyNumberFormat="1" applyFont="1" applyBorder="1"/>
    <xf numFmtId="164" fontId="16" fillId="0" borderId="2" xfId="0" applyNumberFormat="1" applyFont="1" applyBorder="1"/>
    <xf numFmtId="164" fontId="15" fillId="0" borderId="0" xfId="0" applyNumberFormat="1" applyFont="1"/>
    <xf numFmtId="164" fontId="16" fillId="0" borderId="0" xfId="0" applyNumberFormat="1" applyFont="1"/>
    <xf numFmtId="0" fontId="14" fillId="0" borderId="0" xfId="0" applyFont="1"/>
    <xf numFmtId="3" fontId="15" fillId="0" borderId="3" xfId="0" applyNumberFormat="1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7" fillId="0" borderId="0" xfId="0" applyFont="1"/>
    <xf numFmtId="0" fontId="8" fillId="0" borderId="0" xfId="0" applyFont="1" applyAlignment="1">
      <alignment vertical="top" wrapText="1"/>
    </xf>
    <xf numFmtId="172" fontId="11" fillId="0" borderId="0" xfId="0" applyNumberFormat="1" applyFont="1" applyAlignment="1">
      <alignment vertical="top" shrinkToFit="1"/>
    </xf>
    <xf numFmtId="0" fontId="10" fillId="0" borderId="0" xfId="0" applyFont="1" applyAlignment="1">
      <alignment vertical="center" wrapText="1"/>
    </xf>
    <xf numFmtId="171" fontId="11" fillId="0" borderId="0" xfId="0" applyNumberFormat="1" applyFont="1" applyAlignment="1">
      <alignment vertical="center" shrinkToFit="1"/>
    </xf>
    <xf numFmtId="172" fontId="11" fillId="0" borderId="0" xfId="0" applyNumberFormat="1" applyFont="1" applyAlignment="1">
      <alignment vertical="center" shrinkToFit="1"/>
    </xf>
    <xf numFmtId="171" fontId="11" fillId="0" borderId="0" xfId="0" applyNumberFormat="1" applyFont="1" applyAlignment="1">
      <alignment vertical="top" shrinkToFit="1"/>
    </xf>
    <xf numFmtId="0" fontId="0" fillId="0" borderId="1" xfId="0" applyBorder="1" applyAlignment="1">
      <alignment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amazon.com/annual-reports-proxies-and-shareholder-letter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5" sqref="A5"/>
    </sheetView>
  </sheetViews>
  <sheetFormatPr defaultRowHeight="14.4" x14ac:dyDescent="0.3"/>
  <cols>
    <col min="1" max="1" width="157.88671875" style="2" customWidth="1"/>
  </cols>
  <sheetData>
    <row r="1" spans="1:1" ht="23.4" x14ac:dyDescent="0.45">
      <c r="A1" s="3" t="s">
        <v>0</v>
      </c>
    </row>
    <row r="3" spans="1:1" x14ac:dyDescent="0.3">
      <c r="A3" s="2" t="s">
        <v>1</v>
      </c>
    </row>
    <row r="4" spans="1:1" x14ac:dyDescent="0.3">
      <c r="A4" s="5" t="s">
        <v>2</v>
      </c>
    </row>
    <row r="5" spans="1:1" x14ac:dyDescent="0.3">
      <c r="A5" s="6" t="s">
        <v>3</v>
      </c>
    </row>
    <row r="7" spans="1:1" x14ac:dyDescent="0.3">
      <c r="A7" s="2" t="s">
        <v>4</v>
      </c>
    </row>
    <row r="8" spans="1:1" x14ac:dyDescent="0.3">
      <c r="A8" s="2" t="s">
        <v>5</v>
      </c>
    </row>
    <row r="9" spans="1:1" ht="28.8" x14ac:dyDescent="0.3">
      <c r="A9" s="2" t="s">
        <v>6</v>
      </c>
    </row>
    <row r="10" spans="1:1" x14ac:dyDescent="0.3">
      <c r="A10" s="2" t="s">
        <v>7</v>
      </c>
    </row>
    <row r="11" spans="1:1" x14ac:dyDescent="0.3">
      <c r="A11" s="2" t="s">
        <v>8</v>
      </c>
    </row>
    <row r="13" spans="1:1" x14ac:dyDescent="0.3">
      <c r="A13" s="4" t="s">
        <v>9</v>
      </c>
    </row>
    <row r="14" spans="1:1" x14ac:dyDescent="0.3">
      <c r="A14" s="2" t="s">
        <v>10</v>
      </c>
    </row>
    <row r="15" spans="1:1" x14ac:dyDescent="0.3">
      <c r="A15" s="2" t="s">
        <v>11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selection activeCell="D9" sqref="D9"/>
    </sheetView>
  </sheetViews>
  <sheetFormatPr defaultRowHeight="14.4" x14ac:dyDescent="0.3"/>
  <cols>
    <col min="1" max="1" width="59" customWidth="1"/>
    <col min="2" max="3" width="11.5546875" bestFit="1" customWidth="1"/>
    <col min="4" max="4" width="11.6640625" bestFit="1" customWidth="1"/>
  </cols>
  <sheetData>
    <row r="1" spans="1:5" ht="60" customHeight="1" x14ac:dyDescent="0.3">
      <c r="A1" s="7" t="s">
        <v>12</v>
      </c>
      <c r="B1" s="8" t="s">
        <v>13</v>
      </c>
      <c r="C1" s="8"/>
      <c r="D1" s="8"/>
      <c r="E1" s="8"/>
    </row>
    <row r="2" spans="1:5" x14ac:dyDescent="0.3">
      <c r="A2" s="48" t="s">
        <v>14</v>
      </c>
      <c r="B2" s="48"/>
      <c r="C2" s="48"/>
      <c r="D2" s="48"/>
    </row>
    <row r="3" spans="1:5" x14ac:dyDescent="0.3">
      <c r="B3" s="47" t="s">
        <v>15</v>
      </c>
      <c r="C3" s="47"/>
      <c r="D3" s="47"/>
    </row>
    <row r="4" spans="1:5" x14ac:dyDescent="0.3">
      <c r="B4" s="9">
        <v>2022</v>
      </c>
      <c r="C4" s="9">
        <v>2021</v>
      </c>
      <c r="D4" s="9">
        <v>2020</v>
      </c>
    </row>
    <row r="5" spans="1:5" s="9" customFormat="1" ht="14.4" customHeight="1" x14ac:dyDescent="0.3">
      <c r="A5" s="17" t="s">
        <v>16</v>
      </c>
      <c r="B5" s="18">
        <v>36477</v>
      </c>
      <c r="C5" s="18">
        <v>42377</v>
      </c>
      <c r="D5" s="18">
        <v>36410</v>
      </c>
      <c r="E5" s="17"/>
    </row>
    <row r="6" spans="1:5" s="9" customFormat="1" ht="15" customHeight="1" x14ac:dyDescent="0.3">
      <c r="A6" s="17" t="s">
        <v>17</v>
      </c>
      <c r="E6" s="17"/>
    </row>
    <row r="7" spans="1:5" ht="15" customHeight="1" x14ac:dyDescent="0.3">
      <c r="A7" s="16" t="s">
        <v>18</v>
      </c>
      <c r="B7" s="10">
        <v>-2722</v>
      </c>
      <c r="C7" s="10">
        <v>33364</v>
      </c>
      <c r="D7" s="10">
        <v>21331</v>
      </c>
      <c r="E7" s="16"/>
    </row>
    <row r="8" spans="1:5" ht="15" customHeight="1" x14ac:dyDescent="0.3">
      <c r="A8" s="16" t="s">
        <v>19</v>
      </c>
      <c r="E8" s="16"/>
    </row>
    <row r="9" spans="1:5" ht="15" customHeight="1" x14ac:dyDescent="0.3">
      <c r="A9" s="16" t="s">
        <v>20</v>
      </c>
      <c r="B9" s="10">
        <v>41921</v>
      </c>
      <c r="C9" s="10">
        <v>34433</v>
      </c>
      <c r="D9" s="10">
        <v>25180</v>
      </c>
      <c r="E9" s="16"/>
    </row>
    <row r="10" spans="1:5" ht="15" customHeight="1" x14ac:dyDescent="0.3">
      <c r="A10" s="16" t="s">
        <v>21</v>
      </c>
      <c r="B10" s="10">
        <v>19621</v>
      </c>
      <c r="C10" s="10">
        <v>12757</v>
      </c>
      <c r="D10" s="10">
        <v>9208</v>
      </c>
      <c r="E10" s="16"/>
    </row>
    <row r="11" spans="1:5" ht="15" customHeight="1" x14ac:dyDescent="0.3">
      <c r="A11" s="16" t="s">
        <v>22</v>
      </c>
      <c r="B11" s="10">
        <v>16966</v>
      </c>
      <c r="C11" s="10">
        <v>-14306</v>
      </c>
      <c r="D11" s="10">
        <v>-2582</v>
      </c>
      <c r="E11" s="16"/>
    </row>
    <row r="12" spans="1:5" ht="15" customHeight="1" x14ac:dyDescent="0.3">
      <c r="A12" s="16" t="s">
        <v>23</v>
      </c>
      <c r="B12" s="10">
        <v>-8148</v>
      </c>
      <c r="C12">
        <v>-310</v>
      </c>
      <c r="D12">
        <v>-554</v>
      </c>
      <c r="E12" s="16"/>
    </row>
    <row r="13" spans="1:5" ht="15" customHeight="1" x14ac:dyDescent="0.3">
      <c r="A13" s="16" t="s">
        <v>24</v>
      </c>
      <c r="E13" s="16"/>
    </row>
    <row r="14" spans="1:5" x14ac:dyDescent="0.3">
      <c r="A14" s="16" t="s">
        <v>25</v>
      </c>
      <c r="B14" s="10">
        <v>-2592</v>
      </c>
      <c r="C14" s="10">
        <v>-9487</v>
      </c>
      <c r="D14" s="10">
        <v>-2849</v>
      </c>
      <c r="E14" s="16"/>
    </row>
    <row r="15" spans="1:5" ht="15" customHeight="1" x14ac:dyDescent="0.3">
      <c r="A15" s="16" t="s">
        <v>26</v>
      </c>
      <c r="B15" s="10">
        <v>-21897</v>
      </c>
      <c r="C15" s="10">
        <v>-18163</v>
      </c>
      <c r="D15" s="10">
        <v>-8169</v>
      </c>
      <c r="E15" s="16"/>
    </row>
    <row r="16" spans="1:5" ht="15" customHeight="1" x14ac:dyDescent="0.3">
      <c r="A16" s="16" t="s">
        <v>27</v>
      </c>
      <c r="B16" s="10">
        <v>2945</v>
      </c>
      <c r="C16" s="10">
        <v>3602</v>
      </c>
      <c r="D16" s="10">
        <v>17480</v>
      </c>
      <c r="E16" s="16"/>
    </row>
    <row r="17" spans="1:5" ht="15" customHeight="1" x14ac:dyDescent="0.3">
      <c r="A17" s="16" t="s">
        <v>28</v>
      </c>
      <c r="B17" s="10">
        <v>-1558</v>
      </c>
      <c r="C17" s="10">
        <v>2123</v>
      </c>
      <c r="D17" s="10">
        <v>5754</v>
      </c>
      <c r="E17" s="16"/>
    </row>
    <row r="18" spans="1:5" ht="15" customHeight="1" x14ac:dyDescent="0.3">
      <c r="A18" s="16" t="s">
        <v>29</v>
      </c>
      <c r="B18" s="10">
        <v>2216</v>
      </c>
      <c r="C18" s="10">
        <v>2314</v>
      </c>
      <c r="D18" s="10">
        <v>1265</v>
      </c>
      <c r="E18" s="16"/>
    </row>
    <row r="19" spans="1:5" ht="15" customHeight="1" x14ac:dyDescent="0.3">
      <c r="A19" s="16" t="s">
        <v>30</v>
      </c>
      <c r="B19" s="10">
        <v>46752</v>
      </c>
      <c r="C19" s="10">
        <v>46327</v>
      </c>
      <c r="D19" s="10">
        <v>66064</v>
      </c>
      <c r="E19" s="16"/>
    </row>
    <row r="20" spans="1:5" s="9" customFormat="1" ht="15" customHeight="1" x14ac:dyDescent="0.3">
      <c r="A20" s="17" t="s">
        <v>31</v>
      </c>
      <c r="E20" s="17"/>
    </row>
    <row r="21" spans="1:5" ht="15" customHeight="1" x14ac:dyDescent="0.3">
      <c r="A21" s="16" t="s">
        <v>32</v>
      </c>
      <c r="B21" s="10">
        <v>-63645</v>
      </c>
      <c r="C21" s="10">
        <v>-61053</v>
      </c>
      <c r="D21" s="10">
        <v>-40140</v>
      </c>
      <c r="E21" s="16"/>
    </row>
    <row r="22" spans="1:5" ht="15" customHeight="1" x14ac:dyDescent="0.3">
      <c r="A22" s="16" t="s">
        <v>33</v>
      </c>
      <c r="B22" s="10">
        <v>5324</v>
      </c>
      <c r="C22" s="10">
        <v>5657</v>
      </c>
      <c r="D22" s="10">
        <v>5096</v>
      </c>
      <c r="E22" s="16"/>
    </row>
    <row r="23" spans="1:5" ht="15" customHeight="1" x14ac:dyDescent="0.3">
      <c r="A23" s="16" t="s">
        <v>34</v>
      </c>
      <c r="B23" s="10">
        <v>-8316</v>
      </c>
      <c r="C23" s="10">
        <v>-1985</v>
      </c>
      <c r="D23" s="10">
        <v>-2325</v>
      </c>
      <c r="E23" s="16"/>
    </row>
    <row r="24" spans="1:5" ht="15" customHeight="1" x14ac:dyDescent="0.3">
      <c r="A24" s="16" t="s">
        <v>35</v>
      </c>
      <c r="B24" s="10">
        <v>31601</v>
      </c>
      <c r="C24" s="10">
        <v>59384</v>
      </c>
      <c r="D24" s="10">
        <v>50237</v>
      </c>
      <c r="E24" s="16"/>
    </row>
    <row r="25" spans="1:5" ht="15" customHeight="1" x14ac:dyDescent="0.3">
      <c r="A25" s="16" t="s">
        <v>36</v>
      </c>
      <c r="B25" s="10">
        <v>-2565</v>
      </c>
      <c r="C25" s="10">
        <v>-60157</v>
      </c>
      <c r="D25" s="10">
        <v>-72479</v>
      </c>
      <c r="E25" s="16"/>
    </row>
    <row r="26" spans="1:5" ht="15" customHeight="1" x14ac:dyDescent="0.3">
      <c r="A26" s="16" t="s">
        <v>37</v>
      </c>
      <c r="B26" s="10">
        <v>-37601</v>
      </c>
      <c r="C26" s="10">
        <v>-58154</v>
      </c>
      <c r="D26" s="10">
        <v>-59611</v>
      </c>
      <c r="E26" s="16"/>
    </row>
    <row r="27" spans="1:5" s="9" customFormat="1" ht="15" customHeight="1" x14ac:dyDescent="0.3">
      <c r="A27" s="17" t="s">
        <v>38</v>
      </c>
      <c r="E27" s="17"/>
    </row>
    <row r="28" spans="1:5" ht="15" customHeight="1" x14ac:dyDescent="0.3">
      <c r="A28" s="16" t="s">
        <v>39</v>
      </c>
      <c r="B28" s="10">
        <v>-6000</v>
      </c>
      <c r="C28" t="s">
        <v>40</v>
      </c>
      <c r="D28" t="s">
        <v>40</v>
      </c>
      <c r="E28" s="16"/>
    </row>
    <row r="29" spans="1:5" ht="15" customHeight="1" x14ac:dyDescent="0.3">
      <c r="A29" s="16" t="s">
        <v>41</v>
      </c>
      <c r="B29" s="10">
        <v>41553</v>
      </c>
      <c r="C29" s="10">
        <v>7956</v>
      </c>
      <c r="D29" s="10">
        <v>6796</v>
      </c>
      <c r="E29" s="16"/>
    </row>
    <row r="30" spans="1:5" ht="15" customHeight="1" x14ac:dyDescent="0.3">
      <c r="A30" s="16" t="s">
        <v>42</v>
      </c>
      <c r="B30" s="10">
        <v>-37554</v>
      </c>
      <c r="C30" s="10">
        <v>-7753</v>
      </c>
      <c r="D30" s="10">
        <v>-6177</v>
      </c>
      <c r="E30" s="16"/>
    </row>
    <row r="31" spans="1:5" ht="15" customHeight="1" x14ac:dyDescent="0.3">
      <c r="A31" s="16" t="s">
        <v>43</v>
      </c>
      <c r="B31" s="10">
        <v>21166</v>
      </c>
      <c r="C31" s="10">
        <v>19003</v>
      </c>
      <c r="D31" s="10">
        <v>10525</v>
      </c>
      <c r="E31" s="16"/>
    </row>
    <row r="32" spans="1:5" ht="15" customHeight="1" x14ac:dyDescent="0.3">
      <c r="A32" s="16" t="s">
        <v>44</v>
      </c>
      <c r="B32" s="10">
        <v>-1258</v>
      </c>
      <c r="C32" s="10">
        <v>-1590</v>
      </c>
      <c r="D32" s="10">
        <v>-1553</v>
      </c>
      <c r="E32" s="16"/>
    </row>
    <row r="33" spans="1:8" ht="15" customHeight="1" x14ac:dyDescent="0.3">
      <c r="A33" s="16" t="s">
        <v>45</v>
      </c>
      <c r="B33" s="10">
        <v>-7941</v>
      </c>
      <c r="C33" s="10">
        <v>-11163</v>
      </c>
      <c r="D33" s="10">
        <v>-10642</v>
      </c>
      <c r="E33" s="16"/>
    </row>
    <row r="34" spans="1:8" ht="15" customHeight="1" x14ac:dyDescent="0.3">
      <c r="A34" s="16" t="s">
        <v>46</v>
      </c>
      <c r="B34">
        <v>-248</v>
      </c>
      <c r="C34">
        <v>-162</v>
      </c>
      <c r="D34">
        <v>-53</v>
      </c>
      <c r="E34" s="16"/>
    </row>
    <row r="35" spans="1:8" ht="15" customHeight="1" x14ac:dyDescent="0.3">
      <c r="A35" s="16" t="s">
        <v>47</v>
      </c>
      <c r="B35" s="10">
        <v>9718</v>
      </c>
      <c r="C35" s="10">
        <v>6291</v>
      </c>
      <c r="D35" s="10">
        <v>-1104</v>
      </c>
      <c r="E35" s="16"/>
    </row>
    <row r="36" spans="1:8" ht="15" customHeight="1" x14ac:dyDescent="0.3">
      <c r="A36" s="16" t="s">
        <v>48</v>
      </c>
      <c r="B36" s="10">
        <v>-1093</v>
      </c>
      <c r="C36">
        <v>-364</v>
      </c>
      <c r="D36">
        <v>618</v>
      </c>
      <c r="E36" s="16"/>
    </row>
    <row r="37" spans="1:8" ht="15" customHeight="1" x14ac:dyDescent="0.3">
      <c r="A37" s="16" t="s">
        <v>49</v>
      </c>
      <c r="B37" s="10">
        <v>17776</v>
      </c>
      <c r="C37" s="10">
        <v>-5900</v>
      </c>
      <c r="D37" s="10">
        <v>5967</v>
      </c>
      <c r="E37" s="16"/>
    </row>
    <row r="38" spans="1:8" s="9" customFormat="1" ht="15" customHeight="1" x14ac:dyDescent="0.3">
      <c r="A38" s="17" t="s">
        <v>50</v>
      </c>
      <c r="B38" s="18">
        <v>54253</v>
      </c>
      <c r="C38" s="18">
        <v>36477</v>
      </c>
      <c r="D38" s="18">
        <v>42377</v>
      </c>
      <c r="E38" s="17"/>
    </row>
    <row r="40" spans="1:8" x14ac:dyDescent="0.3">
      <c r="A40" s="50" t="s">
        <v>163</v>
      </c>
      <c r="B40" s="2"/>
      <c r="C40" s="56"/>
      <c r="D40" s="56"/>
      <c r="E40" s="56"/>
      <c r="F40" s="56"/>
      <c r="G40" s="56"/>
      <c r="H40" s="56"/>
    </row>
    <row r="41" spans="1:8" x14ac:dyDescent="0.3">
      <c r="A41" s="50" t="s">
        <v>164</v>
      </c>
      <c r="B41" s="55">
        <v>916</v>
      </c>
      <c r="C41" s="51">
        <v>1098</v>
      </c>
      <c r="D41" s="51">
        <v>1561</v>
      </c>
      <c r="E41" s="51"/>
      <c r="F41" s="51"/>
      <c r="G41" s="51"/>
      <c r="H41" s="51"/>
    </row>
    <row r="42" spans="1:8" x14ac:dyDescent="0.3">
      <c r="A42" s="50" t="s">
        <v>165</v>
      </c>
      <c r="B42" s="51">
        <v>4475</v>
      </c>
      <c r="C42" s="51">
        <v>6722</v>
      </c>
      <c r="D42" s="51">
        <v>8633</v>
      </c>
      <c r="E42" s="51"/>
      <c r="F42" s="51"/>
      <c r="G42" s="51"/>
      <c r="H42" s="51"/>
    </row>
    <row r="43" spans="1:8" x14ac:dyDescent="0.3">
      <c r="A43" s="50" t="s">
        <v>166</v>
      </c>
      <c r="B43" s="55">
        <v>612</v>
      </c>
      <c r="C43" s="55">
        <v>521</v>
      </c>
      <c r="D43" s="55">
        <v>374</v>
      </c>
      <c r="E43" s="55"/>
      <c r="F43" s="55"/>
      <c r="G43" s="55"/>
      <c r="H43" s="55"/>
    </row>
    <row r="44" spans="1:8" x14ac:dyDescent="0.3">
      <c r="A44" s="50" t="s">
        <v>167</v>
      </c>
      <c r="B44" s="55">
        <v>102</v>
      </c>
      <c r="C44" s="55">
        <v>153</v>
      </c>
      <c r="D44" s="55">
        <v>207</v>
      </c>
      <c r="E44" s="55"/>
      <c r="F44" s="55"/>
      <c r="G44" s="55"/>
      <c r="H44" s="55"/>
    </row>
    <row r="45" spans="1:8" x14ac:dyDescent="0.3">
      <c r="A45" s="50" t="s">
        <v>168</v>
      </c>
      <c r="B45" s="51">
        <v>1713</v>
      </c>
      <c r="C45" s="51">
        <v>3688</v>
      </c>
      <c r="D45" s="51">
        <v>6035</v>
      </c>
      <c r="E45" s="51"/>
      <c r="F45" s="51"/>
      <c r="G45" s="51"/>
      <c r="H45" s="51"/>
    </row>
    <row r="46" spans="1:8" x14ac:dyDescent="0.3">
      <c r="A46" s="50" t="s">
        <v>169</v>
      </c>
      <c r="B46" s="51">
        <v>16217</v>
      </c>
      <c r="C46" s="51">
        <v>25369</v>
      </c>
      <c r="D46" s="51">
        <v>18800</v>
      </c>
      <c r="E46" s="51"/>
      <c r="F46" s="51"/>
      <c r="G46" s="51"/>
      <c r="H46" s="51"/>
    </row>
    <row r="47" spans="1:8" ht="14.4" customHeight="1" x14ac:dyDescent="0.3">
      <c r="A47" s="50" t="s">
        <v>170</v>
      </c>
      <c r="B47" s="51">
        <v>11588</v>
      </c>
      <c r="C47" s="51">
        <v>7061</v>
      </c>
      <c r="D47" s="55">
        <v>675</v>
      </c>
      <c r="E47" s="55"/>
      <c r="F47" s="55"/>
      <c r="G47" s="55"/>
      <c r="H47" s="55"/>
    </row>
    <row r="48" spans="1:8" ht="14.4" customHeight="1" x14ac:dyDescent="0.3">
      <c r="A48" s="50" t="s">
        <v>171</v>
      </c>
      <c r="B48" s="51">
        <v>2267</v>
      </c>
      <c r="C48" s="51">
        <v>5846</v>
      </c>
      <c r="D48" s="51">
        <v>3187</v>
      </c>
      <c r="E48" s="51"/>
      <c r="F48" s="51"/>
      <c r="G48" s="51"/>
      <c r="H48" s="51"/>
    </row>
    <row r="49" spans="1:8" ht="14.4" customHeight="1" x14ac:dyDescent="0.3">
      <c r="A49" s="50" t="s">
        <v>172</v>
      </c>
      <c r="B49" s="52" t="s">
        <v>173</v>
      </c>
      <c r="C49" s="53">
        <v>230</v>
      </c>
      <c r="D49" s="54">
        <v>5158</v>
      </c>
      <c r="E49" s="54"/>
      <c r="F49" s="54"/>
      <c r="G49" s="54"/>
      <c r="H49" s="54"/>
    </row>
    <row r="52" spans="1:8" x14ac:dyDescent="0.3">
      <c r="A52" s="48" t="s">
        <v>51</v>
      </c>
      <c r="B52" s="48"/>
      <c r="C52" s="48"/>
      <c r="D52" s="48"/>
    </row>
    <row r="53" spans="1:8" x14ac:dyDescent="0.3">
      <c r="B53" s="47" t="s">
        <v>15</v>
      </c>
      <c r="C53" s="47"/>
      <c r="D53" s="47"/>
    </row>
    <row r="54" spans="1:8" ht="15" customHeight="1" x14ac:dyDescent="0.3">
      <c r="B54" s="9">
        <v>2022</v>
      </c>
      <c r="C54" s="9">
        <v>2021</v>
      </c>
      <c r="D54" s="9">
        <v>2020</v>
      </c>
      <c r="E54" s="19"/>
    </row>
    <row r="55" spans="1:8" ht="15" customHeight="1" x14ac:dyDescent="0.3">
      <c r="A55" s="20" t="s">
        <v>52</v>
      </c>
      <c r="B55" s="21">
        <v>242901</v>
      </c>
      <c r="C55" s="21">
        <v>241787</v>
      </c>
      <c r="D55" s="21">
        <v>215915</v>
      </c>
      <c r="E55" s="19"/>
    </row>
    <row r="56" spans="1:8" ht="15" customHeight="1" x14ac:dyDescent="0.3">
      <c r="A56" s="20" t="s">
        <v>53</v>
      </c>
      <c r="B56" s="22">
        <v>271082</v>
      </c>
      <c r="C56" s="22">
        <v>228035</v>
      </c>
      <c r="D56" s="22">
        <v>170149</v>
      </c>
      <c r="E56" s="19"/>
    </row>
    <row r="57" spans="1:8" s="9" customFormat="1" ht="15" customHeight="1" x14ac:dyDescent="0.3">
      <c r="A57" s="45" t="s">
        <v>54</v>
      </c>
      <c r="B57" s="39">
        <v>513983</v>
      </c>
      <c r="C57" s="39">
        <v>469822</v>
      </c>
      <c r="D57" s="39">
        <v>386064</v>
      </c>
      <c r="E57" s="37"/>
    </row>
    <row r="58" spans="1:8" x14ac:dyDescent="0.3">
      <c r="A58" s="20" t="s">
        <v>55</v>
      </c>
      <c r="B58" s="25">
        <v>288831</v>
      </c>
      <c r="C58" s="25">
        <v>272344</v>
      </c>
      <c r="D58" s="25">
        <v>233307</v>
      </c>
      <c r="E58" s="19"/>
    </row>
    <row r="59" spans="1:8" ht="15" customHeight="1" x14ac:dyDescent="0.3">
      <c r="A59" s="20" t="s">
        <v>56</v>
      </c>
      <c r="B59" s="25">
        <v>84299</v>
      </c>
      <c r="C59" s="25">
        <v>75111</v>
      </c>
      <c r="D59" s="25">
        <v>58517</v>
      </c>
      <c r="E59" s="19"/>
    </row>
    <row r="60" spans="1:8" ht="15" customHeight="1" x14ac:dyDescent="0.3">
      <c r="A60" s="20" t="s">
        <v>57</v>
      </c>
      <c r="B60" s="25">
        <v>73213</v>
      </c>
      <c r="C60" s="25">
        <v>56052</v>
      </c>
      <c r="D60" s="25">
        <v>42740</v>
      </c>
      <c r="E60" s="19"/>
    </row>
    <row r="61" spans="1:8" ht="15" customHeight="1" x14ac:dyDescent="0.3">
      <c r="A61" s="20" t="s">
        <v>58</v>
      </c>
      <c r="B61" s="25">
        <v>42238</v>
      </c>
      <c r="C61" s="25">
        <v>32551</v>
      </c>
      <c r="D61" s="25">
        <v>22008</v>
      </c>
      <c r="E61" s="19"/>
    </row>
    <row r="62" spans="1:8" ht="15" customHeight="1" x14ac:dyDescent="0.3">
      <c r="A62" s="20" t="s">
        <v>59</v>
      </c>
      <c r="B62" s="25">
        <v>11891</v>
      </c>
      <c r="C62" s="25">
        <v>8823</v>
      </c>
      <c r="D62" s="25">
        <v>6668</v>
      </c>
      <c r="E62" s="19"/>
    </row>
    <row r="63" spans="1:8" ht="15" customHeight="1" x14ac:dyDescent="0.3">
      <c r="A63" s="20" t="s">
        <v>60</v>
      </c>
      <c r="B63" s="22">
        <v>1263</v>
      </c>
      <c r="C63" s="23">
        <v>62</v>
      </c>
      <c r="D63" s="23">
        <v>-75</v>
      </c>
      <c r="E63" s="19"/>
    </row>
    <row r="64" spans="1:8" s="9" customFormat="1" ht="15" customHeight="1" x14ac:dyDescent="0.3">
      <c r="A64" s="45" t="s">
        <v>61</v>
      </c>
      <c r="B64" s="46">
        <v>501735</v>
      </c>
      <c r="C64" s="46">
        <v>444943</v>
      </c>
      <c r="D64" s="46">
        <v>363165</v>
      </c>
      <c r="E64" s="37"/>
    </row>
    <row r="65" spans="1:5" ht="15" customHeight="1" x14ac:dyDescent="0.3">
      <c r="A65" s="20" t="s">
        <v>62</v>
      </c>
      <c r="B65" s="24">
        <v>12248</v>
      </c>
      <c r="C65" s="24">
        <v>24879</v>
      </c>
      <c r="D65" s="24">
        <v>22899</v>
      </c>
      <c r="E65" s="19"/>
    </row>
    <row r="66" spans="1:5" ht="15" customHeight="1" x14ac:dyDescent="0.3">
      <c r="A66" s="20" t="s">
        <v>63</v>
      </c>
      <c r="B66" s="26">
        <v>989</v>
      </c>
      <c r="C66" s="26">
        <v>448</v>
      </c>
      <c r="D66" s="26">
        <v>555</v>
      </c>
      <c r="E66" s="19"/>
    </row>
    <row r="67" spans="1:5" ht="15" customHeight="1" x14ac:dyDescent="0.3">
      <c r="A67" s="20" t="s">
        <v>64</v>
      </c>
      <c r="B67" s="25">
        <v>-2367</v>
      </c>
      <c r="C67" s="25">
        <v>-1809</v>
      </c>
      <c r="D67" s="25">
        <v>-1647</v>
      </c>
      <c r="E67" s="19"/>
    </row>
    <row r="68" spans="1:5" ht="15" customHeight="1" x14ac:dyDescent="0.3">
      <c r="A68" s="20" t="s">
        <v>65</v>
      </c>
      <c r="B68" s="22">
        <v>-16806</v>
      </c>
      <c r="C68" s="22">
        <v>14633</v>
      </c>
      <c r="D68" s="22">
        <v>2371</v>
      </c>
      <c r="E68" s="19"/>
    </row>
    <row r="69" spans="1:5" s="9" customFormat="1" ht="15" customHeight="1" x14ac:dyDescent="0.3">
      <c r="A69" s="45" t="s">
        <v>66</v>
      </c>
      <c r="B69" s="46">
        <v>-18184</v>
      </c>
      <c r="C69" s="46">
        <v>13272</v>
      </c>
      <c r="D69" s="46">
        <v>1279</v>
      </c>
      <c r="E69" s="37"/>
    </row>
    <row r="70" spans="1:5" ht="15" customHeight="1" x14ac:dyDescent="0.3">
      <c r="A70" s="20" t="s">
        <v>67</v>
      </c>
      <c r="B70" s="24">
        <v>-5936</v>
      </c>
      <c r="C70" s="24">
        <v>38151</v>
      </c>
      <c r="D70" s="24">
        <v>24178</v>
      </c>
      <c r="E70" s="19"/>
    </row>
    <row r="71" spans="1:5" ht="15" customHeight="1" x14ac:dyDescent="0.3">
      <c r="A71" s="20" t="s">
        <v>68</v>
      </c>
      <c r="B71" s="25">
        <v>3217</v>
      </c>
      <c r="C71" s="25">
        <v>-4791</v>
      </c>
      <c r="D71" s="25">
        <v>-2863</v>
      </c>
      <c r="E71" s="19"/>
    </row>
    <row r="72" spans="1:5" ht="15" customHeight="1" x14ac:dyDescent="0.3">
      <c r="A72" s="20" t="s">
        <v>69</v>
      </c>
      <c r="B72" s="23">
        <v>-3</v>
      </c>
      <c r="C72" s="23">
        <v>4</v>
      </c>
      <c r="D72" s="23">
        <v>16</v>
      </c>
      <c r="E72" s="19"/>
    </row>
    <row r="73" spans="1:5" s="9" customFormat="1" ht="15" customHeight="1" x14ac:dyDescent="0.3">
      <c r="A73" s="45" t="s">
        <v>18</v>
      </c>
      <c r="B73" s="41">
        <v>-2722</v>
      </c>
      <c r="C73" s="41">
        <v>33364</v>
      </c>
      <c r="D73" s="41">
        <v>21331</v>
      </c>
      <c r="E73" s="37"/>
    </row>
    <row r="74" spans="1:5" ht="15" customHeight="1" x14ac:dyDescent="0.3">
      <c r="A74" s="20" t="s">
        <v>70</v>
      </c>
      <c r="B74" s="28">
        <v>-0.27</v>
      </c>
      <c r="C74" s="28">
        <v>3.3</v>
      </c>
      <c r="D74" s="28">
        <v>2.13</v>
      </c>
      <c r="E74" s="19"/>
    </row>
    <row r="75" spans="1:5" ht="15" customHeight="1" x14ac:dyDescent="0.3">
      <c r="A75" s="20" t="s">
        <v>71</v>
      </c>
      <c r="B75" s="28">
        <v>-0.27</v>
      </c>
      <c r="C75" s="28">
        <v>3.24</v>
      </c>
      <c r="D75" s="28">
        <v>2.09</v>
      </c>
      <c r="E75" s="19"/>
    </row>
    <row r="76" spans="1:5" x14ac:dyDescent="0.3">
      <c r="A76" s="20" t="s">
        <v>72</v>
      </c>
      <c r="B76" s="29" t="s">
        <v>73</v>
      </c>
      <c r="C76" s="29" t="s">
        <v>73</v>
      </c>
      <c r="D76" s="29" t="s">
        <v>73</v>
      </c>
      <c r="E76" s="19"/>
    </row>
    <row r="77" spans="1:5" x14ac:dyDescent="0.3">
      <c r="A77" s="20" t="s">
        <v>74</v>
      </c>
      <c r="B77" s="22">
        <v>10189</v>
      </c>
      <c r="C77" s="22">
        <v>10117</v>
      </c>
      <c r="D77" s="22">
        <v>10005</v>
      </c>
      <c r="E77" s="19"/>
    </row>
    <row r="78" spans="1:5" x14ac:dyDescent="0.3">
      <c r="A78" s="20" t="s">
        <v>75</v>
      </c>
      <c r="B78" s="27">
        <v>10189</v>
      </c>
      <c r="C78" s="27">
        <v>10296</v>
      </c>
      <c r="D78" s="27">
        <v>10198</v>
      </c>
    </row>
    <row r="81" spans="1:6" x14ac:dyDescent="0.3">
      <c r="A81" s="48" t="s">
        <v>76</v>
      </c>
      <c r="B81" s="48"/>
      <c r="C81" s="48"/>
      <c r="D81" s="48"/>
    </row>
    <row r="82" spans="1:6" x14ac:dyDescent="0.3">
      <c r="B82" s="9">
        <v>2022</v>
      </c>
      <c r="C82" s="9">
        <v>2021</v>
      </c>
      <c r="D82" s="9">
        <v>2020</v>
      </c>
    </row>
    <row r="83" spans="1:6" x14ac:dyDescent="0.3">
      <c r="A83" s="9" t="s">
        <v>77</v>
      </c>
      <c r="B83" s="47" t="s">
        <v>15</v>
      </c>
      <c r="C83" s="47"/>
      <c r="D83" s="47"/>
    </row>
    <row r="84" spans="1:6" s="9" customFormat="1" x14ac:dyDescent="0.3">
      <c r="A84" s="37" t="s">
        <v>78</v>
      </c>
      <c r="B84" s="43">
        <v>53888</v>
      </c>
      <c r="C84" s="43">
        <v>36220</v>
      </c>
      <c r="D84" s="44">
        <v>42122</v>
      </c>
    </row>
    <row r="85" spans="1:6" x14ac:dyDescent="0.3">
      <c r="A85" s="19" t="s">
        <v>79</v>
      </c>
      <c r="B85" s="25">
        <v>16138</v>
      </c>
      <c r="C85" s="25">
        <v>59829</v>
      </c>
      <c r="D85" s="33">
        <v>42274</v>
      </c>
    </row>
    <row r="86" spans="1:6" x14ac:dyDescent="0.3">
      <c r="A86" s="19" t="s">
        <v>25</v>
      </c>
      <c r="B86" s="25">
        <v>34405</v>
      </c>
      <c r="C86" s="25">
        <v>32640</v>
      </c>
      <c r="D86" s="33">
        <v>23795</v>
      </c>
    </row>
    <row r="87" spans="1:6" x14ac:dyDescent="0.3">
      <c r="A87" s="19" t="s">
        <v>26</v>
      </c>
      <c r="B87" s="22">
        <v>42360</v>
      </c>
      <c r="C87" s="22">
        <v>32891</v>
      </c>
      <c r="D87" s="34">
        <v>24542</v>
      </c>
    </row>
    <row r="88" spans="1:6" s="9" customFormat="1" x14ac:dyDescent="0.3">
      <c r="A88" s="37" t="s">
        <v>80</v>
      </c>
      <c r="B88" s="39">
        <v>146791</v>
      </c>
      <c r="C88" s="39">
        <v>161580</v>
      </c>
      <c r="D88" s="40">
        <v>132733</v>
      </c>
    </row>
    <row r="89" spans="1:6" ht="14.4" customHeight="1" x14ac:dyDescent="0.3">
      <c r="A89" s="19" t="s">
        <v>81</v>
      </c>
      <c r="B89" s="25">
        <v>186715</v>
      </c>
      <c r="C89" s="25">
        <v>160281</v>
      </c>
      <c r="D89" s="33">
        <v>113114</v>
      </c>
      <c r="E89" s="19"/>
      <c r="F89" s="19"/>
    </row>
    <row r="90" spans="1:6" x14ac:dyDescent="0.3">
      <c r="A90" s="19" t="s">
        <v>82</v>
      </c>
      <c r="B90" s="25">
        <v>66123</v>
      </c>
      <c r="C90" s="25">
        <v>56082</v>
      </c>
      <c r="D90" s="33">
        <v>37553</v>
      </c>
      <c r="E90" s="19"/>
      <c r="F90" s="19"/>
    </row>
    <row r="91" spans="1:6" x14ac:dyDescent="0.3">
      <c r="A91" s="19" t="s">
        <v>83</v>
      </c>
      <c r="B91" s="25">
        <v>20288</v>
      </c>
      <c r="C91" s="25">
        <v>15371</v>
      </c>
      <c r="D91" s="33">
        <v>15017</v>
      </c>
      <c r="E91" s="19"/>
      <c r="F91" s="19"/>
    </row>
    <row r="92" spans="1:6" x14ac:dyDescent="0.3">
      <c r="A92" s="19" t="s">
        <v>84</v>
      </c>
      <c r="B92" s="22">
        <v>42758</v>
      </c>
      <c r="C92" s="22">
        <v>27235</v>
      </c>
      <c r="D92" s="34">
        <v>22778</v>
      </c>
      <c r="E92" s="19"/>
      <c r="F92" s="19"/>
    </row>
    <row r="93" spans="1:6" s="9" customFormat="1" x14ac:dyDescent="0.3">
      <c r="A93" s="37" t="s">
        <v>85</v>
      </c>
      <c r="B93" s="41">
        <v>462675</v>
      </c>
      <c r="C93" s="41">
        <v>420549</v>
      </c>
      <c r="D93" s="42">
        <v>321195</v>
      </c>
      <c r="E93" s="37"/>
      <c r="F93" s="37"/>
    </row>
    <row r="94" spans="1:6" x14ac:dyDescent="0.3">
      <c r="A94" s="30" t="s">
        <v>86</v>
      </c>
      <c r="B94" s="29" t="s">
        <v>73</v>
      </c>
      <c r="C94" s="29" t="s">
        <v>73</v>
      </c>
      <c r="D94" s="35" t="s">
        <v>73</v>
      </c>
      <c r="E94" s="19"/>
      <c r="F94" s="19"/>
    </row>
    <row r="95" spans="1:6" x14ac:dyDescent="0.3">
      <c r="A95" s="37" t="s">
        <v>87</v>
      </c>
      <c r="B95" s="35"/>
      <c r="C95" s="35"/>
      <c r="D95" s="35"/>
      <c r="E95" s="19"/>
      <c r="F95" s="19"/>
    </row>
    <row r="96" spans="1:6" x14ac:dyDescent="0.3">
      <c r="A96" s="19" t="s">
        <v>27</v>
      </c>
      <c r="B96" s="38">
        <v>79600</v>
      </c>
      <c r="C96" s="38">
        <v>78664</v>
      </c>
      <c r="D96" s="32">
        <v>72539</v>
      </c>
      <c r="E96" s="19"/>
      <c r="F96" s="19"/>
    </row>
    <row r="97" spans="1:6" x14ac:dyDescent="0.3">
      <c r="A97" s="19" t="s">
        <v>28</v>
      </c>
      <c r="B97" s="25">
        <v>62566</v>
      </c>
      <c r="C97" s="25">
        <v>51775</v>
      </c>
      <c r="D97" s="33">
        <v>44138</v>
      </c>
      <c r="E97" s="19"/>
      <c r="F97" s="19"/>
    </row>
    <row r="98" spans="1:6" x14ac:dyDescent="0.3">
      <c r="A98" s="19" t="s">
        <v>29</v>
      </c>
      <c r="B98" s="22">
        <v>13227</v>
      </c>
      <c r="C98" s="22">
        <v>11827</v>
      </c>
      <c r="D98" s="34">
        <v>9708</v>
      </c>
      <c r="E98" s="19"/>
      <c r="F98" s="19"/>
    </row>
    <row r="99" spans="1:6" s="9" customFormat="1" x14ac:dyDescent="0.3">
      <c r="A99" s="37" t="s">
        <v>88</v>
      </c>
      <c r="B99" s="39">
        <v>155393</v>
      </c>
      <c r="C99" s="39">
        <v>142266</v>
      </c>
      <c r="D99" s="40">
        <v>126385</v>
      </c>
      <c r="E99" s="30"/>
      <c r="F99" s="30"/>
    </row>
    <row r="100" spans="1:6" x14ac:dyDescent="0.3">
      <c r="A100" s="19" t="s">
        <v>89</v>
      </c>
      <c r="B100" s="25">
        <v>72968</v>
      </c>
      <c r="C100" s="25">
        <v>67651</v>
      </c>
      <c r="D100" s="33">
        <v>52573</v>
      </c>
      <c r="E100" s="19"/>
      <c r="F100" s="19"/>
    </row>
    <row r="101" spans="1:6" x14ac:dyDescent="0.3">
      <c r="A101" s="19" t="s">
        <v>90</v>
      </c>
      <c r="B101" s="25">
        <v>67150</v>
      </c>
      <c r="C101" s="25">
        <v>48744</v>
      </c>
      <c r="D101" s="33">
        <v>31816</v>
      </c>
      <c r="E101" s="19"/>
      <c r="F101" s="19"/>
    </row>
    <row r="102" spans="1:6" x14ac:dyDescent="0.3">
      <c r="A102" s="19" t="s">
        <v>91</v>
      </c>
      <c r="B102" s="25">
        <v>21121</v>
      </c>
      <c r="C102" s="25">
        <v>23643</v>
      </c>
      <c r="D102" s="33">
        <v>17017</v>
      </c>
      <c r="E102" s="19"/>
      <c r="F102" s="19"/>
    </row>
    <row r="103" spans="1:6" x14ac:dyDescent="0.3">
      <c r="A103" s="19" t="s">
        <v>92</v>
      </c>
      <c r="B103" s="35"/>
      <c r="C103" s="35"/>
      <c r="D103" s="36"/>
      <c r="E103" s="19"/>
      <c r="F103" s="19"/>
    </row>
    <row r="104" spans="1:6" x14ac:dyDescent="0.3">
      <c r="A104" s="19" t="s">
        <v>93</v>
      </c>
      <c r="B104" s="35"/>
      <c r="C104" s="35"/>
      <c r="D104" s="36"/>
      <c r="E104" s="19"/>
      <c r="F104" s="19"/>
    </row>
    <row r="105" spans="1:6" ht="27" x14ac:dyDescent="0.3">
      <c r="A105" s="19" t="s">
        <v>94</v>
      </c>
      <c r="B105" s="19" t="s">
        <v>40</v>
      </c>
      <c r="C105" s="19" t="s">
        <v>40</v>
      </c>
      <c r="D105" s="36"/>
      <c r="E105" s="19"/>
      <c r="F105" s="19"/>
    </row>
    <row r="106" spans="1:6" ht="27" x14ac:dyDescent="0.3">
      <c r="A106" s="19" t="s">
        <v>95</v>
      </c>
      <c r="B106" s="26">
        <v>108</v>
      </c>
      <c r="C106" s="26">
        <v>106</v>
      </c>
      <c r="D106" s="36">
        <v>5</v>
      </c>
      <c r="E106" s="19"/>
      <c r="F106" s="19"/>
    </row>
    <row r="107" spans="1:6" x14ac:dyDescent="0.3">
      <c r="A107" s="19" t="s">
        <v>96</v>
      </c>
      <c r="B107" s="25">
        <v>-7837</v>
      </c>
      <c r="C107" s="25">
        <v>-1837</v>
      </c>
      <c r="D107" s="33">
        <v>-1837</v>
      </c>
      <c r="E107" s="19"/>
      <c r="F107" s="19"/>
    </row>
    <row r="108" spans="1:6" x14ac:dyDescent="0.3">
      <c r="A108" s="19" t="s">
        <v>97</v>
      </c>
      <c r="B108" s="25">
        <v>75066</v>
      </c>
      <c r="C108" s="25">
        <v>55437</v>
      </c>
      <c r="D108" s="33">
        <v>42865</v>
      </c>
      <c r="E108" s="19"/>
      <c r="F108" s="19"/>
    </row>
    <row r="109" spans="1:6" x14ac:dyDescent="0.3">
      <c r="A109" s="19" t="s">
        <v>98</v>
      </c>
      <c r="B109" s="25">
        <v>-4487</v>
      </c>
      <c r="C109" s="25">
        <v>-1376</v>
      </c>
      <c r="D109" s="31">
        <v>-180</v>
      </c>
      <c r="E109" s="19"/>
      <c r="F109" s="19"/>
    </row>
    <row r="110" spans="1:6" x14ac:dyDescent="0.3">
      <c r="A110" s="19" t="s">
        <v>99</v>
      </c>
      <c r="B110" s="22">
        <v>83193</v>
      </c>
      <c r="C110" s="22">
        <v>85915</v>
      </c>
      <c r="D110" s="34">
        <v>52551</v>
      </c>
      <c r="E110" s="19"/>
      <c r="F110" s="19"/>
    </row>
    <row r="111" spans="1:6" x14ac:dyDescent="0.3">
      <c r="A111" s="19" t="s">
        <v>100</v>
      </c>
      <c r="B111" s="27">
        <v>146043</v>
      </c>
      <c r="C111" s="27">
        <v>138245</v>
      </c>
      <c r="D111" s="34">
        <v>93404</v>
      </c>
      <c r="E111" s="19"/>
      <c r="F111" s="19"/>
    </row>
    <row r="112" spans="1:6" s="9" customFormat="1" x14ac:dyDescent="0.3">
      <c r="A112" s="37" t="s">
        <v>101</v>
      </c>
      <c r="B112" s="41">
        <v>462675</v>
      </c>
      <c r="C112" s="41">
        <v>420549</v>
      </c>
      <c r="D112" s="42">
        <v>321195</v>
      </c>
      <c r="E112" s="37"/>
      <c r="F112" s="37"/>
    </row>
    <row r="113" spans="5:6" x14ac:dyDescent="0.3">
      <c r="E113" s="19"/>
      <c r="F113" s="19"/>
    </row>
    <row r="114" spans="5:6" x14ac:dyDescent="0.3">
      <c r="E114" s="19"/>
      <c r="F114" s="19"/>
    </row>
    <row r="115" spans="5:6" x14ac:dyDescent="0.3">
      <c r="E115" s="19"/>
      <c r="F115" s="19"/>
    </row>
    <row r="116" spans="5:6" x14ac:dyDescent="0.3">
      <c r="E116" s="19"/>
      <c r="F116" s="19"/>
    </row>
    <row r="117" spans="5:6" x14ac:dyDescent="0.3">
      <c r="E117" s="19"/>
      <c r="F117" s="19"/>
    </row>
  </sheetData>
  <mergeCells count="6">
    <mergeCell ref="B83:D83"/>
    <mergeCell ref="B53:D53"/>
    <mergeCell ref="A52:D52"/>
    <mergeCell ref="A2:D2"/>
    <mergeCell ref="B3:D3"/>
    <mergeCell ref="A81:D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workbookViewId="0">
      <selection activeCell="D49" sqref="D49"/>
    </sheetView>
  </sheetViews>
  <sheetFormatPr defaultRowHeight="14.4" x14ac:dyDescent="0.3"/>
  <cols>
    <col min="1" max="1" width="4.6640625" customWidth="1"/>
    <col min="2" max="2" width="44.88671875" customWidth="1"/>
    <col min="3" max="3" width="11.109375" bestFit="1" customWidth="1"/>
    <col min="4" max="5" width="9.5546875" bestFit="1" customWidth="1"/>
  </cols>
  <sheetData>
    <row r="1" spans="1:10" ht="60" customHeight="1" x14ac:dyDescent="0.5">
      <c r="A1" s="7"/>
      <c r="B1" s="12" t="s">
        <v>102</v>
      </c>
      <c r="C1" s="13"/>
      <c r="D1" s="13"/>
      <c r="E1" s="13"/>
      <c r="F1" s="13"/>
      <c r="G1" s="13"/>
      <c r="H1" s="13"/>
      <c r="I1" s="13"/>
      <c r="J1" s="13"/>
    </row>
    <row r="2" spans="1:10" x14ac:dyDescent="0.3">
      <c r="C2" s="47" t="s">
        <v>146</v>
      </c>
      <c r="D2" s="47"/>
      <c r="E2" s="47"/>
    </row>
    <row r="3" spans="1:10" x14ac:dyDescent="0.3">
      <c r="C3" s="9">
        <v>2022</v>
      </c>
      <c r="D3" s="9">
        <v>2021</v>
      </c>
      <c r="E3" s="9">
        <v>2020</v>
      </c>
    </row>
    <row r="4" spans="1:10" x14ac:dyDescent="0.3">
      <c r="A4" s="14">
        <v>1</v>
      </c>
      <c r="B4" s="9" t="s">
        <v>103</v>
      </c>
    </row>
    <row r="5" spans="1:10" x14ac:dyDescent="0.3">
      <c r="A5" s="14">
        <f>+A4+0.1</f>
        <v>1.1000000000000001</v>
      </c>
      <c r="B5" s="1" t="s">
        <v>104</v>
      </c>
      <c r="C5" s="57">
        <f>'Financial Statements'!B88/'Financial Statements'!B99</f>
        <v>0.9446435811136924</v>
      </c>
      <c r="D5" s="57">
        <f>'Financial Statements'!C88/'Financial Statements'!C99</f>
        <v>1.1357597739445826</v>
      </c>
      <c r="E5" s="57">
        <f>'Financial Statements'!D88/'Financial Statements'!D99</f>
        <v>1.0502274795268425</v>
      </c>
      <c r="G5" t="s">
        <v>149</v>
      </c>
    </row>
    <row r="6" spans="1:10" x14ac:dyDescent="0.3">
      <c r="A6" s="14">
        <f t="shared" ref="A6:A13" si="0">+A5+0.1</f>
        <v>1.2000000000000002</v>
      </c>
      <c r="B6" s="1" t="s">
        <v>105</v>
      </c>
      <c r="C6" s="57">
        <f>('Financial Statements'!B88-'Financial Statements'!B86)/'Financial Statements'!B99</f>
        <v>0.72323721145740161</v>
      </c>
      <c r="D6" s="57">
        <f>('Financial Statements'!C88-'Financial Statements'!C86)/'Financial Statements'!C99</f>
        <v>0.90633039517523517</v>
      </c>
      <c r="E6" s="57">
        <f>('Financial Statements'!D88-'Financial Statements'!D86)/'Financial Statements'!D99</f>
        <v>0.86195355461486722</v>
      </c>
      <c r="G6" t="s">
        <v>150</v>
      </c>
    </row>
    <row r="7" spans="1:10" x14ac:dyDescent="0.3">
      <c r="A7" s="14">
        <f t="shared" si="0"/>
        <v>1.3000000000000003</v>
      </c>
      <c r="B7" s="1" t="s">
        <v>106</v>
      </c>
      <c r="C7" s="57">
        <f>'Financial Statements'!B84/'Financial Statements'!B99</f>
        <v>0.34678524772673158</v>
      </c>
      <c r="D7" s="57">
        <f>'Financial Statements'!C84/'Financial Statements'!C99</f>
        <v>0.25459350793583851</v>
      </c>
      <c r="E7" s="57">
        <f>'Financial Statements'!D84/'Financial Statements'!D99</f>
        <v>0.33328322190133325</v>
      </c>
      <c r="G7" t="s">
        <v>151</v>
      </c>
    </row>
    <row r="8" spans="1:10" x14ac:dyDescent="0.3">
      <c r="A8" s="14">
        <f t="shared" si="0"/>
        <v>1.4000000000000004</v>
      </c>
      <c r="B8" s="1" t="s">
        <v>107</v>
      </c>
      <c r="C8" s="57">
        <f>'Financial Statements'!B88/(('Financial Statements'!B64-'Financial Statements'!B9)/365)</f>
        <v>116.52258304444841</v>
      </c>
      <c r="D8" s="57">
        <f>'Financial Statements'!C88/(('Financial Statements'!C64-'Financial Statements'!C9)/365)</f>
        <v>143.66690214611094</v>
      </c>
      <c r="E8" s="57">
        <f>'Financial Statements'!D88/(('Financial Statements'!D64-'Financial Statements'!D9)/365)</f>
        <v>143.34229329703982</v>
      </c>
      <c r="G8" s="49" t="s">
        <v>147</v>
      </c>
    </row>
    <row r="9" spans="1:10" x14ac:dyDescent="0.3">
      <c r="A9" s="14">
        <f t="shared" si="0"/>
        <v>1.5000000000000004</v>
      </c>
      <c r="B9" s="1" t="s">
        <v>108</v>
      </c>
      <c r="C9" s="57">
        <f>('Financial Statements'!B86/'Financial Statements'!B58)*365</f>
        <v>43.4781065744328</v>
      </c>
      <c r="D9" s="57">
        <f>('Financial Statements'!C86/'Financial Statements'!C58)*365</f>
        <v>43.744675851129458</v>
      </c>
      <c r="E9" s="57">
        <f>('Financial Statements'!D86/'Financial Statements'!D58)*365</f>
        <v>37.226379834295585</v>
      </c>
      <c r="G9" t="s">
        <v>148</v>
      </c>
    </row>
    <row r="10" spans="1:10" x14ac:dyDescent="0.3">
      <c r="A10" s="14">
        <f t="shared" si="0"/>
        <v>1.6000000000000005</v>
      </c>
      <c r="B10" s="1" t="s">
        <v>109</v>
      </c>
      <c r="C10" s="57">
        <f>(('Financial Statements'!B96/'Financial Statements'!B58)*365)</f>
        <v>100.59169548975007</v>
      </c>
      <c r="D10" s="57">
        <f>(('Financial Statements'!C96/'Financial Statements'!C58)*365)</f>
        <v>105.42681314807743</v>
      </c>
      <c r="E10" s="57">
        <f>(('Financial Statements'!D96/'Financial Statements'!D58)*365)</f>
        <v>113.48452896826929</v>
      </c>
      <c r="G10" t="s">
        <v>187</v>
      </c>
    </row>
    <row r="11" spans="1:10" x14ac:dyDescent="0.3">
      <c r="A11" s="14">
        <f t="shared" si="0"/>
        <v>1.7000000000000006</v>
      </c>
      <c r="B11" s="1" t="s">
        <v>110</v>
      </c>
      <c r="C11" s="57">
        <f>(('Financial Statements'!B87/'Financial Statements'!B58)*365)</f>
        <v>53.530957549570509</v>
      </c>
      <c r="D11" s="57">
        <f>(('Financial Statements'!C87/'Financial Statements'!C58)*365)</f>
        <v>44.081070264077781</v>
      </c>
      <c r="E11" s="57">
        <f>(('Financial Statements'!D87/'Financial Statements'!D58)*365)</f>
        <v>38.395033153741636</v>
      </c>
      <c r="G11" t="s">
        <v>188</v>
      </c>
    </row>
    <row r="12" spans="1:10" x14ac:dyDescent="0.3">
      <c r="A12" s="14">
        <f t="shared" si="0"/>
        <v>1.8000000000000007</v>
      </c>
      <c r="B12" s="1" t="s">
        <v>111</v>
      </c>
      <c r="C12" s="57">
        <f>C9+C11-C10</f>
        <v>-3.5826313657467495</v>
      </c>
      <c r="D12" s="57">
        <f t="shared" ref="D12:E12" si="1">D9+D11-D10</f>
        <v>-17.601067032870191</v>
      </c>
      <c r="E12" s="57">
        <f t="shared" si="1"/>
        <v>-37.863115980232067</v>
      </c>
      <c r="G12" t="s">
        <v>152</v>
      </c>
    </row>
    <row r="13" spans="1:10" x14ac:dyDescent="0.3">
      <c r="A13" s="14">
        <f t="shared" si="0"/>
        <v>1.9000000000000008</v>
      </c>
      <c r="B13" s="1" t="s">
        <v>112</v>
      </c>
      <c r="C13" s="57">
        <f>C14/'Financial Statements'!B57</f>
        <v>-1.6735962084349094E-2</v>
      </c>
      <c r="D13" s="57">
        <f>D14/'Financial Statements'!C57</f>
        <v>4.1109186032156859E-2</v>
      </c>
      <c r="E13" s="57">
        <f>E14/'Financial Statements'!D57</f>
        <v>1.6442869576028845E-2</v>
      </c>
      <c r="G13" t="s">
        <v>154</v>
      </c>
    </row>
    <row r="14" spans="1:10" x14ac:dyDescent="0.3">
      <c r="A14" s="14"/>
      <c r="B14" s="11" t="s">
        <v>113</v>
      </c>
      <c r="C14" s="57">
        <f>'Financial Statements'!B88-'Financial Statements'!B99</f>
        <v>-8602</v>
      </c>
      <c r="D14" s="57">
        <f>'Financial Statements'!C88-'Financial Statements'!C99</f>
        <v>19314</v>
      </c>
      <c r="E14" s="57">
        <f>'Financial Statements'!D88-'Financial Statements'!D99</f>
        <v>6348</v>
      </c>
      <c r="G14" t="s">
        <v>153</v>
      </c>
    </row>
    <row r="15" spans="1:10" x14ac:dyDescent="0.3">
      <c r="A15" s="14"/>
      <c r="C15" s="57"/>
      <c r="D15" s="57"/>
      <c r="E15" s="57"/>
    </row>
    <row r="16" spans="1:10" x14ac:dyDescent="0.3">
      <c r="A16" s="14">
        <f>+A4+1</f>
        <v>2</v>
      </c>
      <c r="B16" s="15" t="s">
        <v>114</v>
      </c>
      <c r="C16" s="57"/>
      <c r="D16" s="57"/>
      <c r="E16" s="57"/>
    </row>
    <row r="17" spans="1:7" x14ac:dyDescent="0.3">
      <c r="A17" s="14">
        <f>+A16+0.1</f>
        <v>2.1</v>
      </c>
      <c r="B17" s="1" t="s">
        <v>115</v>
      </c>
      <c r="C17" s="57">
        <f>('Financial Statements'!B65/'Financial Statements'!B57)</f>
        <v>2.3829581912242232E-2</v>
      </c>
      <c r="D17" s="57">
        <f>('Financial Statements'!C65/'Financial Statements'!C57)</f>
        <v>5.2954097509269465E-2</v>
      </c>
      <c r="E17" s="57">
        <f>('Financial Statements'!D65/'Financial Statements'!D57)</f>
        <v>5.9313999751336569E-2</v>
      </c>
      <c r="G17" t="s">
        <v>155</v>
      </c>
    </row>
    <row r="18" spans="1:7" x14ac:dyDescent="0.3">
      <c r="A18" s="14">
        <f>+A17+0.1</f>
        <v>2.2000000000000002</v>
      </c>
      <c r="B18" s="1" t="s">
        <v>116</v>
      </c>
      <c r="C18" s="57">
        <f>C19/'Financial Statements'!B57</f>
        <v>7.6265168303231823E-2</v>
      </c>
      <c r="D18" s="57">
        <f>D19/'Financial Statements'!C57</f>
        <v>0.14430358731604737</v>
      </c>
      <c r="E18" s="57">
        <f>E19/'Financial Statements'!D57</f>
        <v>0.12047484354925608</v>
      </c>
      <c r="G18" t="s">
        <v>156</v>
      </c>
    </row>
    <row r="19" spans="1:7" x14ac:dyDescent="0.3">
      <c r="A19" s="14"/>
      <c r="B19" s="11" t="s">
        <v>117</v>
      </c>
      <c r="C19" s="57">
        <f>'Financial Statements'!B73+'Financial Statements'!B9</f>
        <v>39199</v>
      </c>
      <c r="D19" s="57">
        <f>'Financial Statements'!C73+'Financial Statements'!C9</f>
        <v>67797</v>
      </c>
      <c r="E19" s="57">
        <f>'Financial Statements'!D73+'Financial Statements'!D9</f>
        <v>46511</v>
      </c>
    </row>
    <row r="20" spans="1:7" x14ac:dyDescent="0.3">
      <c r="A20" s="14">
        <f>+A18+0.1</f>
        <v>2.3000000000000003</v>
      </c>
      <c r="B20" s="1" t="s">
        <v>118</v>
      </c>
      <c r="C20" s="57">
        <f>C21/'Financial Statements'!B57</f>
        <v>-5.2958950004183018E-3</v>
      </c>
      <c r="D20" s="57">
        <f>D21/'Financial Statements'!C57</f>
        <v>7.1014128755145567E-2</v>
      </c>
      <c r="E20" s="57">
        <f>E21/'Financial Statements'!D57</f>
        <v>5.5252496995316841E-2</v>
      </c>
      <c r="G20" t="s">
        <v>157</v>
      </c>
    </row>
    <row r="21" spans="1:7" x14ac:dyDescent="0.3">
      <c r="A21" s="14"/>
      <c r="B21" s="11" t="s">
        <v>119</v>
      </c>
      <c r="C21" s="57">
        <f>'Financial Statements'!B73</f>
        <v>-2722</v>
      </c>
      <c r="D21" s="57">
        <f>'Financial Statements'!C73</f>
        <v>33364</v>
      </c>
      <c r="E21" s="57">
        <f>'Financial Statements'!D73</f>
        <v>21331</v>
      </c>
    </row>
    <row r="22" spans="1:7" x14ac:dyDescent="0.3">
      <c r="A22" s="14">
        <f>+A20+0.1</f>
        <v>2.4000000000000004</v>
      </c>
      <c r="B22" s="1" t="s">
        <v>120</v>
      </c>
      <c r="C22" s="57">
        <f>('Financial Statements'!B73/'Financial Statements'!B57)</f>
        <v>-5.2958950004183018E-3</v>
      </c>
      <c r="D22" s="57">
        <f>('Financial Statements'!C73/'Financial Statements'!C57)</f>
        <v>7.1014128755145567E-2</v>
      </c>
      <c r="E22" s="57">
        <f>('Financial Statements'!D73/'Financial Statements'!D57)</f>
        <v>5.5252496995316841E-2</v>
      </c>
      <c r="G22" t="s">
        <v>158</v>
      </c>
    </row>
    <row r="23" spans="1:7" x14ac:dyDescent="0.3">
      <c r="A23" s="14"/>
      <c r="C23" s="57"/>
      <c r="D23" s="57"/>
      <c r="E23" s="57"/>
    </row>
    <row r="24" spans="1:7" x14ac:dyDescent="0.3">
      <c r="A24" s="14">
        <f>+A16+1</f>
        <v>3</v>
      </c>
      <c r="B24" s="9" t="s">
        <v>121</v>
      </c>
      <c r="C24" s="57"/>
      <c r="D24" s="57"/>
      <c r="E24" s="57"/>
    </row>
    <row r="25" spans="1:7" x14ac:dyDescent="0.3">
      <c r="A25" s="14">
        <f>+A24+0.1</f>
        <v>3.1</v>
      </c>
      <c r="B25" s="1" t="s">
        <v>122</v>
      </c>
      <c r="C25" s="57">
        <f>'Financial Statements'!B101/'Financial Statements'!B111</f>
        <v>0.45979608745369516</v>
      </c>
      <c r="D25" s="57">
        <f>'Financial Statements'!C101/'Financial Statements'!C111</f>
        <v>0.35259141379435061</v>
      </c>
      <c r="E25" s="57">
        <f>'Financial Statements'!D101/'Financial Statements'!D111</f>
        <v>0.34062781037214679</v>
      </c>
      <c r="G25" t="s">
        <v>159</v>
      </c>
    </row>
    <row r="26" spans="1:7" x14ac:dyDescent="0.3">
      <c r="A26" s="14">
        <f t="shared" ref="A26:A30" si="2">+A25+0.1</f>
        <v>3.2</v>
      </c>
      <c r="B26" s="1" t="s">
        <v>123</v>
      </c>
      <c r="C26" s="57">
        <f>('Financial Statements'!B101+'Financial Statements'!B102)/'Financial Statements'!B93</f>
        <v>0.19078402766520777</v>
      </c>
      <c r="D26" s="57">
        <f>('Financial Statements'!C101+'Financial Statements'!C102)/'Financial Statements'!C93</f>
        <v>0.17212500802522418</v>
      </c>
      <c r="E26" s="57">
        <f>('Financial Statements'!D101+'Financial Statements'!D102)/'Financial Statements'!D93</f>
        <v>0.15203536792291286</v>
      </c>
      <c r="G26" t="s">
        <v>160</v>
      </c>
    </row>
    <row r="27" spans="1:7" x14ac:dyDescent="0.3">
      <c r="A27" s="14">
        <f t="shared" si="2"/>
        <v>3.3000000000000003</v>
      </c>
      <c r="B27" s="1" t="s">
        <v>124</v>
      </c>
      <c r="C27" s="57">
        <f>'Financial Statements'!B101/('Financial Statements'!B101+'Financial Statements'!B111)</f>
        <v>0.31497281805687805</v>
      </c>
      <c r="D27" s="57">
        <f>'Financial Statements'!C101/('Financial Statements'!C101+'Financial Statements'!C111)</f>
        <v>0.26067843562990334</v>
      </c>
      <c r="E27" s="57">
        <f>'Financial Statements'!D101/('Financial Statements'!D101+'Financial Statements'!D111)</f>
        <v>0.2540808177607411</v>
      </c>
      <c r="G27" t="s">
        <v>161</v>
      </c>
    </row>
    <row r="28" spans="1:7" x14ac:dyDescent="0.3">
      <c r="A28" s="14">
        <f t="shared" si="2"/>
        <v>3.4000000000000004</v>
      </c>
      <c r="B28" s="1" t="s">
        <v>125</v>
      </c>
      <c r="C28" s="57">
        <f>'Financial Statements'!B73/('Financial Statements'!B41+'Financial Statements'!B43+'Financial Statements'!B44)</f>
        <v>-1.6699386503067484</v>
      </c>
      <c r="D28" s="57">
        <f>'Financial Statements'!C73/('Financial Statements'!C41+'Financial Statements'!C43+'Financial Statements'!C44)</f>
        <v>18.82844243792325</v>
      </c>
      <c r="E28" s="57">
        <f>'Financial Statements'!D73/('Financial Statements'!D41+'Financial Statements'!D43+'Financial Statements'!D44)</f>
        <v>9.958450046685341</v>
      </c>
      <c r="G28" t="s">
        <v>162</v>
      </c>
    </row>
    <row r="29" spans="1:7" x14ac:dyDescent="0.3">
      <c r="A29" s="14">
        <f t="shared" si="2"/>
        <v>3.5000000000000004</v>
      </c>
      <c r="B29" s="1" t="s">
        <v>126</v>
      </c>
      <c r="C29" s="57">
        <f>'Financial Statements'!B73/('Financial Statements'!B41+'Financial Statements'!B43+'Financial Statements'!B44-'Financial Statements'!B32)</f>
        <v>-0.94252077562326875</v>
      </c>
      <c r="D29" s="57">
        <f>'Financial Statements'!C73/('Financial Statements'!C41+'Financial Statements'!C43+'Financial Statements'!C44-'Financial Statements'!C32)</f>
        <v>9.9238548483045808</v>
      </c>
      <c r="E29" s="57">
        <f>'Financial Statements'!D73/('Financial Statements'!D41+'Financial Statements'!D43+'Financial Statements'!D44-'Financial Statements'!D32)</f>
        <v>5.7729364005412718</v>
      </c>
      <c r="G29" t="s">
        <v>174</v>
      </c>
    </row>
    <row r="30" spans="1:7" x14ac:dyDescent="0.3">
      <c r="A30" s="14">
        <f t="shared" si="2"/>
        <v>3.6000000000000005</v>
      </c>
      <c r="B30" s="1" t="s">
        <v>127</v>
      </c>
      <c r="C30" s="57">
        <f>C31/('Financial Statements'!B77)</f>
        <v>-1.1792128766316616</v>
      </c>
      <c r="D30" s="57">
        <f>D31/('Financial Statements'!C77)</f>
        <v>-3.0473460512009489</v>
      </c>
      <c r="E30" s="57">
        <f>E31/('Financial Statements'!D77)</f>
        <v>-0.40699650174912544</v>
      </c>
    </row>
    <row r="31" spans="1:7" x14ac:dyDescent="0.3">
      <c r="A31" s="14"/>
      <c r="B31" s="11" t="s">
        <v>128</v>
      </c>
      <c r="C31" s="57">
        <f>('Financial Statements'!B19+'Financial Statements'!B26-'Financial Statements'!B31)</f>
        <v>-12015</v>
      </c>
      <c r="D31" s="57">
        <f>('Financial Statements'!C19+'Financial Statements'!C26-'Financial Statements'!C31)</f>
        <v>-30830</v>
      </c>
      <c r="E31" s="57">
        <f>('Financial Statements'!D19+'Financial Statements'!D26-'Financial Statements'!D31)</f>
        <v>-4072</v>
      </c>
      <c r="G31" t="s">
        <v>175</v>
      </c>
    </row>
    <row r="32" spans="1:7" x14ac:dyDescent="0.3">
      <c r="A32" s="14"/>
      <c r="C32" s="57"/>
      <c r="D32" s="57"/>
      <c r="E32" s="57"/>
    </row>
    <row r="33" spans="1:7" x14ac:dyDescent="0.3">
      <c r="A33" s="14">
        <f>+A24+1</f>
        <v>4</v>
      </c>
      <c r="B33" s="15" t="s">
        <v>129</v>
      </c>
      <c r="C33" s="57"/>
      <c r="D33" s="57"/>
      <c r="E33" s="57"/>
    </row>
    <row r="34" spans="1:7" x14ac:dyDescent="0.3">
      <c r="A34" s="14">
        <f>+A33+0.1</f>
        <v>4.0999999999999996</v>
      </c>
      <c r="B34" s="1" t="s">
        <v>130</v>
      </c>
      <c r="C34" s="57">
        <f>'Financial Statements'!B57/'Financial Statements'!B93</f>
        <v>1.1108942562273734</v>
      </c>
      <c r="D34" s="57">
        <f>'Financial Statements'!C57/'Financial Statements'!C93</f>
        <v>1.1171635172120253</v>
      </c>
      <c r="E34" s="57">
        <f>'Financial Statements'!D57/'Financial Statements'!D93</f>
        <v>1.2019614253023865</v>
      </c>
      <c r="G34" t="s">
        <v>176</v>
      </c>
    </row>
    <row r="35" spans="1:7" x14ac:dyDescent="0.3">
      <c r="A35" s="14">
        <f t="shared" ref="A35:A37" si="3">+A34+0.1</f>
        <v>4.1999999999999993</v>
      </c>
      <c r="B35" s="1" t="s">
        <v>131</v>
      </c>
      <c r="C35" s="57">
        <f>'Financial Statements'!B57/('Financial Statements'!B89+'Financial Statements'!B90+'Financial Statements'!B91+'Financial Statements'!B92)</f>
        <v>1.6271257803497488</v>
      </c>
      <c r="D35" s="57">
        <f>'Financial Statements'!C57/('Financial Statements'!C89+'Financial Statements'!C90+'Financial Statements'!C91+'Financial Statements'!C92)</f>
        <v>1.8142016998173527</v>
      </c>
      <c r="E35" s="57">
        <f>'Financial Statements'!D57/('Financial Statements'!D89+'Financial Statements'!D90+'Financial Statements'!D91+'Financial Statements'!D92)</f>
        <v>2.048497840413452</v>
      </c>
      <c r="G35" t="s">
        <v>177</v>
      </c>
    </row>
    <row r="36" spans="1:7" x14ac:dyDescent="0.3">
      <c r="A36" s="14">
        <f t="shared" si="3"/>
        <v>4.2999999999999989</v>
      </c>
      <c r="B36" s="1" t="s">
        <v>132</v>
      </c>
      <c r="C36" s="57">
        <f>'Financial Statements'!B58/'Financial Statements'!B86</f>
        <v>8.3950297921813686</v>
      </c>
      <c r="D36" s="57">
        <f>'Financial Statements'!C58/'Financial Statements'!C86</f>
        <v>8.3438725490196077</v>
      </c>
      <c r="E36" s="57">
        <f>'Financial Statements'!D58/'Financial Statements'!D86</f>
        <v>9.8048749737339769</v>
      </c>
      <c r="G36" t="s">
        <v>178</v>
      </c>
    </row>
    <row r="37" spans="1:7" x14ac:dyDescent="0.3">
      <c r="A37" s="14">
        <f t="shared" si="3"/>
        <v>4.3999999999999986</v>
      </c>
      <c r="B37" s="1" t="s">
        <v>133</v>
      </c>
      <c r="C37" s="57">
        <f>'Financial Statements'!B73/'Financial Statements'!B93</f>
        <v>-5.8831793375479545E-3</v>
      </c>
      <c r="D37" s="57">
        <f>'Financial Statements'!C73/'Financial Statements'!C93</f>
        <v>7.9334393851846041E-2</v>
      </c>
      <c r="E37" s="57">
        <f>'Financial Statements'!D73/'Financial Statements'!D93</f>
        <v>6.6411370040006856E-2</v>
      </c>
      <c r="G37" t="s">
        <v>179</v>
      </c>
    </row>
    <row r="38" spans="1:7" x14ac:dyDescent="0.3">
      <c r="A38" s="14"/>
      <c r="C38" s="57"/>
      <c r="D38" s="57"/>
      <c r="E38" s="57"/>
    </row>
    <row r="39" spans="1:7" x14ac:dyDescent="0.3">
      <c r="A39" s="14">
        <f>+A33+1</f>
        <v>5</v>
      </c>
      <c r="B39" s="15" t="s">
        <v>134</v>
      </c>
      <c r="C39" s="57"/>
      <c r="D39" s="57"/>
      <c r="E39" s="57"/>
    </row>
    <row r="40" spans="1:7" x14ac:dyDescent="0.3">
      <c r="A40" s="14">
        <f>+A39+0.1</f>
        <v>5.0999999999999996</v>
      </c>
      <c r="B40" s="1" t="s">
        <v>135</v>
      </c>
      <c r="C40" s="57">
        <f>178.88/'Financial Statements'!B74</f>
        <v>-662.51851851851848</v>
      </c>
      <c r="D40" s="57">
        <f>178.88/'Financial Statements'!C74</f>
        <v>54.20606060606061</v>
      </c>
      <c r="E40" s="57">
        <f>178.88/'Financial Statements'!D74</f>
        <v>83.981220657276992</v>
      </c>
    </row>
    <row r="41" spans="1:7" x14ac:dyDescent="0.3">
      <c r="A41" s="14">
        <f t="shared" ref="A41:A44" si="4">+A40+0.1</f>
        <v>5.1999999999999993</v>
      </c>
      <c r="B41" s="11" t="s">
        <v>136</v>
      </c>
      <c r="C41" s="57">
        <f>'Financial Statements'!B75</f>
        <v>-0.27</v>
      </c>
      <c r="D41" s="57">
        <f>'Financial Statements'!C75</f>
        <v>3.24</v>
      </c>
      <c r="E41" s="57">
        <f>'Financial Statements'!D75</f>
        <v>2.09</v>
      </c>
    </row>
    <row r="42" spans="1:7" x14ac:dyDescent="0.3">
      <c r="A42" s="14">
        <f t="shared" si="4"/>
        <v>5.2999999999999989</v>
      </c>
      <c r="B42" s="1" t="s">
        <v>137</v>
      </c>
      <c r="C42" s="57">
        <f>178.88/C43</f>
        <v>12.479943030477324</v>
      </c>
      <c r="D42" s="57">
        <f t="shared" ref="D42:E42" si="5">178.88/D43</f>
        <v>13.322351477449455</v>
      </c>
      <c r="E42" s="57">
        <f t="shared" si="5"/>
        <v>19.530408119566612</v>
      </c>
    </row>
    <row r="43" spans="1:7" x14ac:dyDescent="0.3">
      <c r="A43" s="14">
        <f t="shared" si="4"/>
        <v>5.3999999999999986</v>
      </c>
      <c r="B43" s="11" t="s">
        <v>138</v>
      </c>
      <c r="C43" s="57">
        <f>'Financial Statements'!B111/('Financial Statements'!B78)</f>
        <v>14.333398763372264</v>
      </c>
      <c r="D43" s="57">
        <f>'Financial Statements'!C111/('Financial Statements'!C78)</f>
        <v>13.427059052059052</v>
      </c>
      <c r="E43" s="57">
        <f>'Financial Statements'!D111/('Financial Statements'!D78)</f>
        <v>9.1590507942733872</v>
      </c>
      <c r="G43" t="s">
        <v>180</v>
      </c>
    </row>
    <row r="44" spans="1:7" x14ac:dyDescent="0.3">
      <c r="A44" s="14">
        <f t="shared" si="4"/>
        <v>5.4999999999999982</v>
      </c>
      <c r="B44" s="1" t="s">
        <v>139</v>
      </c>
      <c r="C44" s="57"/>
      <c r="D44" s="57"/>
      <c r="E44" s="57"/>
      <c r="G44" t="s">
        <v>181</v>
      </c>
    </row>
    <row r="45" spans="1:7" x14ac:dyDescent="0.3">
      <c r="A45" s="14"/>
      <c r="B45" s="11" t="s">
        <v>140</v>
      </c>
      <c r="C45" s="57"/>
      <c r="D45" s="57"/>
      <c r="E45" s="57"/>
    </row>
    <row r="46" spans="1:7" x14ac:dyDescent="0.3">
      <c r="A46" s="14">
        <f>+A44+0.1</f>
        <v>5.5999999999999979</v>
      </c>
      <c r="B46" s="1" t="s">
        <v>141</v>
      </c>
      <c r="C46" s="57"/>
      <c r="D46" s="57"/>
      <c r="E46" s="57"/>
    </row>
    <row r="47" spans="1:7" x14ac:dyDescent="0.3">
      <c r="A47" s="14">
        <f t="shared" ref="A47:A50" si="6">+A45+0.1</f>
        <v>0.1</v>
      </c>
      <c r="B47" s="1" t="s">
        <v>142</v>
      </c>
      <c r="C47" s="57">
        <f>'Financial Statements'!B73/'Financial Statements'!B111</f>
        <v>-1.8638346240490815E-2</v>
      </c>
      <c r="D47" s="57">
        <f>'Financial Statements'!C73/'Financial Statements'!C111</f>
        <v>0.2413396506202756</v>
      </c>
      <c r="E47" s="57">
        <f>'Financial Statements'!D73/'Financial Statements'!D111</f>
        <v>0.22837351719412444</v>
      </c>
      <c r="G47" t="s">
        <v>182</v>
      </c>
    </row>
    <row r="48" spans="1:7" x14ac:dyDescent="0.3">
      <c r="A48" s="14">
        <f t="shared" si="6"/>
        <v>5.6999999999999975</v>
      </c>
      <c r="B48" s="1" t="s">
        <v>143</v>
      </c>
      <c r="C48" s="57">
        <f>'Financial Statements'!B65/('Financial Statements'!B111+'Financial Statements'!B101)</f>
        <v>5.745029151989043E-2</v>
      </c>
      <c r="D48" s="57">
        <f>'Financial Statements'!C65/('Financial Statements'!C111+'Financial Statements'!C101)</f>
        <v>0.13305060725497223</v>
      </c>
      <c r="E48" s="57">
        <f>'Financial Statements'!D65/('Financial Statements'!D111+'Financial Statements'!D101)</f>
        <v>0.18287014853857211</v>
      </c>
      <c r="G48" t="s">
        <v>183</v>
      </c>
    </row>
    <row r="49" spans="1:7" x14ac:dyDescent="0.3">
      <c r="A49" s="14">
        <f t="shared" si="6"/>
        <v>0.2</v>
      </c>
      <c r="B49" s="1" t="s">
        <v>133</v>
      </c>
      <c r="C49" s="57">
        <f>'Financial Statements'!B73/'Financial Statements'!B93</f>
        <v>-5.8831793375479545E-3</v>
      </c>
      <c r="D49" s="57">
        <f>'Financial Statements'!C73/'Financial Statements'!C93</f>
        <v>7.9334393851846041E-2</v>
      </c>
      <c r="E49" s="57">
        <f>'Financial Statements'!D73/'Financial Statements'!D93</f>
        <v>6.6411370040006856E-2</v>
      </c>
      <c r="G49" t="s">
        <v>184</v>
      </c>
    </row>
    <row r="50" spans="1:7" x14ac:dyDescent="0.3">
      <c r="A50" s="14">
        <f t="shared" si="6"/>
        <v>5.7999999999999972</v>
      </c>
      <c r="B50" s="1" t="s">
        <v>144</v>
      </c>
      <c r="C50" s="57">
        <f>C51/C19</f>
        <v>10.428505829230337</v>
      </c>
      <c r="D50" s="57">
        <f>D51/D19</f>
        <v>5.6688201542841128</v>
      </c>
      <c r="E50" s="57">
        <f>E51/E19</f>
        <v>6.0001505020317776</v>
      </c>
      <c r="G50" t="s">
        <v>186</v>
      </c>
    </row>
    <row r="51" spans="1:7" x14ac:dyDescent="0.3">
      <c r="A51" s="14"/>
      <c r="B51" s="11" t="s">
        <v>145</v>
      </c>
      <c r="C51" s="57">
        <f>'Financial Statements'!B112-'Financial Statements'!B84</f>
        <v>408787</v>
      </c>
      <c r="D51" s="57">
        <f>'Financial Statements'!C112-'Financial Statements'!C84</f>
        <v>384329</v>
      </c>
      <c r="E51" s="57">
        <f>'Financial Statements'!D112-'Financial Statements'!D84</f>
        <v>279073</v>
      </c>
      <c r="G51" s="49" t="s">
        <v>185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Financial Statements</vt:lpstr>
      <vt:lpstr>List of 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Stella Utazi</cp:lastModifiedBy>
  <cp:revision/>
  <dcterms:created xsi:type="dcterms:W3CDTF">2020-05-19T16:15:53Z</dcterms:created>
  <dcterms:modified xsi:type="dcterms:W3CDTF">2024-08-22T01:38:20Z</dcterms:modified>
  <cp:category/>
  <cp:contentStatus/>
</cp:coreProperties>
</file>