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éphane\Desktop\"/>
    </mc:Choice>
  </mc:AlternateContent>
  <bookViews>
    <workbookView xWindow="0" yWindow="0" windowWidth="23040" windowHeight="9384" firstSheet="2" activeTab="3"/>
  </bookViews>
  <sheets>
    <sheet name="Feuil1" sheetId="1" r:id="rId1"/>
    <sheet name="Feuil2" sheetId="2" r:id="rId2"/>
    <sheet name="Feuil3" sheetId="3" r:id="rId3"/>
    <sheet name="Fiche" sheetId="12" r:id="rId4"/>
    <sheet name="Capacités" sheetId="6" r:id="rId5"/>
    <sheet name="Obstacles" sheetId="7" r:id="rId6"/>
    <sheet name="Briques" sheetId="8" r:id="rId7"/>
    <sheet name="Ressources" sheetId="9" r:id="rId8"/>
    <sheet name="Pattern" sheetId="11" r:id="rId9"/>
  </sheets>
  <definedNames>
    <definedName name="Brique_lst">Briques!$L$3:$L$80</definedName>
    <definedName name="Brique_tbl">Briques!$L$3:$M$80</definedName>
    <definedName name="Categorie">Feuil3!$F$13:$F$16</definedName>
    <definedName name="Categorie_avatar">Feuil3!$F$19:$F$20</definedName>
    <definedName name="Catégorie_tbl">Obstacles!$B$3,Obstacles!$B$10,Obstacles!$B$15,Obstacles!$B$16</definedName>
    <definedName name="Choix">Feuil2!$M$5:$M$6</definedName>
    <definedName name="Competence_tbl">Feuil2!$B$2:$D$11</definedName>
    <definedName name="Compétence_tbl">Capacités!$C$4:$M$13</definedName>
    <definedName name="competences">Ressources!$B$2:$B$13</definedName>
    <definedName name="Ennemis_au_sol">Obstacles!$C$3:$C$9</definedName>
    <definedName name="ennemis_au_sol_tbl">Feuil2!$F$2:$H$6</definedName>
    <definedName name="ennemis_au_sol2">Feuil2!$G$2:$G$6</definedName>
    <definedName name="Ennemis_volant">Obstacles!$C$10:$C$14</definedName>
    <definedName name="Ennemis_volant2">Feuil2!$G$7:$G$10</definedName>
    <definedName name="Environnement">Obstacles!$C$16:$C$31</definedName>
    <definedName name="Environnement2">Feuil2!$G$12:$G$24</definedName>
    <definedName name="Exploration">Feuil2!$B$2:$B$10</definedName>
    <definedName name="Fantôme">Obstacles!$C$32:$C$35</definedName>
    <definedName name="Multiplicateur">Capacités!$P$4:$P$9</definedName>
    <definedName name="Puzzle">Feuil2!$B$11</definedName>
    <definedName name="Ressources_lst">Ressources!$B$2:$B$29</definedName>
    <definedName name="Ressources_tbl">Ressources!$B$3:$J$29</definedName>
    <definedName name="Robots">Feuil2!$G$11</definedName>
    <definedName name="Robots_lst">Obstacles!$C$15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3" l="1"/>
  <c r="N28" i="3"/>
  <c r="Q27" i="3"/>
  <c r="N27" i="3"/>
  <c r="Q26" i="3"/>
  <c r="N26" i="3"/>
  <c r="Q25" i="3"/>
  <c r="N25" i="3"/>
  <c r="Q24" i="3"/>
  <c r="N24" i="3"/>
  <c r="Q23" i="3"/>
  <c r="N23" i="3"/>
  <c r="Q22" i="3"/>
  <c r="N22" i="3"/>
  <c r="Q21" i="3"/>
  <c r="N21" i="3"/>
  <c r="Q20" i="3"/>
  <c r="N20" i="3"/>
  <c r="Q19" i="3"/>
  <c r="N19" i="3"/>
  <c r="Q18" i="3"/>
  <c r="N18" i="3"/>
  <c r="Q17" i="3"/>
  <c r="N17" i="3"/>
  <c r="Q16" i="3"/>
  <c r="N16" i="3"/>
  <c r="Q15" i="3"/>
  <c r="N15" i="3"/>
  <c r="Q14" i="3"/>
  <c r="N14" i="3"/>
  <c r="Q13" i="3"/>
  <c r="N13" i="3"/>
  <c r="Q11" i="3" s="1"/>
  <c r="P11" i="3"/>
  <c r="O10" i="3"/>
  <c r="L120" i="11"/>
  <c r="I120" i="11"/>
  <c r="L119" i="11"/>
  <c r="I119" i="11"/>
  <c r="L118" i="11"/>
  <c r="I118" i="11"/>
  <c r="L117" i="11"/>
  <c r="I117" i="11"/>
  <c r="L116" i="11"/>
  <c r="I116" i="11"/>
  <c r="L115" i="11"/>
  <c r="I115" i="11"/>
  <c r="L114" i="11"/>
  <c r="I114" i="11"/>
  <c r="L113" i="11"/>
  <c r="I113" i="11"/>
  <c r="L112" i="11"/>
  <c r="I112" i="11"/>
  <c r="L111" i="11"/>
  <c r="I111" i="11"/>
  <c r="L110" i="11"/>
  <c r="I110" i="11"/>
  <c r="L109" i="11"/>
  <c r="I109" i="11"/>
  <c r="L108" i="11"/>
  <c r="I108" i="11"/>
  <c r="L107" i="11"/>
  <c r="I107" i="11"/>
  <c r="L106" i="11"/>
  <c r="I106" i="11"/>
  <c r="L105" i="11"/>
  <c r="I105" i="11"/>
  <c r="L103" i="11" s="1"/>
  <c r="K103" i="11"/>
  <c r="J102" i="11"/>
  <c r="F120" i="11"/>
  <c r="C120" i="11"/>
  <c r="F119" i="11"/>
  <c r="C119" i="11"/>
  <c r="F118" i="11"/>
  <c r="C118" i="11"/>
  <c r="F117" i="11"/>
  <c r="C117" i="11"/>
  <c r="F116" i="11"/>
  <c r="C116" i="11"/>
  <c r="F115" i="11"/>
  <c r="C115" i="11"/>
  <c r="F114" i="11"/>
  <c r="C114" i="11"/>
  <c r="F113" i="11"/>
  <c r="C113" i="11"/>
  <c r="F112" i="11"/>
  <c r="C112" i="11"/>
  <c r="F111" i="11"/>
  <c r="C111" i="11"/>
  <c r="F110" i="11"/>
  <c r="C110" i="11"/>
  <c r="F109" i="11"/>
  <c r="C109" i="11"/>
  <c r="F108" i="11"/>
  <c r="C108" i="11"/>
  <c r="F107" i="11"/>
  <c r="C107" i="11"/>
  <c r="F106" i="11"/>
  <c r="C106" i="11"/>
  <c r="F105" i="11"/>
  <c r="C105" i="11"/>
  <c r="F103" i="11" s="1"/>
  <c r="E103" i="11"/>
  <c r="D102" i="11"/>
  <c r="L100" i="11"/>
  <c r="I100" i="11"/>
  <c r="L99" i="11"/>
  <c r="I99" i="11"/>
  <c r="L98" i="11"/>
  <c r="I98" i="11"/>
  <c r="L97" i="11"/>
  <c r="I97" i="11"/>
  <c r="L96" i="11"/>
  <c r="I96" i="11"/>
  <c r="L95" i="11"/>
  <c r="I95" i="11"/>
  <c r="L94" i="11"/>
  <c r="I94" i="11"/>
  <c r="L93" i="11"/>
  <c r="I93" i="11"/>
  <c r="L92" i="11"/>
  <c r="I92" i="11"/>
  <c r="L91" i="11"/>
  <c r="I91" i="11"/>
  <c r="L90" i="11"/>
  <c r="I90" i="11"/>
  <c r="L89" i="11"/>
  <c r="I89" i="11"/>
  <c r="L88" i="11"/>
  <c r="I88" i="11"/>
  <c r="L87" i="11"/>
  <c r="I87" i="11"/>
  <c r="L86" i="11"/>
  <c r="I86" i="11"/>
  <c r="L85" i="11"/>
  <c r="I85" i="11"/>
  <c r="L83" i="11" s="1"/>
  <c r="K83" i="11"/>
  <c r="J82" i="11"/>
  <c r="F100" i="11"/>
  <c r="C100" i="11"/>
  <c r="F99" i="11"/>
  <c r="C99" i="11"/>
  <c r="F98" i="11"/>
  <c r="C98" i="11"/>
  <c r="F97" i="11"/>
  <c r="C97" i="11"/>
  <c r="F96" i="11"/>
  <c r="C96" i="11"/>
  <c r="F95" i="11"/>
  <c r="C95" i="11"/>
  <c r="F94" i="11"/>
  <c r="C94" i="11"/>
  <c r="F93" i="11"/>
  <c r="C93" i="11"/>
  <c r="F92" i="11"/>
  <c r="C92" i="11"/>
  <c r="F91" i="11"/>
  <c r="C91" i="11"/>
  <c r="F90" i="11"/>
  <c r="C90" i="11"/>
  <c r="F89" i="11"/>
  <c r="C89" i="11"/>
  <c r="F88" i="11"/>
  <c r="C88" i="11"/>
  <c r="F87" i="11"/>
  <c r="C87" i="11"/>
  <c r="F86" i="11"/>
  <c r="C86" i="11"/>
  <c r="F85" i="11"/>
  <c r="C85" i="11"/>
  <c r="F83" i="11" s="1"/>
  <c r="E83" i="11"/>
  <c r="D82" i="11"/>
  <c r="L80" i="11"/>
  <c r="I80" i="11"/>
  <c r="L79" i="11"/>
  <c r="I79" i="11"/>
  <c r="L78" i="11"/>
  <c r="I78" i="11"/>
  <c r="L77" i="11"/>
  <c r="I77" i="11"/>
  <c r="L76" i="11"/>
  <c r="I76" i="11"/>
  <c r="L75" i="11"/>
  <c r="I75" i="11"/>
  <c r="L74" i="11"/>
  <c r="I74" i="11"/>
  <c r="L73" i="11"/>
  <c r="I73" i="11"/>
  <c r="L72" i="11"/>
  <c r="I72" i="11"/>
  <c r="L71" i="11"/>
  <c r="I71" i="11"/>
  <c r="L70" i="11"/>
  <c r="I70" i="11"/>
  <c r="L69" i="11"/>
  <c r="I69" i="11"/>
  <c r="L68" i="11"/>
  <c r="I68" i="11"/>
  <c r="L67" i="11"/>
  <c r="I67" i="11"/>
  <c r="L66" i="11"/>
  <c r="I66" i="11"/>
  <c r="L65" i="11"/>
  <c r="I65" i="11"/>
  <c r="K63" i="11"/>
  <c r="J62" i="11"/>
  <c r="F80" i="11"/>
  <c r="C80" i="11"/>
  <c r="F79" i="11"/>
  <c r="C79" i="11"/>
  <c r="F78" i="11"/>
  <c r="C78" i="11"/>
  <c r="F77" i="11"/>
  <c r="C77" i="11"/>
  <c r="F76" i="11"/>
  <c r="C76" i="11"/>
  <c r="F75" i="11"/>
  <c r="C75" i="11"/>
  <c r="F74" i="11"/>
  <c r="C74" i="11"/>
  <c r="F73" i="11"/>
  <c r="C73" i="11"/>
  <c r="F72" i="11"/>
  <c r="C72" i="11"/>
  <c r="F71" i="11"/>
  <c r="C71" i="11"/>
  <c r="F70" i="11"/>
  <c r="C70" i="11"/>
  <c r="F69" i="11"/>
  <c r="C69" i="11"/>
  <c r="F68" i="11"/>
  <c r="C68" i="11"/>
  <c r="F67" i="11"/>
  <c r="C67" i="11"/>
  <c r="F66" i="11"/>
  <c r="C66" i="11"/>
  <c r="F65" i="11"/>
  <c r="C65" i="11"/>
  <c r="E63" i="11"/>
  <c r="D62" i="11"/>
  <c r="L60" i="11"/>
  <c r="I60" i="11"/>
  <c r="L59" i="11"/>
  <c r="I59" i="11"/>
  <c r="L58" i="11"/>
  <c r="I58" i="11"/>
  <c r="L57" i="11"/>
  <c r="I57" i="11"/>
  <c r="L56" i="11"/>
  <c r="I56" i="11"/>
  <c r="L55" i="11"/>
  <c r="I55" i="11"/>
  <c r="L54" i="11"/>
  <c r="I54" i="11"/>
  <c r="L53" i="11"/>
  <c r="I53" i="11"/>
  <c r="L52" i="11"/>
  <c r="I52" i="11"/>
  <c r="L51" i="11"/>
  <c r="I51" i="11"/>
  <c r="L50" i="11"/>
  <c r="I50" i="11"/>
  <c r="L49" i="11"/>
  <c r="I49" i="11"/>
  <c r="L48" i="11"/>
  <c r="I48" i="11"/>
  <c r="L47" i="11"/>
  <c r="I47" i="11"/>
  <c r="L46" i="11"/>
  <c r="I46" i="11"/>
  <c r="L45" i="11"/>
  <c r="I45" i="11"/>
  <c r="K43" i="11"/>
  <c r="J42" i="11"/>
  <c r="F60" i="11"/>
  <c r="C60" i="11"/>
  <c r="F59" i="11"/>
  <c r="C59" i="11"/>
  <c r="F58" i="11"/>
  <c r="C58" i="11"/>
  <c r="F57" i="11"/>
  <c r="C57" i="11"/>
  <c r="F56" i="11"/>
  <c r="C56" i="11"/>
  <c r="F55" i="11"/>
  <c r="C55" i="11"/>
  <c r="F54" i="11"/>
  <c r="C54" i="11"/>
  <c r="F53" i="11"/>
  <c r="C53" i="11"/>
  <c r="F52" i="11"/>
  <c r="C52" i="11"/>
  <c r="F51" i="11"/>
  <c r="C51" i="11"/>
  <c r="F50" i="11"/>
  <c r="C50" i="11"/>
  <c r="F49" i="11"/>
  <c r="C49" i="11"/>
  <c r="F48" i="11"/>
  <c r="C48" i="11"/>
  <c r="F47" i="11"/>
  <c r="C47" i="11"/>
  <c r="F46" i="11"/>
  <c r="C46" i="11"/>
  <c r="F45" i="11"/>
  <c r="C45" i="11"/>
  <c r="E43" i="11"/>
  <c r="D42" i="11"/>
  <c r="L40" i="11"/>
  <c r="I40" i="11"/>
  <c r="L39" i="11"/>
  <c r="I39" i="11"/>
  <c r="L38" i="11"/>
  <c r="I38" i="11"/>
  <c r="L37" i="11"/>
  <c r="I37" i="11"/>
  <c r="L36" i="11"/>
  <c r="I36" i="11"/>
  <c r="L35" i="11"/>
  <c r="I35" i="11"/>
  <c r="L34" i="11"/>
  <c r="I34" i="11"/>
  <c r="L33" i="11"/>
  <c r="I33" i="11"/>
  <c r="L32" i="11"/>
  <c r="I32" i="11"/>
  <c r="L31" i="11"/>
  <c r="I31" i="11"/>
  <c r="L30" i="11"/>
  <c r="I30" i="11"/>
  <c r="L29" i="11"/>
  <c r="I29" i="11"/>
  <c r="L28" i="11"/>
  <c r="I28" i="11"/>
  <c r="L27" i="11"/>
  <c r="I27" i="11"/>
  <c r="L26" i="11"/>
  <c r="I26" i="11"/>
  <c r="L25" i="11"/>
  <c r="I25" i="11"/>
  <c r="K23" i="11"/>
  <c r="J22" i="11"/>
  <c r="E23" i="11"/>
  <c r="F40" i="11"/>
  <c r="C40" i="11"/>
  <c r="F39" i="11"/>
  <c r="C39" i="11"/>
  <c r="F38" i="11"/>
  <c r="C38" i="11"/>
  <c r="F37" i="11"/>
  <c r="C37" i="11"/>
  <c r="F36" i="11"/>
  <c r="C36" i="11"/>
  <c r="F35" i="11"/>
  <c r="C35" i="11"/>
  <c r="F34" i="11"/>
  <c r="C34" i="11"/>
  <c r="F33" i="11"/>
  <c r="C33" i="11"/>
  <c r="F32" i="11"/>
  <c r="C32" i="11"/>
  <c r="F31" i="11"/>
  <c r="C31" i="11"/>
  <c r="F30" i="11"/>
  <c r="C30" i="11"/>
  <c r="F29" i="11"/>
  <c r="C29" i="11"/>
  <c r="F28" i="11"/>
  <c r="C28" i="11"/>
  <c r="F27" i="11"/>
  <c r="C27" i="11"/>
  <c r="F26" i="11"/>
  <c r="C26" i="11"/>
  <c r="F25" i="11"/>
  <c r="C25" i="11"/>
  <c r="D22" i="11"/>
  <c r="K3" i="11"/>
  <c r="J2" i="11"/>
  <c r="D2" i="11"/>
  <c r="E3" i="11"/>
  <c r="L20" i="11"/>
  <c r="I20" i="11"/>
  <c r="L19" i="11"/>
  <c r="I19" i="11"/>
  <c r="L18" i="11"/>
  <c r="I18" i="11"/>
  <c r="L17" i="11"/>
  <c r="I17" i="11"/>
  <c r="L16" i="11"/>
  <c r="I16" i="11"/>
  <c r="L15" i="11"/>
  <c r="I15" i="11"/>
  <c r="L14" i="11"/>
  <c r="I14" i="11"/>
  <c r="L13" i="11"/>
  <c r="I13" i="11"/>
  <c r="L12" i="11"/>
  <c r="I12" i="11"/>
  <c r="L11" i="11"/>
  <c r="I11" i="11"/>
  <c r="L10" i="11"/>
  <c r="I10" i="11"/>
  <c r="L9" i="11"/>
  <c r="I9" i="11"/>
  <c r="L8" i="11"/>
  <c r="I8" i="11"/>
  <c r="L7" i="11"/>
  <c r="I7" i="11"/>
  <c r="L6" i="11"/>
  <c r="I6" i="11"/>
  <c r="L5" i="11"/>
  <c r="I5" i="11"/>
  <c r="L3" i="8"/>
  <c r="C7" i="11" s="1"/>
  <c r="F5" i="11"/>
  <c r="F6" i="11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C6" i="11"/>
  <c r="C8" i="11"/>
  <c r="C12" i="11"/>
  <c r="C13" i="11"/>
  <c r="C14" i="11"/>
  <c r="C16" i="11"/>
  <c r="C20" i="11"/>
  <c r="C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K28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9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H3" i="7"/>
  <c r="J4" i="9"/>
  <c r="J5" i="9"/>
  <c r="J6" i="9"/>
  <c r="J7" i="9"/>
  <c r="J8" i="9"/>
  <c r="J9" i="9"/>
  <c r="J10" i="9"/>
  <c r="J11" i="9"/>
  <c r="J12" i="9"/>
  <c r="J13" i="9"/>
  <c r="J14" i="9"/>
  <c r="J15" i="9"/>
  <c r="J3" i="9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M13" i="6"/>
  <c r="L63" i="11" l="1"/>
  <c r="F63" i="11"/>
  <c r="L43" i="11"/>
  <c r="F43" i="11"/>
  <c r="L23" i="11"/>
  <c r="F23" i="11"/>
  <c r="L3" i="11"/>
  <c r="C19" i="11"/>
  <c r="C11" i="11"/>
  <c r="C18" i="11"/>
  <c r="C10" i="11"/>
  <c r="C17" i="11"/>
  <c r="C9" i="11"/>
  <c r="C15" i="11"/>
  <c r="F3" i="11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3" i="8"/>
  <c r="M4" i="8"/>
  <c r="M5" i="6" l="1"/>
  <c r="M6" i="6"/>
  <c r="M7" i="6"/>
  <c r="M8" i="6"/>
  <c r="M9" i="6"/>
  <c r="M10" i="6"/>
  <c r="M11" i="6"/>
  <c r="M12" i="6"/>
  <c r="M4" i="6"/>
  <c r="M3" i="6"/>
  <c r="B35" i="3" l="1"/>
  <c r="F4" i="3"/>
  <c r="F5" i="3"/>
  <c r="F6" i="3"/>
  <c r="F7" i="3"/>
  <c r="F8" i="3"/>
  <c r="F9" i="3"/>
  <c r="F10" i="3"/>
  <c r="F3" i="3"/>
  <c r="C3" i="3" l="1"/>
  <c r="C4" i="3"/>
  <c r="C5" i="3"/>
  <c r="C6" i="3"/>
  <c r="C7" i="3"/>
  <c r="C8" i="3"/>
  <c r="C9" i="3"/>
  <c r="C10" i="3"/>
  <c r="K23" i="3"/>
  <c r="G23" i="3"/>
</calcChain>
</file>

<file path=xl/sharedStrings.xml><?xml version="1.0" encoding="utf-8"?>
<sst xmlns="http://schemas.openxmlformats.org/spreadsheetml/2006/main" count="898" uniqueCount="190">
  <si>
    <t>Challenge</t>
  </si>
  <si>
    <t>Choix 1</t>
  </si>
  <si>
    <t>Choix 2</t>
  </si>
  <si>
    <t>Choix 3</t>
  </si>
  <si>
    <t>Choix 4</t>
  </si>
  <si>
    <t>Obstacles</t>
  </si>
  <si>
    <t>Saut</t>
  </si>
  <si>
    <t>S'accrocher aux murs</t>
  </si>
  <si>
    <t>Ravin</t>
  </si>
  <si>
    <t>Murs</t>
  </si>
  <si>
    <t>Double saut</t>
  </si>
  <si>
    <t>Parapluie</t>
  </si>
  <si>
    <t>Ennemis</t>
  </si>
  <si>
    <t>Hologrammes</t>
  </si>
  <si>
    <t>Sautez par-dessus</t>
  </si>
  <si>
    <t>Info complémentaires</t>
  </si>
  <si>
    <t>La plupart des choix sont possibles grâce à des power up qui ajoutent des abilités au personnage.</t>
  </si>
  <si>
    <t>Variation de vitesse, permettant de sauter plus loin ou au contraire aller moins loin (par exemple se raccrocher à une bordure)</t>
  </si>
  <si>
    <t>Machine, pièges</t>
  </si>
  <si>
    <t>Vitesse</t>
  </si>
  <si>
    <t>Ruse</t>
  </si>
  <si>
    <t>Saut avec ventilation</t>
  </si>
  <si>
    <t>Catégorie</t>
  </si>
  <si>
    <t xml:space="preserve">Avatar </t>
  </si>
  <si>
    <t>Joueur</t>
  </si>
  <si>
    <t>Valeur</t>
  </si>
  <si>
    <t>Ressources</t>
  </si>
  <si>
    <t>Collectibles</t>
  </si>
  <si>
    <t>Catégories</t>
  </si>
  <si>
    <t>Ventilation</t>
  </si>
  <si>
    <t>Categorie</t>
  </si>
  <si>
    <t>S'aggriper aux murs</t>
  </si>
  <si>
    <t>Hologramme</t>
  </si>
  <si>
    <t>Amélioration de saut</t>
  </si>
  <si>
    <t>Exploration</t>
  </si>
  <si>
    <t>Puzzle</t>
  </si>
  <si>
    <t>Détecteur</t>
  </si>
  <si>
    <t>Ravins</t>
  </si>
  <si>
    <t>Robots</t>
  </si>
  <si>
    <t>Ventilations</t>
  </si>
  <si>
    <t>Ennemis à projectiles</t>
  </si>
  <si>
    <t>Power up (7)</t>
  </si>
  <si>
    <t>Clefs</t>
  </si>
  <si>
    <t>Capacités</t>
  </si>
  <si>
    <t>Ennemis à pattern indépendant</t>
  </si>
  <si>
    <t>Ennemis à pattern dépendant du joueur</t>
  </si>
  <si>
    <t>Ennemis volant</t>
  </si>
  <si>
    <t>Pièges à épines</t>
  </si>
  <si>
    <t>Canons à bulles</t>
  </si>
  <si>
    <t>Lasers</t>
  </si>
  <si>
    <t>Ennemis immobile qui sautent</t>
  </si>
  <si>
    <t>Levier</t>
  </si>
  <si>
    <t>Machine qui créé la désolation</t>
  </si>
  <si>
    <t>Eau/lave</t>
  </si>
  <si>
    <t>Measurement, precision, timing, tactical</t>
  </si>
  <si>
    <t>Comme le saut + reflexes</t>
  </si>
  <si>
    <t>Comme le double saut</t>
  </si>
  <si>
    <t>Cunning, tactical</t>
  </si>
  <si>
    <t>Se déplacer</t>
  </si>
  <si>
    <t>Measurement, tactical, precision, timing, reflexes</t>
  </si>
  <si>
    <t>Bloc serrures</t>
  </si>
  <si>
    <t>Cunning, reflexes</t>
  </si>
  <si>
    <t>Vision spectrale</t>
  </si>
  <si>
    <t>Precision, tactical, reflexes, timing</t>
  </si>
  <si>
    <t>Tactical, measurement</t>
  </si>
  <si>
    <t>Ennemis immobiles</t>
  </si>
  <si>
    <t>Point de sauvegarde</t>
  </si>
  <si>
    <t>Ennemis qui volent</t>
  </si>
  <si>
    <t>Ennemis volant à pattern</t>
  </si>
  <si>
    <t>Ennemis volant à projectile</t>
  </si>
  <si>
    <t>Ennemis volant suivant le joueur</t>
  </si>
  <si>
    <t>Ennemis volant à projectile à tête chercheuse</t>
  </si>
  <si>
    <t>Environnement</t>
  </si>
  <si>
    <t>Pièges à épines horizontales</t>
  </si>
  <si>
    <t>Pièges à épines verticales</t>
  </si>
  <si>
    <t>Lasers horizontaux</t>
  </si>
  <si>
    <t>Lasers verticaux</t>
  </si>
  <si>
    <t>Blocs fantômes</t>
  </si>
  <si>
    <t>Vide</t>
  </si>
  <si>
    <t>Vents</t>
  </si>
  <si>
    <t>CATEGORIE</t>
  </si>
  <si>
    <t>ENNEMIS-AU-SOL</t>
  </si>
  <si>
    <t>Machine qui crée la désolation</t>
  </si>
  <si>
    <t>ennemis au sol</t>
  </si>
  <si>
    <t>1</t>
  </si>
  <si>
    <t>chignon</t>
  </si>
  <si>
    <t>pute</t>
  </si>
  <si>
    <t>souris</t>
  </si>
  <si>
    <t>chose</t>
  </si>
  <si>
    <t>ok</t>
  </si>
  <si>
    <t>non</t>
  </si>
  <si>
    <t>Ennemis_au_sol</t>
  </si>
  <si>
    <t>Ennemis_volant</t>
  </si>
  <si>
    <t>Catégorie d'obstacle</t>
  </si>
  <si>
    <t>Obstacle</t>
  </si>
  <si>
    <t>5</t>
  </si>
  <si>
    <t>Compétence</t>
  </si>
  <si>
    <t>Multiplicateur</t>
  </si>
  <si>
    <t>Difficulté</t>
  </si>
  <si>
    <t>Total</t>
  </si>
  <si>
    <t>8</t>
  </si>
  <si>
    <t>4</t>
  </si>
  <si>
    <t>6</t>
  </si>
  <si>
    <t>grand mur</t>
  </si>
  <si>
    <t>10</t>
  </si>
  <si>
    <t>7</t>
  </si>
  <si>
    <t>Measurement</t>
  </si>
  <si>
    <t>Precision</t>
  </si>
  <si>
    <t>Tactical</t>
  </si>
  <si>
    <t>Timing</t>
  </si>
  <si>
    <t>Reflexes</t>
  </si>
  <si>
    <t>Management</t>
  </si>
  <si>
    <t>Cunning</t>
  </si>
  <si>
    <t>Strategy</t>
  </si>
  <si>
    <t>Base valeur capacité cognitive et compétence</t>
  </si>
  <si>
    <t>X</t>
  </si>
  <si>
    <t>Valeur finale</t>
  </si>
  <si>
    <t>Ennemis à pattern</t>
  </si>
  <si>
    <t>Ennemis poursuivant le joueur</t>
  </si>
  <si>
    <t>Ennemis à projectile</t>
  </si>
  <si>
    <t>Ennemis à projectile à tête chercheuse</t>
  </si>
  <si>
    <t>Ennemis immobiles qui sautent</t>
  </si>
  <si>
    <t>Ennemis immobiles à épines</t>
  </si>
  <si>
    <t>Ennemis à volant à pattern</t>
  </si>
  <si>
    <t>Ennemis volant poursuivant le joueur</t>
  </si>
  <si>
    <t>Ennemis volant immobile</t>
  </si>
  <si>
    <t>Grand vide</t>
  </si>
  <si>
    <t>Plus grand vide</t>
  </si>
  <si>
    <t>Mur</t>
  </si>
  <si>
    <t>Grand mur</t>
  </si>
  <si>
    <t>Plus grand mur</t>
  </si>
  <si>
    <t>Laser horizontaux</t>
  </si>
  <si>
    <t>Laser verticaux</t>
  </si>
  <si>
    <t>Pics verticaux</t>
  </si>
  <si>
    <t>Pics horizontaux</t>
  </si>
  <si>
    <t>Eau</t>
  </si>
  <si>
    <t>Lave</t>
  </si>
  <si>
    <t>Ennemis caché dans le sol</t>
  </si>
  <si>
    <t>Canon à projectile</t>
  </si>
  <si>
    <t>Bloc serrure</t>
  </si>
  <si>
    <t>Fantôme</t>
  </si>
  <si>
    <t>Bloc fantôme</t>
  </si>
  <si>
    <t>Pièges fantôme</t>
  </si>
  <si>
    <t>Torche à flamme projectile</t>
  </si>
  <si>
    <t>Ombre</t>
  </si>
  <si>
    <t>Tue</t>
  </si>
  <si>
    <t>Bloque</t>
  </si>
  <si>
    <t>Ralentit</t>
  </si>
  <si>
    <t>Base</t>
  </si>
  <si>
    <t>Combat</t>
  </si>
  <si>
    <t>Social</t>
  </si>
  <si>
    <t>Limité</t>
  </si>
  <si>
    <t>Constant</t>
  </si>
  <si>
    <t>Capacité 1</t>
  </si>
  <si>
    <t>Capacité 2</t>
  </si>
  <si>
    <t>Capacité 3</t>
  </si>
  <si>
    <t>Capacité 4</t>
  </si>
  <si>
    <t>Capacité 5</t>
  </si>
  <si>
    <t>Capacité 6</t>
  </si>
  <si>
    <t>Valeur compétence</t>
  </si>
  <si>
    <t>Nom</t>
  </si>
  <si>
    <t>GD_F1c_TPK_WilhelmStéphane</t>
  </si>
  <si>
    <t>ID</t>
  </si>
  <si>
    <t>Brick</t>
  </si>
  <si>
    <t>ENNE_Ennemis volant poursuivant le joueur</t>
  </si>
  <si>
    <t>ENNE_Ennemis à pattern</t>
  </si>
  <si>
    <t>Pattern</t>
  </si>
  <si>
    <t>Adaptation</t>
  </si>
  <si>
    <t>ENVI_Mur</t>
  </si>
  <si>
    <t>ENVI_Vide</t>
  </si>
  <si>
    <t>ENVI_Eau</t>
  </si>
  <si>
    <t>ENNE_Ennemis à volant à pattern</t>
  </si>
  <si>
    <t>Difficulté accru</t>
  </si>
  <si>
    <t>ENNE_Ennemis poursuivant le joueur</t>
  </si>
  <si>
    <t>ENVI_Grand vide</t>
  </si>
  <si>
    <t>ENVI_Grand mur</t>
  </si>
  <si>
    <t>Difficulté Accru</t>
  </si>
  <si>
    <t>ENNE_Ennemis à projectile</t>
  </si>
  <si>
    <t>ROBO_Robots</t>
  </si>
  <si>
    <t>ENNE_Ennemis volant à projectile</t>
  </si>
  <si>
    <t>ENNE_Ennemis volant à projectile à tête chercheuse</t>
  </si>
  <si>
    <t>ENVI_Laser verticaux</t>
  </si>
  <si>
    <t>ENVI_Canon à projectile</t>
  </si>
  <si>
    <t>ENVI_Pics verticaux</t>
  </si>
  <si>
    <t>NOM</t>
  </si>
  <si>
    <t>WILHELM</t>
  </si>
  <si>
    <t>PRENOM</t>
  </si>
  <si>
    <t>STEPHANE</t>
  </si>
  <si>
    <t>CLASSE</t>
  </si>
  <si>
    <t>1Fc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</si>
</sst>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0" fillId="0" borderId="0" xfId="0" applyNumberFormat="1"/>
    <xf numFmtId="49" fontId="0" fillId="3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49" fontId="0" fillId="3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 vertical="center" wrapText="1"/>
    </xf>
    <xf numFmtId="0" fontId="0" fillId="2" borderId="1" xfId="0" applyFont="1" applyFill="1" applyBorder="1"/>
    <xf numFmtId="49" fontId="0" fillId="3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49" fontId="0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/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au1" displayName="Tableau1" ref="A9:D20" totalsRowShown="0" headerRowDxfId="74" dataDxfId="73">
  <autoFilter ref="A9:D20"/>
  <tableColumns count="4">
    <tableColumn id="1" name="Catégorie" dataDxfId="72"/>
    <tableColumn id="2" name="Avatar " dataDxfId="71"/>
    <tableColumn id="3" name="Joueur" dataDxfId="70"/>
    <tableColumn id="4" name="Valeur" dataDxfId="69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23" name="Tableau82124" displayName="Tableau82124" ref="H42:L60" headerRowCount="0" totalsRowShown="0">
  <tableColumns count="5">
    <tableColumn id="1" name="Colonne1" headerRowDxfId="39"/>
    <tableColumn id="2" name="Colonne2" headerRowDxfId="38">
      <calculatedColumnFormula>IFERROR(VLOOKUP(H43,Brique_tbl,2,FALSE),0) *J43</calculatedColumnFormula>
    </tableColumn>
    <tableColumn id="3" name="Colonne3" headerRowDxfId="37"/>
    <tableColumn id="4" name="Colonne4" headerRowDxfId="36"/>
    <tableColumn id="5" name="Colonne5" headerRowDxfId="35">
      <calculatedColumnFormula>IFERROR(VLOOKUP(K43,Ressources_tbl,9,FALSE)," ")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24" name="Tableau82125" displayName="Tableau82125" ref="B62:F80" headerRowCount="0" totalsRowShown="0">
  <tableColumns count="5">
    <tableColumn id="1" name="Colonne1" headerRowDxfId="34"/>
    <tableColumn id="2" name="Colonne2" headerRowDxfId="33">
      <calculatedColumnFormula>IFERROR(VLOOKUP(B63,Brique_tbl,2,FALSE),0) *D63</calculatedColumnFormula>
    </tableColumn>
    <tableColumn id="3" name="Colonne3" headerRowDxfId="32"/>
    <tableColumn id="4" name="Colonne4" headerRowDxfId="31"/>
    <tableColumn id="5" name="Colonne5" headerRowDxfId="30">
      <calculatedColumnFormula>IFERROR(VLOOKUP(E63,Ressources_tbl,9,FALSE)," ")</calculatedColumnFormula>
    </tableColumn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25" name="Tableau82126" displayName="Tableau82126" ref="H62:L80" headerRowCount="0" totalsRowShown="0">
  <tableColumns count="5">
    <tableColumn id="1" name="Colonne1" headerRowDxfId="29"/>
    <tableColumn id="2" name="Colonne2" headerRowDxfId="28">
      <calculatedColumnFormula>IFERROR(VLOOKUP(H63,Brique_tbl,2,FALSE),0) *J63</calculatedColumnFormula>
    </tableColumn>
    <tableColumn id="3" name="Colonne3" headerRowDxfId="27"/>
    <tableColumn id="4" name="Colonne4" headerRowDxfId="26"/>
    <tableColumn id="5" name="Colonne5" headerRowDxfId="25">
      <calculatedColumnFormula>IFERROR(VLOOKUP(K63,Ressources_tbl,9,FALSE)," ")</calculatedColumnFormula>
    </tableColumn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26" name="Tableau82127" displayName="Tableau82127" ref="B82:F100" headerRowCount="0" totalsRowShown="0">
  <tableColumns count="5">
    <tableColumn id="1" name="Colonne1" headerRowDxfId="24"/>
    <tableColumn id="2" name="Colonne2" headerRowDxfId="23">
      <calculatedColumnFormula>IFERROR(VLOOKUP(B83,Brique_tbl,2,FALSE),0) *D83</calculatedColumnFormula>
    </tableColumn>
    <tableColumn id="3" name="Colonne3" headerRowDxfId="22"/>
    <tableColumn id="4" name="Colonne4" headerRowDxfId="21"/>
    <tableColumn id="5" name="Colonne5" headerRowDxfId="20">
      <calculatedColumnFormula>IFERROR(VLOOKUP(E83,Ressources_tbl,9,FALSE)," ")</calculatedColumnFormula>
    </tableColumn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27" name="Tableau82128" displayName="Tableau82128" ref="H82:L100" headerRowCount="0" totalsRowShown="0">
  <tableColumns count="5">
    <tableColumn id="1" name="Colonne1" headerRowDxfId="19"/>
    <tableColumn id="2" name="Colonne2" headerRowDxfId="18">
      <calculatedColumnFormula>IFERROR(VLOOKUP(H83,Brique_tbl,2,FALSE),0) *J83</calculatedColumnFormula>
    </tableColumn>
    <tableColumn id="3" name="Colonne3" headerRowDxfId="17"/>
    <tableColumn id="4" name="Colonne4" headerRowDxfId="16"/>
    <tableColumn id="5" name="Colonne5" headerRowDxfId="15">
      <calculatedColumnFormula>IFERROR(VLOOKUP(K83,Ressources_tbl,9,FALSE)," ")</calculatedColumnFormula>
    </tableColumn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id="28" name="Tableau82129" displayName="Tableau82129" ref="B102:F120" headerRowCount="0" totalsRowShown="0">
  <tableColumns count="5">
    <tableColumn id="1" name="Colonne1" headerRowDxfId="14"/>
    <tableColumn id="2" name="Colonne2" headerRowDxfId="13">
      <calculatedColumnFormula>IFERROR(VLOOKUP(B103,Brique_tbl,2,FALSE),0) *D103</calculatedColumnFormula>
    </tableColumn>
    <tableColumn id="3" name="Colonne3" headerRowDxfId="12"/>
    <tableColumn id="4" name="Colonne4" headerRowDxfId="11"/>
    <tableColumn id="5" name="Colonne5" headerRowDxfId="10">
      <calculatedColumnFormula>IFERROR(VLOOKUP(E103,Ressources_tbl,9,FALSE)," ")</calculatedColumnFormula>
    </tableColumn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id="29" name="Tableau82130" displayName="Tableau82130" ref="H102:L120" headerRowCount="0" totalsRowShown="0">
  <tableColumns count="5">
    <tableColumn id="1" name="Colonne1" headerRowDxfId="9"/>
    <tableColumn id="2" name="Colonne2" headerRowDxfId="8">
      <calculatedColumnFormula>IFERROR(VLOOKUP(H103,Brique_tbl,2,FALSE),0) *J103</calculatedColumnFormula>
    </tableColumn>
    <tableColumn id="3" name="Colonne3" headerRowDxfId="7"/>
    <tableColumn id="4" name="Colonne4" headerRowDxfId="6"/>
    <tableColumn id="5" name="Colonne5" headerRowDxfId="5">
      <calculatedColumnFormula>IFERROR(VLOOKUP(K103,Ressources_tbl,9,FALSE)," 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9:H25" totalsRowShown="0" dataDxfId="68">
  <autoFilter ref="F9:H25"/>
  <tableColumns count="3">
    <tableColumn id="1" name="Categorie" dataDxfId="67"/>
    <tableColumn id="2" name="Obstacles" dataDxfId="66"/>
    <tableColumn id="3" name="Valeur" dataDxfId="65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J9:K22" totalsRowShown="0">
  <autoFilter ref="J9:K22"/>
  <tableColumns count="2">
    <tableColumn id="1" name="Catégories"/>
    <tableColumn id="2" name="Collectibles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30" name="Tableau82131" displayName="Tableau82131" ref="M10:Q28" headerRowCount="0" totalsRowShown="0">
  <tableColumns count="5">
    <tableColumn id="1" name="Colonne1" headerRowDxfId="4"/>
    <tableColumn id="2" name="Colonne2" headerRowDxfId="3">
      <calculatedColumnFormula>IFERROR(VLOOKUP(M11,Brique_tbl,2,FALSE),0) *O11</calculatedColumnFormula>
    </tableColumn>
    <tableColumn id="3" name="Colonne3" headerRowDxfId="2"/>
    <tableColumn id="4" name="Colonne4" headerRowDxfId="1"/>
    <tableColumn id="5" name="Colonne5" headerRowDxfId="0">
      <calculatedColumnFormula>IFERROR(VLOOKUP(P11,Ressources_tbl,9,FALSE)," ")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8" name="Tableau8" displayName="Tableau8" ref="B2:F20" headerRowCount="0" totalsRowShown="0">
  <tableColumns count="5">
    <tableColumn id="1" name="Colonne1" headerRowDxfId="60"/>
    <tableColumn id="2" name="Colonne2" headerRowDxfId="61">
      <calculatedColumnFormula>IFERROR(VLOOKUP(B3,Brique_tbl,2,FALSE),0) *D3</calculatedColumnFormula>
    </tableColumn>
    <tableColumn id="3" name="Colonne3" headerRowDxfId="62"/>
    <tableColumn id="4" name="Colonne4" headerRowDxfId="63"/>
    <tableColumn id="5" name="Colonne5" headerRowDxfId="64">
      <calculatedColumnFormula>IFERROR(VLOOKUP(E3,Ressources_tbl,9,FALSE)," ")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9" name="Tableau810" displayName="Tableau810" ref="H2:L20" headerRowCount="0" totalsRowShown="0">
  <tableColumns count="5">
    <tableColumn id="1" name="Colonne1" headerRowDxfId="59"/>
    <tableColumn id="2" name="Colonne2" headerRowDxfId="58">
      <calculatedColumnFormula>IFERROR(VLOOKUP(H3,Brique_tbl,2,FALSE),0) *J3</calculatedColumnFormula>
    </tableColumn>
    <tableColumn id="3" name="Colonne3" headerRowDxfId="57"/>
    <tableColumn id="4" name="Colonne4" headerRowDxfId="56"/>
    <tableColumn id="5" name="Colonne5" headerRowDxfId="55">
      <calculatedColumnFormula>IFERROR(VLOOKUP(K3,Ressources_tbl,9,FALSE)," ")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20" name="Tableau821" displayName="Tableau821" ref="B22:F40" headerRowCount="0" totalsRowShown="0">
  <tableColumns count="5">
    <tableColumn id="1" name="Colonne1" headerRowDxfId="54"/>
    <tableColumn id="2" name="Colonne2" headerRowDxfId="53">
      <calculatedColumnFormula>IFERROR(VLOOKUP(B23,Brique_tbl,2,FALSE),0) *D23</calculatedColumnFormula>
    </tableColumn>
    <tableColumn id="3" name="Colonne3" headerRowDxfId="52"/>
    <tableColumn id="4" name="Colonne4" headerRowDxfId="51"/>
    <tableColumn id="5" name="Colonne5" headerRowDxfId="50">
      <calculatedColumnFormula>IFERROR(VLOOKUP(E23,Ressources_tbl,9,FALSE)," ")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21" name="Tableau82122" displayName="Tableau82122" ref="H22:L40" headerRowCount="0" totalsRowShown="0">
  <tableColumns count="5">
    <tableColumn id="1" name="Colonne1" headerRowDxfId="49"/>
    <tableColumn id="2" name="Colonne2" headerRowDxfId="48">
      <calculatedColumnFormula>IFERROR(VLOOKUP(H23,Brique_tbl,2,FALSE),0) *J23</calculatedColumnFormula>
    </tableColumn>
    <tableColumn id="3" name="Colonne3" headerRowDxfId="47"/>
    <tableColumn id="4" name="Colonne4" headerRowDxfId="46"/>
    <tableColumn id="5" name="Colonne5" headerRowDxfId="45">
      <calculatedColumnFormula>IFERROR(VLOOKUP(K23,Ressources_tbl,9,FALSE)," ")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22" name="Tableau82123" displayName="Tableau82123" ref="B42:F60" headerRowCount="0" totalsRowShown="0">
  <tableColumns count="5">
    <tableColumn id="1" name="Colonne1" headerRowDxfId="44"/>
    <tableColumn id="2" name="Colonne2" headerRowDxfId="43">
      <calculatedColumnFormula>IFERROR(VLOOKUP(B43,Brique_tbl,2,FALSE),0) *D43</calculatedColumnFormula>
    </tableColumn>
    <tableColumn id="3" name="Colonne3" headerRowDxfId="42"/>
    <tableColumn id="4" name="Colonne4" headerRowDxfId="41"/>
    <tableColumn id="5" name="Colonne5" headerRowDxfId="40">
      <calculatedColumnFormula>IFERROR(VLOOKUP(E43,Ressources_tbl,9,FALSE)," 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9" sqref="J9:K14"/>
    </sheetView>
  </sheetViews>
  <sheetFormatPr baseColWidth="10" defaultRowHeight="14.4" x14ac:dyDescent="0.3"/>
  <cols>
    <col min="1" max="1" width="28.5546875" customWidth="1"/>
    <col min="2" max="2" width="18" bestFit="1" customWidth="1"/>
    <col min="3" max="3" width="19.109375" customWidth="1"/>
    <col min="4" max="4" width="18.33203125" bestFit="1" customWidth="1"/>
    <col min="6" max="6" width="31.109375" customWidth="1"/>
  </cols>
  <sheetData>
    <row r="1" spans="1:12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ht="57.6" x14ac:dyDescent="0.3">
      <c r="A2" s="2" t="s">
        <v>16</v>
      </c>
      <c r="B2" s="1" t="s">
        <v>9</v>
      </c>
      <c r="C2" s="1" t="s">
        <v>6</v>
      </c>
      <c r="D2" s="1" t="s">
        <v>7</v>
      </c>
      <c r="E2" s="1" t="s">
        <v>10</v>
      </c>
      <c r="F2" s="1"/>
    </row>
    <row r="3" spans="1:12" ht="57.6" x14ac:dyDescent="0.3">
      <c r="A3" s="1"/>
      <c r="B3" s="1" t="s">
        <v>8</v>
      </c>
      <c r="C3" s="1" t="s">
        <v>6</v>
      </c>
      <c r="D3" s="1" t="s">
        <v>10</v>
      </c>
      <c r="E3" s="1" t="s">
        <v>11</v>
      </c>
      <c r="F3" s="2" t="s">
        <v>17</v>
      </c>
    </row>
    <row r="4" spans="1:12" x14ac:dyDescent="0.3">
      <c r="A4" s="1"/>
      <c r="B4" s="1" t="s">
        <v>12</v>
      </c>
      <c r="C4" s="1" t="s">
        <v>13</v>
      </c>
      <c r="D4" s="1" t="s">
        <v>14</v>
      </c>
      <c r="E4" s="1" t="s">
        <v>20</v>
      </c>
      <c r="F4" s="1"/>
    </row>
    <row r="5" spans="1:12" x14ac:dyDescent="0.3">
      <c r="B5" s="1" t="s">
        <v>18</v>
      </c>
      <c r="C5" s="1" t="s">
        <v>6</v>
      </c>
      <c r="D5" s="1" t="s">
        <v>7</v>
      </c>
      <c r="E5" s="1" t="s">
        <v>19</v>
      </c>
      <c r="F5" s="1" t="s">
        <v>29</v>
      </c>
    </row>
    <row r="6" spans="1:12" x14ac:dyDescent="0.3">
      <c r="B6" s="1" t="s">
        <v>21</v>
      </c>
      <c r="C6" s="1" t="s">
        <v>11</v>
      </c>
      <c r="D6" s="1"/>
    </row>
    <row r="8" spans="1:12" x14ac:dyDescent="0.3">
      <c r="A8" t="s">
        <v>43</v>
      </c>
      <c r="F8" t="s">
        <v>5</v>
      </c>
      <c r="J8" t="s">
        <v>26</v>
      </c>
    </row>
    <row r="9" spans="1:12" x14ac:dyDescent="0.3">
      <c r="A9" s="1" t="s">
        <v>22</v>
      </c>
      <c r="B9" s="1" t="s">
        <v>23</v>
      </c>
      <c r="C9" s="1" t="s">
        <v>24</v>
      </c>
      <c r="D9" s="1" t="s">
        <v>25</v>
      </c>
      <c r="F9" t="s">
        <v>30</v>
      </c>
      <c r="G9" t="s">
        <v>5</v>
      </c>
      <c r="H9" t="s">
        <v>25</v>
      </c>
      <c r="J9" t="s">
        <v>28</v>
      </c>
      <c r="K9" t="s">
        <v>27</v>
      </c>
    </row>
    <row r="10" spans="1:12" ht="43.2" x14ac:dyDescent="0.3">
      <c r="A10" s="1" t="s">
        <v>34</v>
      </c>
      <c r="B10" s="1" t="s">
        <v>6</v>
      </c>
      <c r="C10" s="2" t="s">
        <v>54</v>
      </c>
      <c r="D10" s="1">
        <v>1</v>
      </c>
      <c r="F10" s="2" t="s">
        <v>35</v>
      </c>
      <c r="G10" s="2" t="s">
        <v>44</v>
      </c>
      <c r="H10" s="2"/>
      <c r="J10" s="8" t="s">
        <v>34</v>
      </c>
      <c r="K10" s="2" t="s">
        <v>11</v>
      </c>
      <c r="L10" t="s">
        <v>34</v>
      </c>
    </row>
    <row r="11" spans="1:12" ht="28.8" x14ac:dyDescent="0.3">
      <c r="A11" s="1" t="s">
        <v>34</v>
      </c>
      <c r="B11" s="1" t="s">
        <v>10</v>
      </c>
      <c r="C11" s="2" t="s">
        <v>55</v>
      </c>
      <c r="D11" s="1">
        <v>3</v>
      </c>
      <c r="F11" s="2" t="s">
        <v>35</v>
      </c>
      <c r="G11" s="2" t="s">
        <v>47</v>
      </c>
      <c r="H11" s="2"/>
      <c r="J11" s="8"/>
      <c r="K11" s="2" t="s">
        <v>41</v>
      </c>
    </row>
    <row r="12" spans="1:12" x14ac:dyDescent="0.3">
      <c r="A12" s="1" t="s">
        <v>34</v>
      </c>
      <c r="B12" s="1" t="s">
        <v>31</v>
      </c>
      <c r="C12" s="1" t="s">
        <v>56</v>
      </c>
      <c r="D12" s="1">
        <v>1</v>
      </c>
      <c r="F12" s="2" t="s">
        <v>34</v>
      </c>
      <c r="G12" s="2" t="s">
        <v>37</v>
      </c>
      <c r="H12" s="2"/>
      <c r="J12" s="8"/>
      <c r="K12" s="2" t="s">
        <v>42</v>
      </c>
    </row>
    <row r="13" spans="1:12" ht="28.8" x14ac:dyDescent="0.3">
      <c r="A13" s="1" t="s">
        <v>34</v>
      </c>
      <c r="B13" s="1" t="s">
        <v>11</v>
      </c>
      <c r="C13" s="2" t="s">
        <v>63</v>
      </c>
      <c r="D13" s="1">
        <v>5</v>
      </c>
      <c r="F13" s="2" t="s">
        <v>35</v>
      </c>
      <c r="G13" s="2" t="s">
        <v>38</v>
      </c>
      <c r="H13" s="2"/>
      <c r="J13" s="8"/>
      <c r="K13" s="2" t="s">
        <v>51</v>
      </c>
    </row>
    <row r="14" spans="1:12" ht="28.8" x14ac:dyDescent="0.3">
      <c r="A14" s="1" t="s">
        <v>35</v>
      </c>
      <c r="B14" s="1" t="s">
        <v>32</v>
      </c>
      <c r="C14" s="1" t="s">
        <v>57</v>
      </c>
      <c r="D14" s="1">
        <v>6</v>
      </c>
      <c r="F14" s="2" t="s">
        <v>34</v>
      </c>
      <c r="G14" s="2" t="s">
        <v>39</v>
      </c>
      <c r="H14" s="2"/>
      <c r="J14" s="8"/>
      <c r="K14" s="2" t="s">
        <v>66</v>
      </c>
    </row>
    <row r="15" spans="1:12" ht="43.2" x14ac:dyDescent="0.3">
      <c r="A15" s="1" t="s">
        <v>34</v>
      </c>
      <c r="B15" s="1" t="s">
        <v>19</v>
      </c>
      <c r="C15" s="2" t="s">
        <v>59</v>
      </c>
      <c r="D15" s="1">
        <v>1</v>
      </c>
      <c r="F15" s="2" t="s">
        <v>34</v>
      </c>
      <c r="G15" s="2" t="s">
        <v>9</v>
      </c>
      <c r="H15" s="2"/>
      <c r="J15" s="2"/>
      <c r="K15" s="2"/>
    </row>
    <row r="16" spans="1:12" ht="28.8" x14ac:dyDescent="0.3">
      <c r="A16" s="1" t="s">
        <v>34</v>
      </c>
      <c r="B16" s="1" t="s">
        <v>62</v>
      </c>
      <c r="C16" s="2" t="s">
        <v>64</v>
      </c>
      <c r="D16" s="1">
        <v>4</v>
      </c>
      <c r="F16" s="2" t="s">
        <v>35</v>
      </c>
      <c r="G16" s="2" t="s">
        <v>40</v>
      </c>
      <c r="H16" s="2"/>
      <c r="J16" s="2"/>
      <c r="K16" s="2"/>
    </row>
    <row r="17" spans="1:11" ht="28.8" x14ac:dyDescent="0.3">
      <c r="A17" s="1" t="s">
        <v>34</v>
      </c>
      <c r="B17" s="1" t="s">
        <v>33</v>
      </c>
      <c r="C17" s="2" t="s">
        <v>55</v>
      </c>
      <c r="D17" s="1">
        <v>2</v>
      </c>
      <c r="F17" s="2" t="s">
        <v>35</v>
      </c>
      <c r="G17" s="2" t="s">
        <v>65</v>
      </c>
      <c r="H17" s="2"/>
      <c r="J17" s="2"/>
      <c r="K17" s="2"/>
    </row>
    <row r="18" spans="1:11" ht="57.6" x14ac:dyDescent="0.3">
      <c r="A18" s="1" t="s">
        <v>34</v>
      </c>
      <c r="B18" s="1" t="s">
        <v>36</v>
      </c>
      <c r="C18" s="1" t="s">
        <v>61</v>
      </c>
      <c r="D18" s="1">
        <v>4</v>
      </c>
      <c r="F18" s="2" t="s">
        <v>35</v>
      </c>
      <c r="G18" s="2" t="s">
        <v>45</v>
      </c>
      <c r="H18" s="2"/>
      <c r="J18" s="2"/>
      <c r="K18" s="2"/>
    </row>
    <row r="19" spans="1:11" ht="43.2" x14ac:dyDescent="0.3">
      <c r="A19" s="1" t="s">
        <v>34</v>
      </c>
      <c r="B19" s="1" t="s">
        <v>58</v>
      </c>
      <c r="C19" s="2" t="s">
        <v>59</v>
      </c>
      <c r="D19" s="1">
        <v>1</v>
      </c>
      <c r="F19" s="2" t="s">
        <v>35</v>
      </c>
      <c r="G19" s="2" t="s">
        <v>46</v>
      </c>
      <c r="H19" s="2"/>
      <c r="J19" s="2"/>
      <c r="K19" s="2"/>
    </row>
    <row r="20" spans="1:11" ht="28.8" x14ac:dyDescent="0.3">
      <c r="A20" s="1"/>
      <c r="B20" s="1"/>
      <c r="C20" s="1"/>
      <c r="D20" s="1"/>
      <c r="F20" s="2" t="s">
        <v>35</v>
      </c>
      <c r="G20" s="2" t="s">
        <v>48</v>
      </c>
      <c r="H20" s="2"/>
      <c r="J20" s="2"/>
      <c r="K20" s="2"/>
    </row>
    <row r="21" spans="1:11" x14ac:dyDescent="0.3">
      <c r="F21" s="2" t="s">
        <v>35</v>
      </c>
      <c r="G21" s="2" t="s">
        <v>49</v>
      </c>
      <c r="H21" s="2"/>
      <c r="J21" s="2"/>
      <c r="K21" s="2"/>
    </row>
    <row r="22" spans="1:11" ht="43.2" x14ac:dyDescent="0.3">
      <c r="F22" s="2" t="s">
        <v>35</v>
      </c>
      <c r="G22" s="2" t="s">
        <v>50</v>
      </c>
      <c r="H22" s="2"/>
      <c r="J22" s="2"/>
      <c r="K22" s="2"/>
    </row>
    <row r="23" spans="1:11" ht="43.2" x14ac:dyDescent="0.3">
      <c r="F23" s="2" t="s">
        <v>35</v>
      </c>
      <c r="G23" s="2" t="s">
        <v>52</v>
      </c>
      <c r="H23" s="2"/>
    </row>
    <row r="24" spans="1:11" x14ac:dyDescent="0.3">
      <c r="F24" s="2" t="s">
        <v>34</v>
      </c>
      <c r="G24" s="2" t="s">
        <v>53</v>
      </c>
      <c r="H24" s="2"/>
    </row>
    <row r="25" spans="1:11" x14ac:dyDescent="0.3">
      <c r="F25" s="2" t="s">
        <v>34</v>
      </c>
      <c r="G25" s="2" t="s">
        <v>60</v>
      </c>
      <c r="H2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2" workbookViewId="0">
      <selection activeCell="M6" sqref="M5:M6"/>
    </sheetView>
  </sheetViews>
  <sheetFormatPr baseColWidth="10" defaultRowHeight="14.4" x14ac:dyDescent="0.3"/>
  <cols>
    <col min="2" max="2" width="18" bestFit="1" customWidth="1"/>
    <col min="3" max="3" width="19.21875" bestFit="1" customWidth="1"/>
    <col min="6" max="6" width="14.33203125" customWidth="1"/>
    <col min="15" max="15" width="13" bestFit="1" customWidth="1"/>
  </cols>
  <sheetData>
    <row r="1" spans="1:15" x14ac:dyDescent="0.3">
      <c r="A1" s="3" t="s">
        <v>22</v>
      </c>
      <c r="B1" s="3" t="s">
        <v>23</v>
      </c>
      <c r="C1" s="3" t="s">
        <v>24</v>
      </c>
      <c r="D1" s="3" t="s">
        <v>25</v>
      </c>
      <c r="F1" s="11" t="s">
        <v>30</v>
      </c>
      <c r="G1" s="11" t="s">
        <v>5</v>
      </c>
      <c r="H1" s="11" t="s">
        <v>25</v>
      </c>
      <c r="I1" s="9"/>
      <c r="J1" s="11" t="s">
        <v>28</v>
      </c>
      <c r="K1" s="11" t="s">
        <v>27</v>
      </c>
    </row>
    <row r="2" spans="1:15" ht="43.2" x14ac:dyDescent="0.3">
      <c r="A2" s="18" t="s">
        <v>34</v>
      </c>
      <c r="B2" s="4" t="s">
        <v>6</v>
      </c>
      <c r="C2" s="5" t="s">
        <v>54</v>
      </c>
      <c r="D2" s="4">
        <v>1</v>
      </c>
      <c r="F2" s="10" t="s">
        <v>83</v>
      </c>
      <c r="G2" s="12" t="s">
        <v>44</v>
      </c>
      <c r="H2" s="12" t="s">
        <v>101</v>
      </c>
      <c r="I2" s="9"/>
      <c r="J2" s="24" t="s">
        <v>34</v>
      </c>
      <c r="K2" s="12" t="s">
        <v>11</v>
      </c>
      <c r="O2" s="14" t="s">
        <v>83</v>
      </c>
    </row>
    <row r="3" spans="1:15" ht="28.8" x14ac:dyDescent="0.3">
      <c r="A3" s="19"/>
      <c r="B3" s="6" t="s">
        <v>10</v>
      </c>
      <c r="C3" s="7" t="s">
        <v>55</v>
      </c>
      <c r="D3" s="6">
        <v>3</v>
      </c>
      <c r="F3" s="10" t="s">
        <v>83</v>
      </c>
      <c r="G3" s="12" t="s">
        <v>40</v>
      </c>
      <c r="H3" s="13" t="s">
        <v>95</v>
      </c>
      <c r="I3" s="9"/>
      <c r="J3" s="25"/>
      <c r="K3" s="12" t="s">
        <v>32</v>
      </c>
    </row>
    <row r="4" spans="1:15" ht="28.8" x14ac:dyDescent="0.3">
      <c r="A4" s="19"/>
      <c r="B4" s="6" t="s">
        <v>11</v>
      </c>
      <c r="C4" s="7" t="s">
        <v>63</v>
      </c>
      <c r="D4" s="6">
        <v>3</v>
      </c>
      <c r="F4" s="10" t="s">
        <v>83</v>
      </c>
      <c r="G4" s="13" t="s">
        <v>65</v>
      </c>
      <c r="H4" s="12" t="s">
        <v>101</v>
      </c>
      <c r="I4" s="9"/>
      <c r="J4" s="25"/>
      <c r="K4" s="12" t="s">
        <v>31</v>
      </c>
    </row>
    <row r="5" spans="1:15" ht="57.6" x14ac:dyDescent="0.3">
      <c r="A5" s="19"/>
      <c r="B5" s="6" t="s">
        <v>19</v>
      </c>
      <c r="C5" s="7" t="s">
        <v>59</v>
      </c>
      <c r="D5" s="6">
        <v>1</v>
      </c>
      <c r="F5" s="10" t="s">
        <v>83</v>
      </c>
      <c r="G5" s="12" t="s">
        <v>45</v>
      </c>
      <c r="H5" s="13" t="s">
        <v>95</v>
      </c>
      <c r="I5" s="9"/>
      <c r="J5" s="25"/>
      <c r="K5" s="12" t="s">
        <v>36</v>
      </c>
      <c r="M5" t="s">
        <v>115</v>
      </c>
    </row>
    <row r="6" spans="1:15" ht="43.2" x14ac:dyDescent="0.3">
      <c r="A6" s="19"/>
      <c r="B6" s="4" t="s">
        <v>62</v>
      </c>
      <c r="C6" s="5" t="s">
        <v>64</v>
      </c>
      <c r="D6" s="4">
        <v>2</v>
      </c>
      <c r="F6" s="10" t="s">
        <v>83</v>
      </c>
      <c r="G6" s="12" t="s">
        <v>50</v>
      </c>
      <c r="H6" s="12" t="s">
        <v>101</v>
      </c>
      <c r="I6" s="9"/>
      <c r="J6" s="25"/>
      <c r="K6" s="12" t="s">
        <v>19</v>
      </c>
    </row>
    <row r="7" spans="1:15" ht="43.2" x14ac:dyDescent="0.3">
      <c r="A7" s="19"/>
      <c r="B7" s="6" t="s">
        <v>33</v>
      </c>
      <c r="C7" s="7" t="s">
        <v>55</v>
      </c>
      <c r="D7" s="6">
        <v>2</v>
      </c>
      <c r="F7" s="21" t="s">
        <v>67</v>
      </c>
      <c r="G7" s="13" t="s">
        <v>68</v>
      </c>
      <c r="H7" s="13" t="s">
        <v>101</v>
      </c>
      <c r="I7" s="9"/>
      <c r="J7" s="25"/>
      <c r="K7" s="12" t="s">
        <v>33</v>
      </c>
    </row>
    <row r="8" spans="1:15" ht="43.2" x14ac:dyDescent="0.3">
      <c r="A8" s="19"/>
      <c r="B8" s="4" t="s">
        <v>36</v>
      </c>
      <c r="C8" s="4" t="s">
        <v>61</v>
      </c>
      <c r="D8" s="4">
        <v>2</v>
      </c>
      <c r="F8" s="22"/>
      <c r="G8" s="12" t="s">
        <v>69</v>
      </c>
      <c r="H8" s="12" t="s">
        <v>95</v>
      </c>
      <c r="I8" s="9"/>
      <c r="J8" s="25"/>
      <c r="K8" s="12" t="s">
        <v>10</v>
      </c>
    </row>
    <row r="9" spans="1:15" ht="57.6" x14ac:dyDescent="0.3">
      <c r="A9" s="19"/>
      <c r="B9" s="6" t="s">
        <v>58</v>
      </c>
      <c r="C9" s="7" t="s">
        <v>59</v>
      </c>
      <c r="D9" s="6">
        <v>1</v>
      </c>
      <c r="F9" s="22"/>
      <c r="G9" s="12" t="s">
        <v>70</v>
      </c>
      <c r="H9" s="13" t="s">
        <v>95</v>
      </c>
      <c r="I9" s="9"/>
      <c r="J9" s="25"/>
      <c r="K9" s="12" t="s">
        <v>6</v>
      </c>
    </row>
    <row r="10" spans="1:15" ht="72" x14ac:dyDescent="0.3">
      <c r="A10" s="20"/>
      <c r="B10" s="4" t="s">
        <v>31</v>
      </c>
      <c r="C10" s="4" t="s">
        <v>56</v>
      </c>
      <c r="D10" s="4">
        <v>1</v>
      </c>
      <c r="F10" s="23"/>
      <c r="G10" s="12" t="s">
        <v>71</v>
      </c>
      <c r="H10" s="12" t="s">
        <v>100</v>
      </c>
      <c r="I10" s="9"/>
      <c r="J10" s="25"/>
      <c r="K10" s="12" t="s">
        <v>42</v>
      </c>
    </row>
    <row r="11" spans="1:15" x14ac:dyDescent="0.3">
      <c r="A11" s="4" t="s">
        <v>35</v>
      </c>
      <c r="B11" s="4" t="s">
        <v>32</v>
      </c>
      <c r="C11" s="4" t="s">
        <v>57</v>
      </c>
      <c r="D11" s="4">
        <v>3</v>
      </c>
      <c r="F11" s="13" t="s">
        <v>38</v>
      </c>
      <c r="G11" s="13" t="s">
        <v>38</v>
      </c>
      <c r="H11" s="13" t="s">
        <v>102</v>
      </c>
      <c r="I11" s="9"/>
      <c r="J11" s="25"/>
      <c r="K11" s="13" t="s">
        <v>51</v>
      </c>
    </row>
    <row r="12" spans="1:15" ht="28.8" x14ac:dyDescent="0.3">
      <c r="F12" s="24" t="s">
        <v>72</v>
      </c>
      <c r="G12" s="13" t="s">
        <v>60</v>
      </c>
      <c r="H12" s="13" t="s">
        <v>104</v>
      </c>
      <c r="I12" s="9"/>
      <c r="J12" s="25"/>
      <c r="K12" s="12" t="s">
        <v>66</v>
      </c>
    </row>
    <row r="13" spans="1:15" x14ac:dyDescent="0.3">
      <c r="F13" s="25"/>
      <c r="G13" s="12" t="s">
        <v>78</v>
      </c>
      <c r="H13" s="13" t="s">
        <v>95</v>
      </c>
      <c r="I13" s="9"/>
      <c r="J13" s="9"/>
      <c r="K13" s="9"/>
    </row>
    <row r="14" spans="1:15" x14ac:dyDescent="0.3">
      <c r="F14" s="25"/>
      <c r="G14" s="13" t="s">
        <v>9</v>
      </c>
      <c r="H14" s="13" t="s">
        <v>101</v>
      </c>
      <c r="I14" s="9"/>
      <c r="J14" s="9"/>
      <c r="K14" s="9"/>
    </row>
    <row r="15" spans="1:15" ht="43.2" x14ac:dyDescent="0.3">
      <c r="F15" s="25"/>
      <c r="G15" s="13" t="s">
        <v>73</v>
      </c>
      <c r="H15" s="13" t="s">
        <v>102</v>
      </c>
      <c r="I15" s="9"/>
      <c r="J15" s="9"/>
      <c r="K15" s="9"/>
      <c r="M15" t="s">
        <v>80</v>
      </c>
    </row>
    <row r="16" spans="1:15" ht="43.2" x14ac:dyDescent="0.3">
      <c r="F16" s="25"/>
      <c r="G16" s="13" t="s">
        <v>74</v>
      </c>
      <c r="H16" s="13" t="s">
        <v>102</v>
      </c>
      <c r="I16" s="9"/>
      <c r="J16" s="9"/>
      <c r="K16" s="9"/>
      <c r="M16" t="s">
        <v>81</v>
      </c>
    </row>
    <row r="17" spans="6:11" ht="28.8" x14ac:dyDescent="0.3">
      <c r="F17" s="25"/>
      <c r="G17" s="12" t="s">
        <v>48</v>
      </c>
      <c r="H17" s="13" t="s">
        <v>95</v>
      </c>
      <c r="I17" s="9"/>
      <c r="J17" s="9"/>
      <c r="K17" s="9"/>
    </row>
    <row r="18" spans="6:11" ht="28.8" x14ac:dyDescent="0.3">
      <c r="F18" s="25"/>
      <c r="G18" s="13" t="s">
        <v>75</v>
      </c>
      <c r="H18" s="13" t="s">
        <v>105</v>
      </c>
      <c r="I18" s="9"/>
      <c r="J18" s="9"/>
      <c r="K18" s="9"/>
    </row>
    <row r="19" spans="6:11" ht="28.8" x14ac:dyDescent="0.3">
      <c r="F19" s="25"/>
      <c r="G19" s="13" t="s">
        <v>76</v>
      </c>
      <c r="H19" s="13" t="s">
        <v>105</v>
      </c>
      <c r="I19" s="9"/>
      <c r="J19" s="9"/>
      <c r="K19" s="9"/>
    </row>
    <row r="20" spans="6:11" x14ac:dyDescent="0.3">
      <c r="F20" s="25"/>
      <c r="G20" s="12" t="s">
        <v>79</v>
      </c>
      <c r="H20" s="13" t="s">
        <v>102</v>
      </c>
      <c r="I20" s="9"/>
      <c r="J20" s="9"/>
      <c r="K20" s="9"/>
    </row>
    <row r="21" spans="6:11" ht="43.2" x14ac:dyDescent="0.3">
      <c r="F21" s="25"/>
      <c r="G21" s="13" t="s">
        <v>82</v>
      </c>
      <c r="H21" s="13">
        <v>1</v>
      </c>
      <c r="I21" s="9"/>
      <c r="J21" s="9"/>
      <c r="K21" s="9"/>
    </row>
    <row r="22" spans="6:11" x14ac:dyDescent="0.3">
      <c r="F22" s="25"/>
      <c r="G22" s="12" t="s">
        <v>53</v>
      </c>
      <c r="H22" s="13" t="s">
        <v>102</v>
      </c>
      <c r="I22" s="9"/>
      <c r="J22" s="9"/>
      <c r="K22" s="9"/>
    </row>
    <row r="23" spans="6:11" ht="28.8" x14ac:dyDescent="0.3">
      <c r="F23" s="25"/>
      <c r="G23" s="12" t="s">
        <v>77</v>
      </c>
      <c r="H23" s="13" t="s">
        <v>102</v>
      </c>
      <c r="I23" s="9"/>
      <c r="J23" s="9"/>
      <c r="K23" s="9"/>
    </row>
    <row r="24" spans="6:11" x14ac:dyDescent="0.3">
      <c r="G24" s="16" t="s">
        <v>103</v>
      </c>
      <c r="H24">
        <v>6</v>
      </c>
    </row>
  </sheetData>
  <mergeCells count="4">
    <mergeCell ref="A2:A10"/>
    <mergeCell ref="F7:F10"/>
    <mergeCell ref="F12:F23"/>
    <mergeCell ref="J2:J12"/>
  </mergeCells>
  <dataValidations count="1">
    <dataValidation allowBlank="1" showInputMessage="1" showErrorMessage="1" promptTitle="Catégorie" sqref="F2 F7:F10 F11 F12:F2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workbookViewId="0">
      <selection activeCell="M10" sqref="M10:Q28"/>
    </sheetView>
  </sheetViews>
  <sheetFormatPr baseColWidth="10" defaultRowHeight="14.4" x14ac:dyDescent="0.3"/>
  <cols>
    <col min="1" max="1" width="26.5546875" bestFit="1" customWidth="1"/>
    <col min="2" max="2" width="38.33203125" bestFit="1" customWidth="1"/>
  </cols>
  <sheetData>
    <row r="3" spans="1:17" x14ac:dyDescent="0.3">
      <c r="A3" t="s">
        <v>91</v>
      </c>
      <c r="B3" t="s">
        <v>45</v>
      </c>
      <c r="C3" t="str">
        <f>VLOOKUP(B3, Feuil2!$G$2:$H$23, 2, FALSE)</f>
        <v>5</v>
      </c>
      <c r="D3" t="s">
        <v>34</v>
      </c>
      <c r="E3" t="s">
        <v>62</v>
      </c>
      <c r="F3">
        <f t="shared" ref="F3:F10" si="0">VLOOKUP(E3, Competence_tbl, 3, FALSE)</f>
        <v>2</v>
      </c>
    </row>
    <row r="4" spans="1:17" x14ac:dyDescent="0.3">
      <c r="A4" t="s">
        <v>92</v>
      </c>
      <c r="B4" t="s">
        <v>70</v>
      </c>
      <c r="C4" t="str">
        <f>VLOOKUP(B4, Feuil2!$G$2:$H$23, 2, FALSE)</f>
        <v>5</v>
      </c>
      <c r="D4" t="s">
        <v>34</v>
      </c>
      <c r="E4" t="s">
        <v>6</v>
      </c>
      <c r="F4">
        <f t="shared" si="0"/>
        <v>1</v>
      </c>
    </row>
    <row r="5" spans="1:17" x14ac:dyDescent="0.3">
      <c r="A5" t="s">
        <v>92</v>
      </c>
      <c r="B5" t="s">
        <v>68</v>
      </c>
      <c r="C5" t="str">
        <f>VLOOKUP(B5, Feuil2!$G$2:$H$23, 2, FALSE)</f>
        <v>4</v>
      </c>
      <c r="D5" t="s">
        <v>34</v>
      </c>
      <c r="E5" t="s">
        <v>6</v>
      </c>
      <c r="F5">
        <f t="shared" si="0"/>
        <v>1</v>
      </c>
    </row>
    <row r="6" spans="1:17" x14ac:dyDescent="0.3">
      <c r="A6" t="s">
        <v>38</v>
      </c>
      <c r="B6" t="s">
        <v>38</v>
      </c>
      <c r="C6" t="str">
        <f>VLOOKUP(B6, Feuil2!$G$2:$H$23, 2, FALSE)</f>
        <v>6</v>
      </c>
      <c r="D6" t="s">
        <v>34</v>
      </c>
      <c r="E6" t="s">
        <v>6</v>
      </c>
      <c r="F6">
        <f t="shared" si="0"/>
        <v>1</v>
      </c>
    </row>
    <row r="7" spans="1:17" x14ac:dyDescent="0.3">
      <c r="A7" t="s">
        <v>92</v>
      </c>
      <c r="B7" t="s">
        <v>71</v>
      </c>
      <c r="C7" t="str">
        <f>VLOOKUP(B7, Feuil2!$G$2:$H$23, 2, FALSE)</f>
        <v>8</v>
      </c>
      <c r="D7" t="s">
        <v>34</v>
      </c>
      <c r="E7" t="s">
        <v>6</v>
      </c>
      <c r="F7">
        <f t="shared" si="0"/>
        <v>1</v>
      </c>
    </row>
    <row r="8" spans="1:17" x14ac:dyDescent="0.3">
      <c r="A8" t="s">
        <v>92</v>
      </c>
      <c r="B8" t="s">
        <v>70</v>
      </c>
      <c r="C8" t="str">
        <f>VLOOKUP(B8, Feuil2!$G$2:$H$23, 2, FALSE)</f>
        <v>5</v>
      </c>
      <c r="D8" t="s">
        <v>34</v>
      </c>
      <c r="E8" t="s">
        <v>6</v>
      </c>
      <c r="F8">
        <f t="shared" si="0"/>
        <v>1</v>
      </c>
    </row>
    <row r="9" spans="1:17" x14ac:dyDescent="0.3">
      <c r="A9" t="s">
        <v>92</v>
      </c>
      <c r="B9" t="s">
        <v>70</v>
      </c>
      <c r="C9" t="str">
        <f>VLOOKUP(B9, Feuil2!$G$2:$H$23, 2, FALSE)</f>
        <v>5</v>
      </c>
      <c r="D9" t="s">
        <v>34</v>
      </c>
      <c r="E9" t="s">
        <v>6</v>
      </c>
      <c r="F9">
        <f t="shared" si="0"/>
        <v>1</v>
      </c>
    </row>
    <row r="10" spans="1:17" x14ac:dyDescent="0.3">
      <c r="A10" t="s">
        <v>72</v>
      </c>
      <c r="B10" t="s">
        <v>60</v>
      </c>
      <c r="C10" t="str">
        <f>VLOOKUP(B10, Feuil2!$G$2:$H$23, 2, FALSE)</f>
        <v>10</v>
      </c>
      <c r="D10" t="s">
        <v>34</v>
      </c>
      <c r="E10" t="s">
        <v>6</v>
      </c>
      <c r="F10">
        <f t="shared" si="0"/>
        <v>1</v>
      </c>
      <c r="M10" s="26" t="s">
        <v>160</v>
      </c>
      <c r="N10" s="26" t="s">
        <v>166</v>
      </c>
      <c r="O10" s="26" t="str">
        <f>LOWER(LEFT(M11,5))&amp;"_"&amp;"number"</f>
        <v>_number</v>
      </c>
      <c r="P10" s="26" t="s">
        <v>162</v>
      </c>
      <c r="Q10" s="26" t="s">
        <v>99</v>
      </c>
    </row>
    <row r="11" spans="1:17" x14ac:dyDescent="0.3">
      <c r="M11" s="27"/>
      <c r="N11" s="27"/>
      <c r="O11" s="27"/>
      <c r="P11" t="str">
        <f>UPPER(LEFT(N10,4))&amp;Tableau82131[[#This Row],[Colonne2]]&amp;"_"&amp;UPPER(LEFT(Tableau82131[[#This Row],[Colonne1]],4))&amp;Tableau82131[[#This Row],[Colonne3]]</f>
        <v>PATT_</v>
      </c>
      <c r="Q11" s="27" t="e">
        <f>ROUND(SUM(N13:N28)/(SUMIF(Q13:Q28,"&gt;0",Q13:Q28)),0)</f>
        <v>#DIV/0!</v>
      </c>
    </row>
    <row r="12" spans="1:17" x14ac:dyDescent="0.3">
      <c r="M12" s="26" t="s">
        <v>163</v>
      </c>
      <c r="N12" s="26" t="s">
        <v>25</v>
      </c>
      <c r="O12" s="26" t="s">
        <v>97</v>
      </c>
      <c r="P12" s="26" t="s">
        <v>26</v>
      </c>
      <c r="Q12" s="26" t="s">
        <v>25</v>
      </c>
    </row>
    <row r="13" spans="1:17" x14ac:dyDescent="0.3">
      <c r="F13" t="s">
        <v>91</v>
      </c>
      <c r="M13" s="26"/>
      <c r="N13" s="26">
        <f>IFERROR(VLOOKUP(M13,Brique_tbl,2,FALSE),0) *O13</f>
        <v>0</v>
      </c>
      <c r="O13" s="26">
        <v>1</v>
      </c>
      <c r="P13" s="26"/>
      <c r="Q13" s="26" t="str">
        <f>IFERROR(VLOOKUP(P13,Ressources_tbl,9,FALSE)," ")</f>
        <v xml:space="preserve"> </v>
      </c>
    </row>
    <row r="14" spans="1:17" x14ac:dyDescent="0.3">
      <c r="F14" t="s">
        <v>92</v>
      </c>
      <c r="M14" s="26"/>
      <c r="N14" s="26">
        <f>IFERROR(VLOOKUP(M14,Brique_tbl,2,FALSE),0) *O14</f>
        <v>0</v>
      </c>
      <c r="O14" s="26">
        <v>1</v>
      </c>
      <c r="P14" s="26"/>
      <c r="Q14" s="26" t="str">
        <f>IFERROR(VLOOKUP(P14,Ressources_tbl,9,FALSE)," ")</f>
        <v xml:space="preserve"> </v>
      </c>
    </row>
    <row r="15" spans="1:17" x14ac:dyDescent="0.3">
      <c r="F15" t="s">
        <v>72</v>
      </c>
      <c r="M15" s="26"/>
      <c r="N15" s="26">
        <f>IFERROR(VLOOKUP(M15,Brique_tbl,2,FALSE),0) *O15</f>
        <v>0</v>
      </c>
      <c r="O15" s="26">
        <v>1</v>
      </c>
      <c r="P15" s="26"/>
      <c r="Q15" s="26" t="str">
        <f>IFERROR(VLOOKUP(P15,Ressources_tbl,9,FALSE)," ")</f>
        <v xml:space="preserve"> </v>
      </c>
    </row>
    <row r="16" spans="1:17" x14ac:dyDescent="0.3">
      <c r="F16" t="s">
        <v>38</v>
      </c>
      <c r="M16" s="26"/>
      <c r="N16" s="26">
        <f>IFERROR(VLOOKUP(M16,Brique_tbl,2,FALSE),0) *O16</f>
        <v>0</v>
      </c>
      <c r="O16" s="26">
        <v>1</v>
      </c>
      <c r="P16" s="26"/>
      <c r="Q16" s="26" t="str">
        <f>IFERROR(VLOOKUP(P16,Ressources_tbl,9,FALSE)," ")</f>
        <v xml:space="preserve"> </v>
      </c>
    </row>
    <row r="17" spans="2:17" x14ac:dyDescent="0.3">
      <c r="B17" s="10" t="s">
        <v>83</v>
      </c>
      <c r="M17" s="26"/>
      <c r="N17" s="26">
        <f>IFERROR(VLOOKUP(M17,Brique_tbl,2,FALSE),0) *O17</f>
        <v>0</v>
      </c>
      <c r="O17" s="26">
        <v>1</v>
      </c>
      <c r="P17" s="26"/>
      <c r="Q17" s="26" t="str">
        <f>IFERROR(VLOOKUP(P17,Ressources_tbl,9,FALSE)," ")</f>
        <v xml:space="preserve"> </v>
      </c>
    </row>
    <row r="18" spans="2:17" x14ac:dyDescent="0.3">
      <c r="M18" s="26"/>
      <c r="N18" s="26">
        <f>IFERROR(VLOOKUP(M18,Brique_tbl,2,FALSE),0) *O18</f>
        <v>0</v>
      </c>
      <c r="O18" s="26">
        <v>1</v>
      </c>
      <c r="P18" s="26"/>
      <c r="Q18" s="26" t="str">
        <f>IFERROR(VLOOKUP(P18,Ressources_tbl,9,FALSE)," ")</f>
        <v xml:space="preserve"> </v>
      </c>
    </row>
    <row r="19" spans="2:17" x14ac:dyDescent="0.3">
      <c r="F19" t="s">
        <v>34</v>
      </c>
      <c r="I19">
        <v>1</v>
      </c>
      <c r="M19" s="26"/>
      <c r="N19" s="26">
        <f>IFERROR(VLOOKUP(M19,Brique_tbl,2,FALSE),0) *O19</f>
        <v>0</v>
      </c>
      <c r="O19" s="26">
        <v>1</v>
      </c>
      <c r="P19" s="26"/>
      <c r="Q19" s="26" t="str">
        <f>IFERROR(VLOOKUP(P19,Ressources_tbl,9,FALSE)," ")</f>
        <v xml:space="preserve"> </v>
      </c>
    </row>
    <row r="20" spans="2:17" x14ac:dyDescent="0.3">
      <c r="F20" t="s">
        <v>35</v>
      </c>
      <c r="I20">
        <v>2</v>
      </c>
      <c r="M20" s="26"/>
      <c r="N20" s="26">
        <f>IFERROR(VLOOKUP(M20,Brique_tbl,2,FALSE),0) *O20</f>
        <v>0</v>
      </c>
      <c r="O20" s="26">
        <v>1</v>
      </c>
      <c r="P20" s="26"/>
      <c r="Q20" s="26" t="str">
        <f>IFERROR(VLOOKUP(P20,Ressources_tbl,9,FALSE)," ")</f>
        <v xml:space="preserve"> </v>
      </c>
    </row>
    <row r="21" spans="2:17" x14ac:dyDescent="0.3">
      <c r="I21">
        <v>3</v>
      </c>
      <c r="M21" s="26"/>
      <c r="N21" s="26">
        <f>IFERROR(VLOOKUP(M21,Brique_tbl,2,FALSE),0) *O21</f>
        <v>0</v>
      </c>
      <c r="O21" s="26">
        <v>1</v>
      </c>
      <c r="P21" s="26"/>
      <c r="Q21" s="26" t="str">
        <f>IFERROR(VLOOKUP(P21,Ressources_tbl,9,FALSE)," ")</f>
        <v xml:space="preserve"> </v>
      </c>
    </row>
    <row r="22" spans="2:17" x14ac:dyDescent="0.3">
      <c r="I22">
        <v>4</v>
      </c>
      <c r="M22" s="26"/>
      <c r="N22" s="26">
        <f>IFERROR(VLOOKUP(M22,Brique_tbl,2,FALSE),0) *O22</f>
        <v>0</v>
      </c>
      <c r="O22" s="26">
        <v>1</v>
      </c>
      <c r="P22" s="26"/>
      <c r="Q22" s="26" t="str">
        <f>IFERROR(VLOOKUP(P22,Ressources_tbl,9,FALSE)," ")</f>
        <v xml:space="preserve"> </v>
      </c>
    </row>
    <row r="23" spans="2:17" x14ac:dyDescent="0.3">
      <c r="E23" s="9" t="s">
        <v>84</v>
      </c>
      <c r="F23" s="9" t="s">
        <v>84</v>
      </c>
      <c r="G23" s="9">
        <f>E23+F23</f>
        <v>2</v>
      </c>
      <c r="I23">
        <v>5</v>
      </c>
      <c r="J23">
        <v>4</v>
      </c>
      <c r="K23" t="str">
        <f>VLOOKUP(J23, $C$25:$F$28, 2, FALSE)</f>
        <v>chose</v>
      </c>
      <c r="M23" s="26"/>
      <c r="N23" s="26">
        <f>IFERROR(VLOOKUP(M23,Brique_tbl,2,FALSE),0) *O23</f>
        <v>0</v>
      </c>
      <c r="O23" s="26">
        <v>1</v>
      </c>
      <c r="P23" s="26"/>
      <c r="Q23" s="26" t="str">
        <f>IFERROR(VLOOKUP(P23,Ressources_tbl,9,FALSE)," ")</f>
        <v xml:space="preserve"> </v>
      </c>
    </row>
    <row r="24" spans="2:17" x14ac:dyDescent="0.3">
      <c r="I24">
        <v>6</v>
      </c>
      <c r="M24" s="26"/>
      <c r="N24" s="26">
        <f>IFERROR(VLOOKUP(M24,Brique_tbl,2,FALSE),0) *O24</f>
        <v>0</v>
      </c>
      <c r="O24" s="26">
        <v>1</v>
      </c>
      <c r="P24" s="26"/>
      <c r="Q24" s="26" t="str">
        <f>IFERROR(VLOOKUP(P24,Ressources_tbl,9,FALSE)," ")</f>
        <v xml:space="preserve"> </v>
      </c>
    </row>
    <row r="25" spans="2:17" x14ac:dyDescent="0.3">
      <c r="C25">
        <v>1</v>
      </c>
      <c r="D25" t="s">
        <v>85</v>
      </c>
      <c r="E25">
        <v>19.899999999999999</v>
      </c>
      <c r="F25" t="s">
        <v>89</v>
      </c>
      <c r="I25">
        <v>7</v>
      </c>
      <c r="M25" s="26"/>
      <c r="N25" s="26">
        <f>IFERROR(VLOOKUP(M25,Brique_tbl,2,FALSE),0) *O25</f>
        <v>0</v>
      </c>
      <c r="O25" s="26">
        <v>1</v>
      </c>
      <c r="P25" s="26"/>
      <c r="Q25" s="26" t="str">
        <f>IFERROR(VLOOKUP(P25,Ressources_tbl,9,FALSE)," ")</f>
        <v xml:space="preserve"> </v>
      </c>
    </row>
    <row r="26" spans="2:17" x14ac:dyDescent="0.3">
      <c r="C26">
        <v>2</v>
      </c>
      <c r="D26" t="s">
        <v>86</v>
      </c>
      <c r="E26">
        <v>45</v>
      </c>
      <c r="F26" t="s">
        <v>90</v>
      </c>
      <c r="I26">
        <v>8</v>
      </c>
      <c r="M26" s="26"/>
      <c r="N26" s="26">
        <f>IFERROR(VLOOKUP(M26,Brique_tbl,2,FALSE),0) *O26</f>
        <v>0</v>
      </c>
      <c r="O26" s="26">
        <v>1</v>
      </c>
      <c r="P26" s="26"/>
      <c r="Q26" s="26" t="str">
        <f>IFERROR(VLOOKUP(P26,Ressources_tbl,9,FALSE)," ")</f>
        <v xml:space="preserve"> </v>
      </c>
    </row>
    <row r="27" spans="2:17" x14ac:dyDescent="0.3">
      <c r="C27">
        <v>3</v>
      </c>
      <c r="D27" t="s">
        <v>87</v>
      </c>
      <c r="E27">
        <v>9</v>
      </c>
      <c r="F27" t="s">
        <v>89</v>
      </c>
      <c r="I27">
        <v>9</v>
      </c>
      <c r="M27" s="26"/>
      <c r="N27" s="26">
        <f>IFERROR(VLOOKUP(M27,Brique_tbl,2,FALSE),0) *O27</f>
        <v>0</v>
      </c>
      <c r="O27" s="26">
        <v>1</v>
      </c>
      <c r="P27" s="26"/>
      <c r="Q27" s="26" t="str">
        <f>IFERROR(VLOOKUP(P27,Ressources_tbl,9,FALSE)," ")</f>
        <v xml:space="preserve"> </v>
      </c>
    </row>
    <row r="28" spans="2:17" x14ac:dyDescent="0.3">
      <c r="C28">
        <v>4</v>
      </c>
      <c r="D28" t="s">
        <v>88</v>
      </c>
      <c r="E28">
        <v>7</v>
      </c>
      <c r="F28" t="s">
        <v>89</v>
      </c>
      <c r="M28" s="26"/>
      <c r="N28" s="26">
        <f>IFERROR(VLOOKUP(M28,Brique_tbl,2,FALSE),0) *O28</f>
        <v>0</v>
      </c>
      <c r="O28" s="26">
        <v>1</v>
      </c>
      <c r="P28" s="26"/>
      <c r="Q28" s="26" t="str">
        <f>IFERROR(VLOOKUP(P28,Ressources_tbl,9,FALSE)," ")</f>
        <v xml:space="preserve"> </v>
      </c>
    </row>
    <row r="35" spans="2:2" x14ac:dyDescent="0.3">
      <c r="B35">
        <f>VLOOKUP(E4, Competence_tbl, 3, FALSE)</f>
        <v>1</v>
      </c>
    </row>
  </sheetData>
  <dataValidations count="7">
    <dataValidation type="list" allowBlank="1" showInputMessage="1" showErrorMessage="1" promptTitle="Catégorie" sqref="A3:A10">
      <formula1>Categorie</formula1>
    </dataValidation>
    <dataValidation type="list" allowBlank="1" showInputMessage="1" showErrorMessage="1" sqref="B3:B10">
      <formula1>INDIRECT(A3)</formula1>
    </dataValidation>
    <dataValidation type="list" allowBlank="1" showInputMessage="1" showErrorMessage="1" sqref="D3:D10">
      <formula1>Categorie_avatar</formula1>
    </dataValidation>
    <dataValidation type="list" allowBlank="1" showInputMessage="1" showErrorMessage="1" sqref="E3:E10">
      <formula1>INDIRECT(D3)</formula1>
    </dataValidation>
    <dataValidation type="list" allowBlank="1" showInputMessage="1" showErrorMessage="1" sqref="G3:G10 O13:O28">
      <formula1>Multiplicateur</formula1>
    </dataValidation>
    <dataValidation type="list" allowBlank="1" showInputMessage="1" showErrorMessage="1" sqref="P13:P28">
      <formula1>Ressources_lst</formula1>
    </dataValidation>
    <dataValidation type="list" allowBlank="1" showInputMessage="1" showErrorMessage="1" sqref="M13:M28">
      <formula1>Brique_lst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4" sqref="C4"/>
    </sheetView>
  </sheetViews>
  <sheetFormatPr baseColWidth="10" defaultRowHeight="14.4" x14ac:dyDescent="0.3"/>
  <sheetData>
    <row r="2" spans="2:3" x14ac:dyDescent="0.3">
      <c r="B2" t="s">
        <v>184</v>
      </c>
      <c r="C2" t="s">
        <v>185</v>
      </c>
    </row>
    <row r="3" spans="2:3" x14ac:dyDescent="0.3">
      <c r="B3" t="s">
        <v>186</v>
      </c>
      <c r="C3" t="s">
        <v>187</v>
      </c>
    </row>
    <row r="4" spans="2:3" x14ac:dyDescent="0.3">
      <c r="B4" t="s">
        <v>188</v>
      </c>
      <c r="C4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8"/>
  <sheetViews>
    <sheetView topLeftCell="C1" workbookViewId="0">
      <selection activeCell="C28" sqref="C28"/>
    </sheetView>
  </sheetViews>
  <sheetFormatPr baseColWidth="10" defaultRowHeight="14.4" x14ac:dyDescent="0.3"/>
  <cols>
    <col min="2" max="3" width="18" bestFit="1" customWidth="1"/>
    <col min="4" max="4" width="21.6640625" customWidth="1"/>
    <col min="5" max="5" width="12.33203125" bestFit="1" customWidth="1"/>
    <col min="10" max="10" width="27" bestFit="1" customWidth="1"/>
  </cols>
  <sheetData>
    <row r="2" spans="3:16" x14ac:dyDescent="0.3">
      <c r="C2" t="s">
        <v>96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116</v>
      </c>
    </row>
    <row r="3" spans="3:16" ht="28.8" x14ac:dyDescent="0.3">
      <c r="D3" s="17" t="s">
        <v>114</v>
      </c>
      <c r="E3" s="1">
        <v>1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4</v>
      </c>
      <c r="L3" s="1">
        <v>3</v>
      </c>
      <c r="M3" s="1">
        <f>SUM(E3:L3)</f>
        <v>19</v>
      </c>
    </row>
    <row r="4" spans="3:16" x14ac:dyDescent="0.3">
      <c r="C4" t="s">
        <v>6</v>
      </c>
      <c r="D4">
        <v>1</v>
      </c>
      <c r="E4" s="1" t="s">
        <v>115</v>
      </c>
      <c r="F4" s="1" t="s">
        <v>115</v>
      </c>
      <c r="G4" s="1" t="s">
        <v>115</v>
      </c>
      <c r="H4" s="1" t="s">
        <v>115</v>
      </c>
      <c r="I4" s="1"/>
      <c r="J4" s="1"/>
      <c r="K4" s="1"/>
      <c r="L4" s="1"/>
      <c r="M4">
        <f>IF(ISBLANK(E4), 0,$E$3) + IF(ISBLANK(F4),0,$F$3) + IF(ISBLANK(G4),0,$G$3) + IF(ISBLANK(H4),0,$H$3) + IF(ISBLANK(I4),0,$I$3) + IF(ISBLANK(J4),0,$J$3) + IF(ISBLANK(K4),0,$K$3) + IF(ISBLANK(L4),0,$L$3) +D4</f>
        <v>8</v>
      </c>
      <c r="P4">
        <v>1</v>
      </c>
    </row>
    <row r="5" spans="3:16" x14ac:dyDescent="0.3">
      <c r="C5" t="s">
        <v>10</v>
      </c>
      <c r="D5">
        <v>2</v>
      </c>
      <c r="E5" s="1" t="s">
        <v>115</v>
      </c>
      <c r="F5" s="1" t="s">
        <v>115</v>
      </c>
      <c r="G5" s="1" t="s">
        <v>115</v>
      </c>
      <c r="H5" s="1" t="s">
        <v>115</v>
      </c>
      <c r="I5" s="1" t="s">
        <v>115</v>
      </c>
      <c r="J5" s="1"/>
      <c r="K5" s="1"/>
      <c r="L5" s="1"/>
      <c r="M5">
        <f t="shared" ref="M5:M13" si="0">IF(ISBLANK(E5), 0,$E$3) + IF(ISBLANK(F5),0,$F$3) + IF(ISBLANK(G5),0,$G$3) + IF(ISBLANK(H5),0,$H$3) + IF(ISBLANK(I5),0,$I$3) + IF(ISBLANK(J5),0,$J$3) + IF(ISBLANK(K5),0,$K$3) + IF(ISBLANK(L5),0,$L$3) +D5</f>
        <v>11</v>
      </c>
      <c r="P5">
        <v>2</v>
      </c>
    </row>
    <row r="6" spans="3:16" x14ac:dyDescent="0.3">
      <c r="C6" t="s">
        <v>11</v>
      </c>
      <c r="D6">
        <v>2</v>
      </c>
      <c r="E6" s="1"/>
      <c r="F6" s="1" t="s">
        <v>115</v>
      </c>
      <c r="G6" s="1" t="s">
        <v>115</v>
      </c>
      <c r="H6" s="1" t="s">
        <v>115</v>
      </c>
      <c r="I6" s="1" t="s">
        <v>115</v>
      </c>
      <c r="J6" s="1"/>
      <c r="K6" s="1"/>
      <c r="L6" s="1"/>
      <c r="M6">
        <f t="shared" si="0"/>
        <v>10</v>
      </c>
      <c r="P6">
        <v>3</v>
      </c>
    </row>
    <row r="7" spans="3:16" x14ac:dyDescent="0.3">
      <c r="C7" t="s">
        <v>19</v>
      </c>
      <c r="D7">
        <v>1</v>
      </c>
      <c r="E7" s="1" t="s">
        <v>115</v>
      </c>
      <c r="F7" s="1" t="s">
        <v>115</v>
      </c>
      <c r="G7" s="1" t="s">
        <v>115</v>
      </c>
      <c r="H7" s="1" t="s">
        <v>115</v>
      </c>
      <c r="I7" s="1" t="s">
        <v>115</v>
      </c>
      <c r="J7" s="1"/>
      <c r="K7" s="1"/>
      <c r="L7" s="1"/>
      <c r="M7">
        <f t="shared" si="0"/>
        <v>10</v>
      </c>
      <c r="P7">
        <v>4</v>
      </c>
    </row>
    <row r="8" spans="3:16" x14ac:dyDescent="0.3">
      <c r="C8" t="s">
        <v>62</v>
      </c>
      <c r="D8">
        <v>2</v>
      </c>
      <c r="E8" s="1" t="s">
        <v>115</v>
      </c>
      <c r="F8" s="1"/>
      <c r="G8" s="1" t="s">
        <v>115</v>
      </c>
      <c r="H8" s="1"/>
      <c r="I8" s="1"/>
      <c r="J8" s="1"/>
      <c r="K8" s="1"/>
      <c r="L8" s="1"/>
      <c r="M8">
        <f t="shared" si="0"/>
        <v>5</v>
      </c>
      <c r="P8">
        <v>5</v>
      </c>
    </row>
    <row r="9" spans="3:16" x14ac:dyDescent="0.3">
      <c r="C9" t="s">
        <v>33</v>
      </c>
      <c r="D9">
        <v>2</v>
      </c>
      <c r="E9" s="1" t="s">
        <v>115</v>
      </c>
      <c r="F9" s="1" t="s">
        <v>115</v>
      </c>
      <c r="G9" s="1" t="s">
        <v>115</v>
      </c>
      <c r="H9" s="1" t="s">
        <v>115</v>
      </c>
      <c r="I9" s="1" t="s">
        <v>115</v>
      </c>
      <c r="J9" s="1"/>
      <c r="K9" s="1"/>
      <c r="L9" s="1"/>
      <c r="M9">
        <f t="shared" si="0"/>
        <v>11</v>
      </c>
      <c r="P9">
        <v>6</v>
      </c>
    </row>
    <row r="10" spans="3:16" x14ac:dyDescent="0.3">
      <c r="C10" t="s">
        <v>36</v>
      </c>
      <c r="D10">
        <v>1</v>
      </c>
      <c r="E10" s="1"/>
      <c r="F10" s="1"/>
      <c r="G10" s="1"/>
      <c r="H10" s="1"/>
      <c r="I10" s="1" t="s">
        <v>115</v>
      </c>
      <c r="J10" s="1"/>
      <c r="K10" s="1" t="s">
        <v>115</v>
      </c>
      <c r="L10" s="1"/>
      <c r="M10">
        <f t="shared" si="0"/>
        <v>7</v>
      </c>
    </row>
    <row r="11" spans="3:16" x14ac:dyDescent="0.3">
      <c r="C11" t="s">
        <v>58</v>
      </c>
      <c r="D11">
        <v>1</v>
      </c>
      <c r="E11" s="1" t="s">
        <v>115</v>
      </c>
      <c r="F11" s="1" t="s">
        <v>115</v>
      </c>
      <c r="G11" s="1" t="s">
        <v>115</v>
      </c>
      <c r="H11" s="1" t="s">
        <v>115</v>
      </c>
      <c r="I11" s="1" t="s">
        <v>115</v>
      </c>
      <c r="J11" s="1"/>
      <c r="K11" s="1"/>
      <c r="L11" s="1"/>
      <c r="M11">
        <f t="shared" si="0"/>
        <v>10</v>
      </c>
    </row>
    <row r="12" spans="3:16" x14ac:dyDescent="0.3">
      <c r="C12" t="s">
        <v>31</v>
      </c>
      <c r="D12">
        <v>1</v>
      </c>
      <c r="E12" s="1" t="s">
        <v>115</v>
      </c>
      <c r="F12" s="1" t="s">
        <v>115</v>
      </c>
      <c r="G12" s="1" t="s">
        <v>115</v>
      </c>
      <c r="H12" s="1" t="s">
        <v>115</v>
      </c>
      <c r="I12" s="1" t="s">
        <v>115</v>
      </c>
      <c r="J12" s="1"/>
      <c r="K12" s="1"/>
      <c r="L12" s="1"/>
      <c r="M12">
        <f t="shared" si="0"/>
        <v>10</v>
      </c>
    </row>
    <row r="13" spans="3:16" x14ac:dyDescent="0.3">
      <c r="C13" t="s">
        <v>32</v>
      </c>
      <c r="D13">
        <v>2</v>
      </c>
      <c r="E13" s="1"/>
      <c r="F13" s="1"/>
      <c r="G13" s="1" t="s">
        <v>115</v>
      </c>
      <c r="H13" s="1"/>
      <c r="I13" s="1"/>
      <c r="J13" s="1"/>
      <c r="K13" s="1" t="s">
        <v>115</v>
      </c>
      <c r="L13" s="1"/>
      <c r="M13">
        <f>IF(ISBLANK(E13), 0,$E$3) + IF(ISBLANK(F13),0,$F$3) + IF(ISBLANK(G13),0,$G$3) + IF(ISBLANK(H13),0,$H$3) + IF(ISBLANK(I13),0,$I$3) + IF(ISBLANK(J13),0,$J$3) + IF(ISBLANK(K13),0,$K$3) + IF(ISBLANK(L13),0,$L$3) +D13</f>
        <v>8</v>
      </c>
    </row>
    <row r="16" spans="3:16" x14ac:dyDescent="0.3">
      <c r="D16" t="s">
        <v>137</v>
      </c>
    </row>
    <row r="17" spans="3:10" x14ac:dyDescent="0.3">
      <c r="C17" t="s">
        <v>91</v>
      </c>
      <c r="D17" t="s">
        <v>117</v>
      </c>
      <c r="J17" t="s">
        <v>161</v>
      </c>
    </row>
    <row r="18" spans="3:10" x14ac:dyDescent="0.3">
      <c r="D18" t="s">
        <v>118</v>
      </c>
    </row>
    <row r="19" spans="3:10" x14ac:dyDescent="0.3">
      <c r="D19" t="s">
        <v>119</v>
      </c>
    </row>
    <row r="20" spans="3:10" x14ac:dyDescent="0.3">
      <c r="D20" t="s">
        <v>120</v>
      </c>
    </row>
    <row r="21" spans="3:10" x14ac:dyDescent="0.3">
      <c r="D21" t="s">
        <v>121</v>
      </c>
    </row>
    <row r="22" spans="3:10" x14ac:dyDescent="0.3">
      <c r="D22" t="s">
        <v>122</v>
      </c>
    </row>
    <row r="23" spans="3:10" x14ac:dyDescent="0.3">
      <c r="C23" t="s">
        <v>92</v>
      </c>
      <c r="D23" t="s">
        <v>123</v>
      </c>
    </row>
    <row r="24" spans="3:10" x14ac:dyDescent="0.3">
      <c r="D24" t="s">
        <v>124</v>
      </c>
    </row>
    <row r="25" spans="3:10" x14ac:dyDescent="0.3">
      <c r="D25" t="s">
        <v>69</v>
      </c>
    </row>
    <row r="26" spans="3:10" x14ac:dyDescent="0.3">
      <c r="D26" t="s">
        <v>71</v>
      </c>
    </row>
    <row r="27" spans="3:10" x14ac:dyDescent="0.3">
      <c r="D27" t="s">
        <v>125</v>
      </c>
    </row>
    <row r="28" spans="3:10" x14ac:dyDescent="0.3">
      <c r="C28" t="s">
        <v>38</v>
      </c>
      <c r="D28" t="s">
        <v>38</v>
      </c>
    </row>
    <row r="29" spans="3:10" x14ac:dyDescent="0.3">
      <c r="C29" t="s">
        <v>72</v>
      </c>
      <c r="D29" t="s">
        <v>78</v>
      </c>
    </row>
    <row r="30" spans="3:10" x14ac:dyDescent="0.3">
      <c r="D30" t="s">
        <v>126</v>
      </c>
    </row>
    <row r="31" spans="3:10" x14ac:dyDescent="0.3">
      <c r="D31" t="s">
        <v>127</v>
      </c>
    </row>
    <row r="32" spans="3:10" x14ac:dyDescent="0.3">
      <c r="D32" t="s">
        <v>128</v>
      </c>
    </row>
    <row r="33" spans="3:4" x14ac:dyDescent="0.3">
      <c r="D33" t="s">
        <v>129</v>
      </c>
    </row>
    <row r="34" spans="3:4" x14ac:dyDescent="0.3">
      <c r="D34" t="s">
        <v>130</v>
      </c>
    </row>
    <row r="35" spans="3:4" x14ac:dyDescent="0.3">
      <c r="D35" t="s">
        <v>131</v>
      </c>
    </row>
    <row r="36" spans="3:4" x14ac:dyDescent="0.3">
      <c r="D36" t="s">
        <v>132</v>
      </c>
    </row>
    <row r="37" spans="3:4" x14ac:dyDescent="0.3">
      <c r="D37" t="s">
        <v>133</v>
      </c>
    </row>
    <row r="38" spans="3:4" x14ac:dyDescent="0.3">
      <c r="D38" t="s">
        <v>134</v>
      </c>
    </row>
    <row r="39" spans="3:4" x14ac:dyDescent="0.3">
      <c r="D39" t="s">
        <v>79</v>
      </c>
    </row>
    <row r="40" spans="3:4" x14ac:dyDescent="0.3">
      <c r="D40" t="s">
        <v>135</v>
      </c>
    </row>
    <row r="41" spans="3:4" x14ac:dyDescent="0.3">
      <c r="D41" t="s">
        <v>136</v>
      </c>
    </row>
    <row r="42" spans="3:4" x14ac:dyDescent="0.3">
      <c r="D42" t="s">
        <v>138</v>
      </c>
    </row>
    <row r="43" spans="3:4" x14ac:dyDescent="0.3">
      <c r="D43" t="s">
        <v>139</v>
      </c>
    </row>
    <row r="44" spans="3:4" x14ac:dyDescent="0.3">
      <c r="D44" t="s">
        <v>143</v>
      </c>
    </row>
    <row r="45" spans="3:4" x14ac:dyDescent="0.3">
      <c r="C45" t="s">
        <v>140</v>
      </c>
      <c r="D45" t="s">
        <v>141</v>
      </c>
    </row>
    <row r="46" spans="3:4" x14ac:dyDescent="0.3">
      <c r="D46" t="s">
        <v>142</v>
      </c>
    </row>
    <row r="47" spans="3:4" x14ac:dyDescent="0.3">
      <c r="D47" t="s">
        <v>140</v>
      </c>
    </row>
    <row r="48" spans="3:4" x14ac:dyDescent="0.3">
      <c r="D48" t="s">
        <v>144</v>
      </c>
    </row>
  </sheetData>
  <dataValidations count="2">
    <dataValidation type="list" allowBlank="1" showInputMessage="1" showErrorMessage="1" sqref="C4:C13">
      <formula1>competences</formula1>
    </dataValidation>
    <dataValidation type="list" allowBlank="1" showInputMessage="1" showErrorMessage="1" sqref="E4:L13">
      <formula1>Choix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H7" sqref="H7"/>
    </sheetView>
  </sheetViews>
  <sheetFormatPr baseColWidth="10" defaultRowHeight="14.4" x14ac:dyDescent="0.3"/>
  <cols>
    <col min="2" max="2" width="14.109375" bestFit="1" customWidth="1"/>
    <col min="3" max="3" width="38.33203125" bestFit="1" customWidth="1"/>
  </cols>
  <sheetData>
    <row r="1" spans="2:8" x14ac:dyDescent="0.3">
      <c r="E1" t="s">
        <v>145</v>
      </c>
      <c r="F1" t="s">
        <v>146</v>
      </c>
      <c r="G1" t="s">
        <v>147</v>
      </c>
    </row>
    <row r="2" spans="2:8" x14ac:dyDescent="0.3">
      <c r="D2" t="s">
        <v>148</v>
      </c>
      <c r="E2">
        <v>5</v>
      </c>
      <c r="F2">
        <v>3</v>
      </c>
      <c r="G2">
        <v>1</v>
      </c>
    </row>
    <row r="3" spans="2:8" x14ac:dyDescent="0.3">
      <c r="B3" t="s">
        <v>91</v>
      </c>
      <c r="C3" t="s">
        <v>137</v>
      </c>
      <c r="D3">
        <v>3</v>
      </c>
      <c r="E3" s="1" t="s">
        <v>115</v>
      </c>
      <c r="F3" s="1"/>
      <c r="G3" s="1"/>
      <c r="H3">
        <f>IF(ISBLANK(E3), 0,$E$2) + IF(ISBLANK($F$3),0,$F$2) + IF(ISBLANK($G$3),0,$G$2)  +$D3</f>
        <v>8</v>
      </c>
    </row>
    <row r="4" spans="2:8" x14ac:dyDescent="0.3">
      <c r="C4" t="s">
        <v>117</v>
      </c>
      <c r="D4">
        <v>1</v>
      </c>
      <c r="E4" s="1" t="s">
        <v>115</v>
      </c>
      <c r="F4" s="1"/>
      <c r="G4" s="1"/>
      <c r="H4">
        <f t="shared" ref="H4:H35" si="0">IF(ISBLANK(E4), 0,$E$2) + IF(ISBLANK(F4),0,$F$2) + IF(ISBLANK(G4),0,$G$2)  +D4</f>
        <v>6</v>
      </c>
    </row>
    <row r="5" spans="2:8" x14ac:dyDescent="0.3">
      <c r="C5" t="s">
        <v>118</v>
      </c>
      <c r="D5">
        <v>2</v>
      </c>
      <c r="E5" s="1" t="s">
        <v>115</v>
      </c>
      <c r="F5" s="1"/>
      <c r="G5" s="1"/>
      <c r="H5">
        <f t="shared" si="0"/>
        <v>7</v>
      </c>
    </row>
    <row r="6" spans="2:8" x14ac:dyDescent="0.3">
      <c r="C6" t="s">
        <v>119</v>
      </c>
      <c r="D6">
        <v>2</v>
      </c>
      <c r="E6" s="1" t="s">
        <v>115</v>
      </c>
      <c r="F6" s="1"/>
      <c r="G6" s="1" t="s">
        <v>115</v>
      </c>
      <c r="H6">
        <f t="shared" si="0"/>
        <v>8</v>
      </c>
    </row>
    <row r="7" spans="2:8" x14ac:dyDescent="0.3">
      <c r="C7" t="s">
        <v>120</v>
      </c>
      <c r="D7">
        <v>4</v>
      </c>
      <c r="E7" s="1" t="s">
        <v>115</v>
      </c>
      <c r="F7" s="1"/>
      <c r="G7" s="1" t="s">
        <v>115</v>
      </c>
      <c r="H7">
        <f t="shared" si="0"/>
        <v>10</v>
      </c>
    </row>
    <row r="8" spans="2:8" x14ac:dyDescent="0.3">
      <c r="C8" t="s">
        <v>121</v>
      </c>
      <c r="D8">
        <v>2</v>
      </c>
      <c r="E8" s="1" t="s">
        <v>115</v>
      </c>
      <c r="F8" s="1"/>
      <c r="G8" s="1" t="s">
        <v>115</v>
      </c>
      <c r="H8">
        <f t="shared" si="0"/>
        <v>8</v>
      </c>
    </row>
    <row r="9" spans="2:8" x14ac:dyDescent="0.3">
      <c r="C9" t="s">
        <v>122</v>
      </c>
      <c r="D9">
        <v>2</v>
      </c>
      <c r="E9" s="1" t="s">
        <v>115</v>
      </c>
      <c r="F9" s="1" t="s">
        <v>115</v>
      </c>
      <c r="G9" s="1"/>
      <c r="H9">
        <f t="shared" si="0"/>
        <v>10</v>
      </c>
    </row>
    <row r="10" spans="2:8" x14ac:dyDescent="0.3">
      <c r="B10" t="s">
        <v>92</v>
      </c>
      <c r="C10" t="s">
        <v>123</v>
      </c>
      <c r="D10">
        <v>1</v>
      </c>
      <c r="E10" s="1" t="s">
        <v>115</v>
      </c>
      <c r="F10" s="1"/>
      <c r="G10" s="1"/>
      <c r="H10">
        <f t="shared" si="0"/>
        <v>6</v>
      </c>
    </row>
    <row r="11" spans="2:8" x14ac:dyDescent="0.3">
      <c r="C11" t="s">
        <v>124</v>
      </c>
      <c r="D11">
        <v>2</v>
      </c>
      <c r="E11" s="1" t="s">
        <v>115</v>
      </c>
      <c r="F11" s="1"/>
      <c r="G11" s="1"/>
      <c r="H11">
        <f t="shared" si="0"/>
        <v>7</v>
      </c>
    </row>
    <row r="12" spans="2:8" x14ac:dyDescent="0.3">
      <c r="C12" t="s">
        <v>69</v>
      </c>
      <c r="D12">
        <v>2</v>
      </c>
      <c r="E12" s="1" t="s">
        <v>115</v>
      </c>
      <c r="F12" s="1"/>
      <c r="G12" s="1"/>
      <c r="H12">
        <f t="shared" si="0"/>
        <v>7</v>
      </c>
    </row>
    <row r="13" spans="2:8" x14ac:dyDescent="0.3">
      <c r="C13" t="s">
        <v>71</v>
      </c>
      <c r="D13">
        <v>3</v>
      </c>
      <c r="E13" s="1" t="s">
        <v>115</v>
      </c>
      <c r="F13" s="1"/>
      <c r="G13" s="1" t="s">
        <v>115</v>
      </c>
      <c r="H13">
        <f t="shared" si="0"/>
        <v>9</v>
      </c>
    </row>
    <row r="14" spans="2:8" x14ac:dyDescent="0.3">
      <c r="C14" t="s">
        <v>125</v>
      </c>
      <c r="D14">
        <v>1</v>
      </c>
      <c r="E14" s="1" t="s">
        <v>115</v>
      </c>
      <c r="F14" s="1"/>
      <c r="G14" s="1"/>
      <c r="H14">
        <f t="shared" si="0"/>
        <v>6</v>
      </c>
    </row>
    <row r="15" spans="2:8" x14ac:dyDescent="0.3">
      <c r="B15" t="s">
        <v>38</v>
      </c>
      <c r="C15" t="s">
        <v>38</v>
      </c>
      <c r="D15">
        <v>2</v>
      </c>
      <c r="E15" s="1" t="s">
        <v>115</v>
      </c>
      <c r="F15" s="1"/>
      <c r="G15" s="1"/>
      <c r="H15">
        <f t="shared" si="0"/>
        <v>7</v>
      </c>
    </row>
    <row r="16" spans="2:8" x14ac:dyDescent="0.3">
      <c r="B16" t="s">
        <v>72</v>
      </c>
      <c r="C16" t="s">
        <v>78</v>
      </c>
      <c r="D16">
        <v>1</v>
      </c>
      <c r="E16" s="1"/>
      <c r="F16" s="1" t="s">
        <v>115</v>
      </c>
      <c r="G16" s="1" t="s">
        <v>115</v>
      </c>
      <c r="H16">
        <f t="shared" si="0"/>
        <v>5</v>
      </c>
    </row>
    <row r="17" spans="2:12" x14ac:dyDescent="0.3">
      <c r="C17" t="s">
        <v>126</v>
      </c>
      <c r="D17">
        <v>2</v>
      </c>
      <c r="E17" s="1"/>
      <c r="F17" s="1" t="s">
        <v>115</v>
      </c>
      <c r="G17" s="1" t="s">
        <v>115</v>
      </c>
      <c r="H17">
        <f t="shared" si="0"/>
        <v>6</v>
      </c>
      <c r="L17" t="s">
        <v>91</v>
      </c>
    </row>
    <row r="18" spans="2:12" x14ac:dyDescent="0.3">
      <c r="C18" t="s">
        <v>127</v>
      </c>
      <c r="D18">
        <v>2</v>
      </c>
      <c r="E18" s="1"/>
      <c r="F18" s="1" t="s">
        <v>115</v>
      </c>
      <c r="G18" s="1" t="s">
        <v>115</v>
      </c>
      <c r="H18">
        <f t="shared" si="0"/>
        <v>6</v>
      </c>
      <c r="L18" t="s">
        <v>92</v>
      </c>
    </row>
    <row r="19" spans="2:12" x14ac:dyDescent="0.3">
      <c r="C19" t="s">
        <v>128</v>
      </c>
      <c r="D19">
        <v>1</v>
      </c>
      <c r="E19" s="1"/>
      <c r="F19" s="1" t="s">
        <v>115</v>
      </c>
      <c r="G19" s="1" t="s">
        <v>115</v>
      </c>
      <c r="H19">
        <f t="shared" si="0"/>
        <v>5</v>
      </c>
      <c r="L19" t="s">
        <v>38</v>
      </c>
    </row>
    <row r="20" spans="2:12" x14ac:dyDescent="0.3">
      <c r="C20" t="s">
        <v>129</v>
      </c>
      <c r="D20">
        <v>1</v>
      </c>
      <c r="E20" s="1"/>
      <c r="F20" s="1" t="s">
        <v>115</v>
      </c>
      <c r="G20" s="1" t="s">
        <v>115</v>
      </c>
      <c r="H20">
        <f t="shared" si="0"/>
        <v>5</v>
      </c>
      <c r="L20" t="s">
        <v>72</v>
      </c>
    </row>
    <row r="21" spans="2:12" x14ac:dyDescent="0.3">
      <c r="C21" t="s">
        <v>130</v>
      </c>
      <c r="D21">
        <v>1</v>
      </c>
      <c r="E21" s="1"/>
      <c r="F21" s="1" t="s">
        <v>115</v>
      </c>
      <c r="G21" s="1" t="s">
        <v>115</v>
      </c>
      <c r="H21">
        <f t="shared" si="0"/>
        <v>5</v>
      </c>
      <c r="L21" t="s">
        <v>140</v>
      </c>
    </row>
    <row r="22" spans="2:12" x14ac:dyDescent="0.3">
      <c r="C22" t="s">
        <v>131</v>
      </c>
      <c r="D22">
        <v>3</v>
      </c>
      <c r="E22" s="1" t="s">
        <v>115</v>
      </c>
      <c r="F22" s="1"/>
      <c r="G22" s="1" t="s">
        <v>115</v>
      </c>
      <c r="H22">
        <f t="shared" si="0"/>
        <v>9</v>
      </c>
    </row>
    <row r="23" spans="2:12" x14ac:dyDescent="0.3">
      <c r="C23" t="s">
        <v>132</v>
      </c>
      <c r="D23">
        <v>3</v>
      </c>
      <c r="E23" s="1" t="s">
        <v>115</v>
      </c>
      <c r="F23" s="1"/>
      <c r="G23" s="1" t="s">
        <v>115</v>
      </c>
      <c r="H23">
        <f t="shared" si="0"/>
        <v>9</v>
      </c>
    </row>
    <row r="24" spans="2:12" x14ac:dyDescent="0.3">
      <c r="C24" t="s">
        <v>133</v>
      </c>
      <c r="D24">
        <v>2</v>
      </c>
      <c r="E24" s="1" t="s">
        <v>115</v>
      </c>
      <c r="F24" s="1"/>
      <c r="G24" s="1"/>
      <c r="H24">
        <f t="shared" si="0"/>
        <v>7</v>
      </c>
    </row>
    <row r="25" spans="2:12" x14ac:dyDescent="0.3">
      <c r="C25" t="s">
        <v>134</v>
      </c>
      <c r="D25">
        <v>2</v>
      </c>
      <c r="E25" s="1" t="s">
        <v>115</v>
      </c>
      <c r="F25" s="1"/>
      <c r="G25" s="1"/>
      <c r="H25">
        <f t="shared" si="0"/>
        <v>7</v>
      </c>
    </row>
    <row r="26" spans="2:12" x14ac:dyDescent="0.3">
      <c r="C26" t="s">
        <v>79</v>
      </c>
      <c r="D26">
        <v>1</v>
      </c>
      <c r="E26" s="1"/>
      <c r="F26" s="1" t="s">
        <v>115</v>
      </c>
      <c r="G26" s="1" t="s">
        <v>115</v>
      </c>
      <c r="H26">
        <f t="shared" si="0"/>
        <v>5</v>
      </c>
    </row>
    <row r="27" spans="2:12" x14ac:dyDescent="0.3">
      <c r="C27" t="s">
        <v>135</v>
      </c>
      <c r="D27">
        <v>2</v>
      </c>
      <c r="E27" s="1" t="s">
        <v>115</v>
      </c>
      <c r="F27" s="1"/>
      <c r="G27" s="1"/>
      <c r="H27">
        <f t="shared" si="0"/>
        <v>7</v>
      </c>
    </row>
    <row r="28" spans="2:12" x14ac:dyDescent="0.3">
      <c r="C28" t="s">
        <v>136</v>
      </c>
      <c r="D28">
        <v>2</v>
      </c>
      <c r="E28" s="1" t="s">
        <v>115</v>
      </c>
      <c r="F28" s="1"/>
      <c r="G28" s="1"/>
      <c r="H28">
        <f t="shared" si="0"/>
        <v>7</v>
      </c>
    </row>
    <row r="29" spans="2:12" x14ac:dyDescent="0.3">
      <c r="C29" t="s">
        <v>138</v>
      </c>
      <c r="D29">
        <v>1</v>
      </c>
      <c r="E29" s="1" t="s">
        <v>115</v>
      </c>
      <c r="F29" s="1"/>
      <c r="G29" s="1" t="s">
        <v>115</v>
      </c>
      <c r="H29">
        <f t="shared" si="0"/>
        <v>7</v>
      </c>
    </row>
    <row r="30" spans="2:12" x14ac:dyDescent="0.3">
      <c r="C30" t="s">
        <v>139</v>
      </c>
      <c r="D30">
        <v>1</v>
      </c>
      <c r="E30" s="1"/>
      <c r="F30" s="1" t="s">
        <v>115</v>
      </c>
      <c r="G30" s="1"/>
      <c r="H30">
        <f t="shared" si="0"/>
        <v>4</v>
      </c>
    </row>
    <row r="31" spans="2:12" x14ac:dyDescent="0.3">
      <c r="C31" t="s">
        <v>143</v>
      </c>
      <c r="D31">
        <v>2</v>
      </c>
      <c r="E31" s="1" t="s">
        <v>115</v>
      </c>
      <c r="F31" s="1"/>
      <c r="G31" s="1"/>
      <c r="H31">
        <f t="shared" si="0"/>
        <v>7</v>
      </c>
    </row>
    <row r="32" spans="2:12" x14ac:dyDescent="0.3">
      <c r="B32" t="s">
        <v>140</v>
      </c>
      <c r="C32" t="s">
        <v>141</v>
      </c>
      <c r="D32">
        <v>2</v>
      </c>
      <c r="E32" s="1"/>
      <c r="F32" s="1" t="s">
        <v>115</v>
      </c>
      <c r="G32" s="1" t="s">
        <v>115</v>
      </c>
      <c r="H32">
        <f t="shared" si="0"/>
        <v>6</v>
      </c>
    </row>
    <row r="33" spans="3:8" x14ac:dyDescent="0.3">
      <c r="C33" t="s">
        <v>142</v>
      </c>
      <c r="D33">
        <v>3</v>
      </c>
      <c r="E33" s="1" t="s">
        <v>115</v>
      </c>
      <c r="F33" s="1"/>
      <c r="G33" s="1" t="s">
        <v>115</v>
      </c>
      <c r="H33">
        <f t="shared" si="0"/>
        <v>9</v>
      </c>
    </row>
    <row r="34" spans="3:8" x14ac:dyDescent="0.3">
      <c r="C34" t="s">
        <v>140</v>
      </c>
      <c r="D34">
        <v>1</v>
      </c>
      <c r="E34" s="1" t="s">
        <v>115</v>
      </c>
      <c r="F34" s="1"/>
      <c r="G34" s="1"/>
      <c r="H34">
        <f t="shared" si="0"/>
        <v>6</v>
      </c>
    </row>
    <row r="35" spans="3:8" x14ac:dyDescent="0.3">
      <c r="C35" t="s">
        <v>144</v>
      </c>
      <c r="D35">
        <v>2</v>
      </c>
      <c r="E35" s="1" t="s">
        <v>115</v>
      </c>
      <c r="F35" s="1"/>
      <c r="G35" s="1" t="s">
        <v>115</v>
      </c>
      <c r="H35">
        <f t="shared" si="0"/>
        <v>8</v>
      </c>
    </row>
  </sheetData>
  <dataValidations count="1">
    <dataValidation type="list" allowBlank="1" showInputMessage="1" showErrorMessage="1" sqref="E3:G35">
      <formula1>Choix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0"/>
  <sheetViews>
    <sheetView topLeftCell="G1" workbookViewId="0">
      <selection activeCell="L3" sqref="L3"/>
    </sheetView>
  </sheetViews>
  <sheetFormatPr baseColWidth="10" defaultRowHeight="14.4" x14ac:dyDescent="0.3"/>
  <cols>
    <col min="2" max="2" width="17.77734375" bestFit="1" customWidth="1"/>
    <col min="3" max="3" width="32.6640625" bestFit="1" customWidth="1"/>
    <col min="4" max="4" width="9.109375" customWidth="1"/>
    <col min="5" max="10" width="18" bestFit="1" customWidth="1"/>
    <col min="11" max="11" width="16.33203125" customWidth="1"/>
    <col min="12" max="12" width="31.44140625" bestFit="1" customWidth="1"/>
    <col min="13" max="13" width="8.6640625" customWidth="1"/>
  </cols>
  <sheetData>
    <row r="2" spans="2:13" x14ac:dyDescent="0.3">
      <c r="B2" t="s">
        <v>93</v>
      </c>
      <c r="C2" t="s">
        <v>94</v>
      </c>
      <c r="D2" t="s">
        <v>25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98</v>
      </c>
    </row>
    <row r="3" spans="2:13" x14ac:dyDescent="0.3">
      <c r="B3" t="s">
        <v>91</v>
      </c>
      <c r="C3" t="s">
        <v>117</v>
      </c>
      <c r="D3">
        <f>VLOOKUP(C3,Obstacles!$C$3:$H$35,6,FALSE)</f>
        <v>6</v>
      </c>
      <c r="E3" t="s">
        <v>6</v>
      </c>
      <c r="F3" t="s">
        <v>58</v>
      </c>
      <c r="K3" s="15">
        <f>IFERROR(VLOOKUP(E3,Compétence_tbl,11,FALSE),0)+IFERROR(VLOOKUP(F3,Compétence_tbl,11,FALSE),0)+IFERROR(VLOOKUP(G3,Compétence_tbl,11,FALSE),0)+IFERROR(VLOOKUP(H3,Compétence_tbl,11,FALSE),0)+IFERROR(VLOOKUP(I3,Compétence_tbl,11,FALSE),0)+IFERROR(VLOOKUP(J3,Compétence_tbl,11,FALSE),0)</f>
        <v>18</v>
      </c>
      <c r="L3" t="str">
        <f>UPPER(LEFT(B3,4))&amp;"_"&amp;C3</f>
        <v>ENNE_Ennemis à pattern</v>
      </c>
      <c r="M3">
        <f>D3+K3</f>
        <v>24</v>
      </c>
    </row>
    <row r="4" spans="2:13" x14ac:dyDescent="0.3">
      <c r="B4" t="s">
        <v>91</v>
      </c>
      <c r="C4" t="s">
        <v>118</v>
      </c>
      <c r="D4">
        <f>VLOOKUP(C4,Obstacles!$C$3:$H$35,6,FALSE)</f>
        <v>7</v>
      </c>
      <c r="E4" t="s">
        <v>6</v>
      </c>
      <c r="F4" t="s">
        <v>33</v>
      </c>
      <c r="K4" s="15">
        <f>IFERROR(VLOOKUP(E4,Compétence_tbl,11,FALSE),0)+IFERROR(VLOOKUP(F4,Compétence_tbl,11,FALSE),0)+IFERROR(VLOOKUP(G4,Compétence_tbl,11,FALSE),0)+IFERROR(VLOOKUP(H4,Compétence_tbl,11,FALSE),0)+IFERROR(VLOOKUP(I4,Compétence_tbl,11,FALSE),0)+IFERROR(VLOOKUP(J4,Compétence_tbl,11,FALSE),0)</f>
        <v>19</v>
      </c>
      <c r="L4" t="str">
        <f>UPPER(LEFT(B4,4))&amp;"_"&amp;C4</f>
        <v>ENNE_Ennemis poursuivant le joueur</v>
      </c>
      <c r="M4">
        <f t="shared" ref="M4:M67" si="0">D4+K4</f>
        <v>26</v>
      </c>
    </row>
    <row r="5" spans="2:13" x14ac:dyDescent="0.3">
      <c r="B5" t="s">
        <v>92</v>
      </c>
      <c r="C5" t="s">
        <v>123</v>
      </c>
      <c r="D5">
        <f>VLOOKUP(C5,Obstacles!$C$3:$H$35,6,FALSE)</f>
        <v>6</v>
      </c>
      <c r="E5" t="s">
        <v>58</v>
      </c>
      <c r="F5" t="s">
        <v>19</v>
      </c>
      <c r="K5" s="15">
        <f>IFERROR(VLOOKUP(E5,Compétence_tbl,11,FALSE),0)+IFERROR(VLOOKUP(F5,Compétence_tbl,11,FALSE),0)+IFERROR(VLOOKUP(G5,Compétence_tbl,11,FALSE),0)+IFERROR(VLOOKUP(H5,Compétence_tbl,11,FALSE),0)+IFERROR(VLOOKUP(I5,Compétence_tbl,11,FALSE),0)+IFERROR(VLOOKUP(J5,Compétence_tbl,11,FALSE),0)</f>
        <v>20</v>
      </c>
      <c r="L5" t="str">
        <f>UPPER(LEFT(B5,4))&amp;"_"&amp;C5</f>
        <v>ENNE_Ennemis à volant à pattern</v>
      </c>
      <c r="M5">
        <f t="shared" si="0"/>
        <v>26</v>
      </c>
    </row>
    <row r="6" spans="2:13" x14ac:dyDescent="0.3">
      <c r="B6" t="s">
        <v>92</v>
      </c>
      <c r="C6" t="s">
        <v>124</v>
      </c>
      <c r="D6">
        <f>VLOOKUP(C6,Obstacles!$C$3:$H$35,6,FALSE)</f>
        <v>7</v>
      </c>
      <c r="E6" t="s">
        <v>58</v>
      </c>
      <c r="F6" t="s">
        <v>19</v>
      </c>
      <c r="G6" t="s">
        <v>6</v>
      </c>
      <c r="K6" s="15">
        <f>IFERROR(VLOOKUP(E6,Compétence_tbl,11,FALSE),0)+IFERROR(VLOOKUP(F6,Compétence_tbl,11,FALSE),0)+IFERROR(VLOOKUP(G6,Compétence_tbl,11,FALSE),0)+IFERROR(VLOOKUP(H6,Compétence_tbl,11,FALSE),0)+IFERROR(VLOOKUP(I6,Compétence_tbl,11,FALSE),0)+IFERROR(VLOOKUP(J6,Compétence_tbl,11,FALSE),0)</f>
        <v>28</v>
      </c>
      <c r="L6" t="str">
        <f>UPPER(LEFT(B6,4))&amp;"_"&amp;C6</f>
        <v>ENNE_Ennemis volant poursuivant le joueur</v>
      </c>
      <c r="M6">
        <f t="shared" si="0"/>
        <v>35</v>
      </c>
    </row>
    <row r="7" spans="2:13" x14ac:dyDescent="0.3">
      <c r="B7" t="s">
        <v>91</v>
      </c>
      <c r="C7" t="s">
        <v>118</v>
      </c>
      <c r="D7">
        <f>VLOOKUP(C7,Obstacles!$C$3:$H$35,6,FALSE)</f>
        <v>7</v>
      </c>
      <c r="E7" t="s">
        <v>58</v>
      </c>
      <c r="F7" t="s">
        <v>19</v>
      </c>
      <c r="G7" t="s">
        <v>6</v>
      </c>
      <c r="H7" t="s">
        <v>33</v>
      </c>
      <c r="K7" s="15">
        <f>IFERROR(VLOOKUP(E7,Compétence_tbl,11,FALSE),0)+IFERROR(VLOOKUP(F7,Compétence_tbl,11,FALSE),0)+IFERROR(VLOOKUP(G7,Compétence_tbl,11,FALSE),0)+IFERROR(VLOOKUP(H7,Compétence_tbl,11,FALSE),0)+IFERROR(VLOOKUP(I7,Compétence_tbl,11,FALSE),0)+IFERROR(VLOOKUP(J7,Compétence_tbl,11,FALSE),0)</f>
        <v>39</v>
      </c>
      <c r="L7" t="str">
        <f>UPPER(LEFT(B7,4))&amp;"_"&amp;C7</f>
        <v>ENNE_Ennemis poursuivant le joueur</v>
      </c>
      <c r="M7">
        <f t="shared" si="0"/>
        <v>46</v>
      </c>
    </row>
    <row r="8" spans="2:13" x14ac:dyDescent="0.3">
      <c r="B8" t="s">
        <v>91</v>
      </c>
      <c r="C8" t="s">
        <v>137</v>
      </c>
      <c r="D8">
        <f>VLOOKUP(C8,Obstacles!$C$3:$H$35,6,FALSE)</f>
        <v>8</v>
      </c>
      <c r="E8" t="s">
        <v>58</v>
      </c>
      <c r="F8" t="s">
        <v>6</v>
      </c>
      <c r="G8" t="s">
        <v>36</v>
      </c>
      <c r="H8" t="s">
        <v>32</v>
      </c>
      <c r="K8" s="15">
        <f>IFERROR(VLOOKUP(E8,Compétence_tbl,11,FALSE),0)+IFERROR(VLOOKUP(F8,Compétence_tbl,11,FALSE),0)+IFERROR(VLOOKUP(G8,Compétence_tbl,11,FALSE),0)+IFERROR(VLOOKUP(H8,Compétence_tbl,11,FALSE),0)+IFERROR(VLOOKUP(I8,Compétence_tbl,11,FALSE),0)+IFERROR(VLOOKUP(J8,Compétence_tbl,11,FALSE),0)</f>
        <v>33</v>
      </c>
      <c r="L8" t="str">
        <f>UPPER(LEFT(B8,4))&amp;"_"&amp;C8</f>
        <v>ENNE_Ennemis caché dans le sol</v>
      </c>
      <c r="M8">
        <f t="shared" si="0"/>
        <v>41</v>
      </c>
    </row>
    <row r="9" spans="2:13" x14ac:dyDescent="0.3">
      <c r="B9" t="s">
        <v>91</v>
      </c>
      <c r="C9" t="s">
        <v>119</v>
      </c>
      <c r="D9">
        <f>VLOOKUP(C9,Obstacles!$C$3:$H$35,6,FALSE)</f>
        <v>8</v>
      </c>
      <c r="E9" t="s">
        <v>58</v>
      </c>
      <c r="F9" t="s">
        <v>6</v>
      </c>
      <c r="G9" t="s">
        <v>19</v>
      </c>
      <c r="H9" t="s">
        <v>11</v>
      </c>
      <c r="K9" s="15">
        <f>IFERROR(VLOOKUP(E9,Compétence_tbl,11,FALSE),0)+IFERROR(VLOOKUP(F9,Compétence_tbl,11,FALSE),0)+IFERROR(VLOOKUP(G9,Compétence_tbl,11,FALSE),0)+IFERROR(VLOOKUP(H9,Compétence_tbl,11,FALSE),0)+IFERROR(VLOOKUP(I9,Compétence_tbl,11,FALSE),0)+IFERROR(VLOOKUP(J9,Compétence_tbl,11,FALSE),0)</f>
        <v>38</v>
      </c>
      <c r="L9" t="str">
        <f>UPPER(LEFT(B9,4))&amp;"_"&amp;C9</f>
        <v>ENNE_Ennemis à projectile</v>
      </c>
      <c r="M9">
        <f t="shared" si="0"/>
        <v>46</v>
      </c>
    </row>
    <row r="10" spans="2:13" x14ac:dyDescent="0.3">
      <c r="B10" t="s">
        <v>91</v>
      </c>
      <c r="C10" t="s">
        <v>120</v>
      </c>
      <c r="D10">
        <f>VLOOKUP(C10,Obstacles!$C$3:$H$35,6,FALSE)</f>
        <v>10</v>
      </c>
      <c r="E10" t="s">
        <v>58</v>
      </c>
      <c r="F10" t="s">
        <v>19</v>
      </c>
      <c r="G10" t="s">
        <v>6</v>
      </c>
      <c r="H10" t="s">
        <v>11</v>
      </c>
      <c r="K10" s="15">
        <f>IFERROR(VLOOKUP(E10,Compétence_tbl,11,FALSE),0)+IFERROR(VLOOKUP(F10,Compétence_tbl,11,FALSE),0)+IFERROR(VLOOKUP(G10,Compétence_tbl,11,FALSE),0)+IFERROR(VLOOKUP(H10,Compétence_tbl,11,FALSE),0)+IFERROR(VLOOKUP(I10,Compétence_tbl,11,FALSE),0)+IFERROR(VLOOKUP(J10,Compétence_tbl,11,FALSE),0)</f>
        <v>38</v>
      </c>
      <c r="L10" t="str">
        <f>UPPER(LEFT(B10,4))&amp;"_"&amp;C10</f>
        <v>ENNE_Ennemis à projectile à tête chercheuse</v>
      </c>
      <c r="M10">
        <f t="shared" si="0"/>
        <v>48</v>
      </c>
    </row>
    <row r="11" spans="2:13" x14ac:dyDescent="0.3">
      <c r="B11" t="s">
        <v>91</v>
      </c>
      <c r="C11" t="s">
        <v>122</v>
      </c>
      <c r="D11">
        <f>VLOOKUP(C11,Obstacles!$C$3:$H$35,6,FALSE)</f>
        <v>10</v>
      </c>
      <c r="E11" t="s">
        <v>58</v>
      </c>
      <c r="F11" t="s">
        <v>6</v>
      </c>
      <c r="G11" t="s">
        <v>10</v>
      </c>
      <c r="H11" t="s">
        <v>19</v>
      </c>
      <c r="I11" t="s">
        <v>33</v>
      </c>
      <c r="J11" t="s">
        <v>32</v>
      </c>
      <c r="K11" s="15">
        <f>IFERROR(VLOOKUP(E11,Compétence_tbl,11,FALSE),0)+IFERROR(VLOOKUP(F11,Compétence_tbl,11,FALSE),0)+IFERROR(VLOOKUP(G11,Compétence_tbl,11,FALSE),0)+IFERROR(VLOOKUP(H11,Compétence_tbl,11,FALSE),0)+IFERROR(VLOOKUP(I11,Compétence_tbl,11,FALSE),0)+IFERROR(VLOOKUP(J11,Compétence_tbl,11,FALSE),0)</f>
        <v>58</v>
      </c>
      <c r="L11" t="str">
        <f>UPPER(LEFT(B11,4))&amp;"_"&amp;C11</f>
        <v>ENNE_Ennemis immobiles à épines</v>
      </c>
      <c r="M11">
        <f t="shared" si="0"/>
        <v>68</v>
      </c>
    </row>
    <row r="12" spans="2:13" x14ac:dyDescent="0.3">
      <c r="B12" t="s">
        <v>92</v>
      </c>
      <c r="C12" t="s">
        <v>69</v>
      </c>
      <c r="D12">
        <f>VLOOKUP(C12,Obstacles!$C$3:$H$35,6,FALSE)</f>
        <v>7</v>
      </c>
      <c r="E12" t="s">
        <v>58</v>
      </c>
      <c r="F12" t="s">
        <v>6</v>
      </c>
      <c r="G12" t="s">
        <v>19</v>
      </c>
      <c r="H12" t="s">
        <v>11</v>
      </c>
      <c r="K12" s="15">
        <f>IFERROR(VLOOKUP(E12,Compétence_tbl,11,FALSE),0)+IFERROR(VLOOKUP(F12,Compétence_tbl,11,FALSE),0)+IFERROR(VLOOKUP(G12,Compétence_tbl,11,FALSE),0)+IFERROR(VLOOKUP(H12,Compétence_tbl,11,FALSE),0)+IFERROR(VLOOKUP(I12,Compétence_tbl,11,FALSE),0)+IFERROR(VLOOKUP(J12,Compétence_tbl,11,FALSE),0)</f>
        <v>38</v>
      </c>
      <c r="L12" t="str">
        <f>UPPER(LEFT(B12,4))&amp;"_"&amp;C12</f>
        <v>ENNE_Ennemis volant à projectile</v>
      </c>
      <c r="M12">
        <f t="shared" si="0"/>
        <v>45</v>
      </c>
    </row>
    <row r="13" spans="2:13" x14ac:dyDescent="0.3">
      <c r="B13" t="s">
        <v>92</v>
      </c>
      <c r="C13" t="s">
        <v>71</v>
      </c>
      <c r="D13">
        <f>VLOOKUP(C13,Obstacles!$C$3:$H$35,6,FALSE)</f>
        <v>9</v>
      </c>
      <c r="E13" t="s">
        <v>58</v>
      </c>
      <c r="F13" t="s">
        <v>6</v>
      </c>
      <c r="G13" t="s">
        <v>19</v>
      </c>
      <c r="H13" t="s">
        <v>11</v>
      </c>
      <c r="K13" s="15">
        <f>IFERROR(VLOOKUP(E13,Compétence_tbl,11,FALSE),0)+IFERROR(VLOOKUP(F13,Compétence_tbl,11,FALSE),0)+IFERROR(VLOOKUP(G13,Compétence_tbl,11,FALSE),0)+IFERROR(VLOOKUP(H13,Compétence_tbl,11,FALSE),0)+IFERROR(VLOOKUP(I13,Compétence_tbl,11,FALSE),0)+IFERROR(VLOOKUP(J13,Compétence_tbl,11,FALSE),0)</f>
        <v>38</v>
      </c>
      <c r="L13" t="str">
        <f>UPPER(LEFT(B13,4))&amp;"_"&amp;C13</f>
        <v>ENNE_Ennemis volant à projectile à tête chercheuse</v>
      </c>
      <c r="M13">
        <f t="shared" si="0"/>
        <v>47</v>
      </c>
    </row>
    <row r="14" spans="2:13" x14ac:dyDescent="0.3">
      <c r="B14" t="s">
        <v>92</v>
      </c>
      <c r="C14" t="s">
        <v>125</v>
      </c>
      <c r="D14">
        <f>VLOOKUP(C14,Obstacles!$C$3:$H$35,6,FALSE)</f>
        <v>6</v>
      </c>
      <c r="E14" t="s">
        <v>32</v>
      </c>
      <c r="F14" t="s">
        <v>58</v>
      </c>
      <c r="K14" s="15">
        <f>IFERROR(VLOOKUP(E14,Compétence_tbl,11,FALSE),0)+IFERROR(VLOOKUP(F14,Compétence_tbl,11,FALSE),0)+IFERROR(VLOOKUP(G14,Compétence_tbl,11,FALSE),0)+IFERROR(VLOOKUP(H14,Compétence_tbl,11,FALSE),0)+IFERROR(VLOOKUP(I14,Compétence_tbl,11,FALSE),0)+IFERROR(VLOOKUP(J14,Compétence_tbl,11,FALSE),0)</f>
        <v>18</v>
      </c>
      <c r="L14" t="str">
        <f>UPPER(LEFT(B14,4))&amp;"_"&amp;C14</f>
        <v>ENNE_Ennemis volant immobile</v>
      </c>
      <c r="M14">
        <f t="shared" si="0"/>
        <v>24</v>
      </c>
    </row>
    <row r="15" spans="2:13" x14ac:dyDescent="0.3">
      <c r="B15" t="s">
        <v>38</v>
      </c>
      <c r="C15" t="s">
        <v>38</v>
      </c>
      <c r="D15">
        <f>VLOOKUP(C15,Obstacles!$C$3:$H$35,6,FALSE)</f>
        <v>7</v>
      </c>
      <c r="E15" t="s">
        <v>58</v>
      </c>
      <c r="F15" t="s">
        <v>6</v>
      </c>
      <c r="G15" t="s">
        <v>19</v>
      </c>
      <c r="H15" t="s">
        <v>33</v>
      </c>
      <c r="K15" s="15">
        <f>IFERROR(VLOOKUP(E15,Compétence_tbl,11,FALSE),0)+IFERROR(VLOOKUP(F15,Compétence_tbl,11,FALSE),0)+IFERROR(VLOOKUP(G15,Compétence_tbl,11,FALSE),0)+IFERROR(VLOOKUP(H15,Compétence_tbl,11,FALSE),0)+IFERROR(VLOOKUP(I15,Compétence_tbl,11,FALSE),0)+IFERROR(VLOOKUP(J15,Compétence_tbl,11,FALSE),0)</f>
        <v>39</v>
      </c>
      <c r="L15" t="str">
        <f>UPPER(LEFT(B15,4))&amp;"_"&amp;C15</f>
        <v>ROBO_Robots</v>
      </c>
      <c r="M15">
        <f t="shared" si="0"/>
        <v>46</v>
      </c>
    </row>
    <row r="16" spans="2:13" x14ac:dyDescent="0.3">
      <c r="B16" t="s">
        <v>72</v>
      </c>
      <c r="C16" t="s">
        <v>78</v>
      </c>
      <c r="D16">
        <f>VLOOKUP(C16,Obstacles!$C$3:$H$35,6,FALSE)</f>
        <v>5</v>
      </c>
      <c r="E16" t="s">
        <v>58</v>
      </c>
      <c r="F16" t="s">
        <v>6</v>
      </c>
      <c r="K16" s="15">
        <f>IFERROR(VLOOKUP(E16,Compétence_tbl,11,FALSE),0)+IFERROR(VLOOKUP(F16,Compétence_tbl,11,FALSE),0)+IFERROR(VLOOKUP(G16,Compétence_tbl,11,FALSE),0)+IFERROR(VLOOKUP(H16,Compétence_tbl,11,FALSE),0)+IFERROR(VLOOKUP(I16,Compétence_tbl,11,FALSE),0)+IFERROR(VLOOKUP(J16,Compétence_tbl,11,FALSE),0)</f>
        <v>18</v>
      </c>
      <c r="L16" t="str">
        <f>UPPER(LEFT(B16,4))&amp;"_"&amp;C16</f>
        <v>ENVI_Vide</v>
      </c>
      <c r="M16">
        <f t="shared" si="0"/>
        <v>23</v>
      </c>
    </row>
    <row r="17" spans="2:13" x14ac:dyDescent="0.3">
      <c r="B17" t="s">
        <v>72</v>
      </c>
      <c r="C17" t="s">
        <v>126</v>
      </c>
      <c r="D17">
        <f>VLOOKUP(C17,Obstacles!$C$3:$H$35,6,FALSE)</f>
        <v>6</v>
      </c>
      <c r="E17" t="s">
        <v>58</v>
      </c>
      <c r="F17" t="s">
        <v>6</v>
      </c>
      <c r="G17" t="s">
        <v>33</v>
      </c>
      <c r="H17" t="s">
        <v>19</v>
      </c>
      <c r="K17" s="15">
        <f>IFERROR(VLOOKUP(E17,Compétence_tbl,11,FALSE),0)+IFERROR(VLOOKUP(F17,Compétence_tbl,11,FALSE),0)+IFERROR(VLOOKUP(G17,Compétence_tbl,11,FALSE),0)+IFERROR(VLOOKUP(H17,Compétence_tbl,11,FALSE),0)+IFERROR(VLOOKUP(I17,Compétence_tbl,11,FALSE),0)+IFERROR(VLOOKUP(J17,Compétence_tbl,11,FALSE),0)</f>
        <v>39</v>
      </c>
      <c r="L17" t="str">
        <f>UPPER(LEFT(B17,4))&amp;"_"&amp;C17</f>
        <v>ENVI_Grand vide</v>
      </c>
      <c r="M17">
        <f t="shared" si="0"/>
        <v>45</v>
      </c>
    </row>
    <row r="18" spans="2:13" x14ac:dyDescent="0.3">
      <c r="B18" t="s">
        <v>72</v>
      </c>
      <c r="C18" t="s">
        <v>127</v>
      </c>
      <c r="D18">
        <f>VLOOKUP(C18,Obstacles!$C$3:$H$35,6,FALSE)</f>
        <v>6</v>
      </c>
      <c r="E18" t="s">
        <v>58</v>
      </c>
      <c r="F18" t="s">
        <v>6</v>
      </c>
      <c r="G18" t="s">
        <v>10</v>
      </c>
      <c r="H18" t="s">
        <v>11</v>
      </c>
      <c r="I18" t="s">
        <v>19</v>
      </c>
      <c r="J18" t="s">
        <v>33</v>
      </c>
      <c r="K18" s="15">
        <f>IFERROR(VLOOKUP(E18,Compétence_tbl,11,FALSE),0)+IFERROR(VLOOKUP(F18,Compétence_tbl,11,FALSE),0)+IFERROR(VLOOKUP(G18,Compétence_tbl,11,FALSE),0)+IFERROR(VLOOKUP(H18,Compétence_tbl,11,FALSE),0)+IFERROR(VLOOKUP(I18,Compétence_tbl,11,FALSE),0)+IFERROR(VLOOKUP(J18,Compétence_tbl,11,FALSE),0)</f>
        <v>60</v>
      </c>
      <c r="L18" t="str">
        <f>UPPER(LEFT(B18,4))&amp;"_"&amp;C18</f>
        <v>ENVI_Plus grand vide</v>
      </c>
      <c r="M18">
        <f t="shared" si="0"/>
        <v>66</v>
      </c>
    </row>
    <row r="19" spans="2:13" x14ac:dyDescent="0.3">
      <c r="B19" t="s">
        <v>72</v>
      </c>
      <c r="C19" t="s">
        <v>128</v>
      </c>
      <c r="D19">
        <f>VLOOKUP(C19,Obstacles!$C$3:$H$35,6,FALSE)</f>
        <v>5</v>
      </c>
      <c r="E19" t="s">
        <v>58</v>
      </c>
      <c r="F19" t="s">
        <v>6</v>
      </c>
      <c r="K19" s="15">
        <f>IFERROR(VLOOKUP(E19,Compétence_tbl,11,FALSE),0)+IFERROR(VLOOKUP(F19,Compétence_tbl,11,FALSE),0)+IFERROR(VLOOKUP(G19,Compétence_tbl,11,FALSE),0)+IFERROR(VLOOKUP(H19,Compétence_tbl,11,FALSE),0)+IFERROR(VLOOKUP(I19,Compétence_tbl,11,FALSE),0)+IFERROR(VLOOKUP(J19,Compétence_tbl,11,FALSE),0)</f>
        <v>18</v>
      </c>
      <c r="L19" t="str">
        <f>UPPER(LEFT(B19,4))&amp;"_"&amp;C19</f>
        <v>ENVI_Mur</v>
      </c>
      <c r="M19">
        <f t="shared" si="0"/>
        <v>23</v>
      </c>
    </row>
    <row r="20" spans="2:13" x14ac:dyDescent="0.3">
      <c r="B20" t="s">
        <v>72</v>
      </c>
      <c r="C20" t="s">
        <v>129</v>
      </c>
      <c r="D20">
        <f>VLOOKUP(C20,Obstacles!$C$3:$H$35,6,FALSE)</f>
        <v>5</v>
      </c>
      <c r="E20" t="s">
        <v>33</v>
      </c>
      <c r="F20" t="s">
        <v>6</v>
      </c>
      <c r="G20" t="s">
        <v>10</v>
      </c>
      <c r="H20" t="s">
        <v>31</v>
      </c>
      <c r="K20" s="15">
        <f>IFERROR(VLOOKUP(E20,Compétence_tbl,11,FALSE),0)+IFERROR(VLOOKUP(F20,Compétence_tbl,11,FALSE),0)+IFERROR(VLOOKUP(G20,Compétence_tbl,11,FALSE),0)+IFERROR(VLOOKUP(H20,Compétence_tbl,11,FALSE),0)+IFERROR(VLOOKUP(I20,Compétence_tbl,11,FALSE),0)+IFERROR(VLOOKUP(J20,Compétence_tbl,11,FALSE),0)</f>
        <v>40</v>
      </c>
      <c r="L20" t="str">
        <f>UPPER(LEFT(B20,4))&amp;"_"&amp;C20</f>
        <v>ENVI_Grand mur</v>
      </c>
      <c r="M20">
        <f t="shared" si="0"/>
        <v>45</v>
      </c>
    </row>
    <row r="21" spans="2:13" x14ac:dyDescent="0.3">
      <c r="B21" t="s">
        <v>72</v>
      </c>
      <c r="C21" t="s">
        <v>130</v>
      </c>
      <c r="D21">
        <f>VLOOKUP(C21,Obstacles!$C$3:$H$35,6,FALSE)</f>
        <v>5</v>
      </c>
      <c r="E21" t="s">
        <v>33</v>
      </c>
      <c r="F21" t="s">
        <v>6</v>
      </c>
      <c r="G21" t="s">
        <v>10</v>
      </c>
      <c r="H21" t="s">
        <v>31</v>
      </c>
      <c r="K21" s="15">
        <f>IFERROR(VLOOKUP(E21,Compétence_tbl,11,FALSE),0)+IFERROR(VLOOKUP(F21,Compétence_tbl,11,FALSE),0)+IFERROR(VLOOKUP(G21,Compétence_tbl,11,FALSE),0)+IFERROR(VLOOKUP(H21,Compétence_tbl,11,FALSE),0)+IFERROR(VLOOKUP(I21,Compétence_tbl,11,FALSE),0)+IFERROR(VLOOKUP(J21,Compétence_tbl,11,FALSE),0)</f>
        <v>40</v>
      </c>
      <c r="L21" t="str">
        <f>UPPER(LEFT(B21,4))&amp;"_"&amp;C21</f>
        <v>ENVI_Plus grand mur</v>
      </c>
      <c r="M21">
        <f t="shared" si="0"/>
        <v>45</v>
      </c>
    </row>
    <row r="22" spans="2:13" x14ac:dyDescent="0.3">
      <c r="B22" t="s">
        <v>72</v>
      </c>
      <c r="C22" t="s">
        <v>131</v>
      </c>
      <c r="D22">
        <f>VLOOKUP(C22,Obstacles!$C$3:$H$35,6,FALSE)</f>
        <v>9</v>
      </c>
      <c r="E22" t="s">
        <v>19</v>
      </c>
      <c r="F22" t="s">
        <v>58</v>
      </c>
      <c r="G22" t="s">
        <v>6</v>
      </c>
      <c r="H22" t="s">
        <v>10</v>
      </c>
      <c r="K22" s="15">
        <f>IFERROR(VLOOKUP(E22,Compétence_tbl,11,FALSE),0)+IFERROR(VLOOKUP(F22,Compétence_tbl,11,FALSE),0)+IFERROR(VLOOKUP(G22,Compétence_tbl,11,FALSE),0)+IFERROR(VLOOKUP(H22,Compétence_tbl,11,FALSE),0)+IFERROR(VLOOKUP(I22,Compétence_tbl,11,FALSE),0)+IFERROR(VLOOKUP(J22,Compétence_tbl,11,FALSE),0)</f>
        <v>39</v>
      </c>
      <c r="L22" t="str">
        <f>UPPER(LEFT(B22,4))&amp;"_"&amp;C22</f>
        <v>ENVI_Laser horizontaux</v>
      </c>
      <c r="M22">
        <f t="shared" si="0"/>
        <v>48</v>
      </c>
    </row>
    <row r="23" spans="2:13" x14ac:dyDescent="0.3">
      <c r="B23" t="s">
        <v>72</v>
      </c>
      <c r="C23" t="s">
        <v>132</v>
      </c>
      <c r="D23">
        <f>VLOOKUP(C23,Obstacles!$C$3:$H$35,6,FALSE)</f>
        <v>9</v>
      </c>
      <c r="E23" t="s">
        <v>19</v>
      </c>
      <c r="F23" t="s">
        <v>58</v>
      </c>
      <c r="K23" s="15">
        <f>IFERROR(VLOOKUP(E23,Compétence_tbl,11,FALSE),0)+IFERROR(VLOOKUP(F23,Compétence_tbl,11,FALSE),0)+IFERROR(VLOOKUP(G23,Compétence_tbl,11,FALSE),0)+IFERROR(VLOOKUP(H23,Compétence_tbl,11,FALSE),0)+IFERROR(VLOOKUP(I23,Compétence_tbl,11,FALSE),0)+IFERROR(VLOOKUP(J23,Compétence_tbl,11,FALSE),0)</f>
        <v>20</v>
      </c>
      <c r="L23" t="str">
        <f>UPPER(LEFT(B23,4))&amp;"_"&amp;C23</f>
        <v>ENVI_Laser verticaux</v>
      </c>
      <c r="M23">
        <f t="shared" si="0"/>
        <v>29</v>
      </c>
    </row>
    <row r="24" spans="2:13" x14ac:dyDescent="0.3">
      <c r="B24" t="s">
        <v>72</v>
      </c>
      <c r="C24" t="s">
        <v>133</v>
      </c>
      <c r="D24">
        <f>VLOOKUP(C24,Obstacles!$C$3:$H$35,6,FALSE)</f>
        <v>7</v>
      </c>
      <c r="E24" t="s">
        <v>6</v>
      </c>
      <c r="F24" t="s">
        <v>19</v>
      </c>
      <c r="K24" s="15">
        <f>IFERROR(VLOOKUP(E24,Compétence_tbl,11,FALSE),0)+IFERROR(VLOOKUP(F24,Compétence_tbl,11,FALSE),0)+IFERROR(VLOOKUP(G24,Compétence_tbl,11,FALSE),0)+IFERROR(VLOOKUP(H24,Compétence_tbl,11,FALSE),0)+IFERROR(VLOOKUP(I24,Compétence_tbl,11,FALSE),0)+IFERROR(VLOOKUP(J24,Compétence_tbl,11,FALSE),0)</f>
        <v>18</v>
      </c>
      <c r="L24" t="str">
        <f>UPPER(LEFT(B24,4))&amp;"_"&amp;C24</f>
        <v>ENVI_Pics verticaux</v>
      </c>
      <c r="M24">
        <f t="shared" si="0"/>
        <v>25</v>
      </c>
    </row>
    <row r="25" spans="2:13" x14ac:dyDescent="0.3">
      <c r="B25" t="s">
        <v>72</v>
      </c>
      <c r="C25" t="s">
        <v>134</v>
      </c>
      <c r="D25">
        <f>VLOOKUP(C25,Obstacles!$C$3:$H$35,6,FALSE)</f>
        <v>7</v>
      </c>
      <c r="E25" t="s">
        <v>6</v>
      </c>
      <c r="F25" t="s">
        <v>10</v>
      </c>
      <c r="G25" t="s">
        <v>31</v>
      </c>
      <c r="H25" t="s">
        <v>33</v>
      </c>
      <c r="K25" s="15">
        <f>IFERROR(VLOOKUP(E25,Compétence_tbl,11,FALSE),0)+IFERROR(VLOOKUP(F25,Compétence_tbl,11,FALSE),0)+IFERROR(VLOOKUP(G25,Compétence_tbl,11,FALSE),0)+IFERROR(VLOOKUP(H25,Compétence_tbl,11,FALSE),0)+IFERROR(VLOOKUP(I25,Compétence_tbl,11,FALSE),0)+IFERROR(VLOOKUP(J25,Compétence_tbl,11,FALSE),0)</f>
        <v>40</v>
      </c>
      <c r="L25" t="str">
        <f>UPPER(LEFT(B25,4))&amp;"_"&amp;C25</f>
        <v>ENVI_Pics horizontaux</v>
      </c>
      <c r="M25">
        <f t="shared" si="0"/>
        <v>47</v>
      </c>
    </row>
    <row r="26" spans="2:13" x14ac:dyDescent="0.3">
      <c r="B26" t="s">
        <v>72</v>
      </c>
      <c r="C26" t="s">
        <v>79</v>
      </c>
      <c r="D26">
        <f>VLOOKUP(C26,Obstacles!$C$3:$H$35,6,FALSE)</f>
        <v>5</v>
      </c>
      <c r="E26" t="s">
        <v>11</v>
      </c>
      <c r="K26" s="15">
        <f>IFERROR(VLOOKUP(E26,Compétence_tbl,11,FALSE),0)+IFERROR(VLOOKUP(F26,Compétence_tbl,11,FALSE),0)+IFERROR(VLOOKUP(G26,Compétence_tbl,11,FALSE),0)+IFERROR(VLOOKUP(H26,Compétence_tbl,11,FALSE),0)+IFERROR(VLOOKUP(I26,Compétence_tbl,11,FALSE),0)+IFERROR(VLOOKUP(J26,Compétence_tbl,11,FALSE),0)</f>
        <v>10</v>
      </c>
      <c r="L26" t="str">
        <f>UPPER(LEFT(B26,4))&amp;"_"&amp;C26</f>
        <v>ENVI_Vents</v>
      </c>
      <c r="M26">
        <f t="shared" si="0"/>
        <v>15</v>
      </c>
    </row>
    <row r="27" spans="2:13" x14ac:dyDescent="0.3">
      <c r="B27" t="s">
        <v>72</v>
      </c>
      <c r="C27" t="s">
        <v>135</v>
      </c>
      <c r="D27">
        <f>VLOOKUP(C27,Obstacles!$C$3:$H$35,6,FALSE)</f>
        <v>7</v>
      </c>
      <c r="E27" t="s">
        <v>6</v>
      </c>
      <c r="F27" t="s">
        <v>10</v>
      </c>
      <c r="G27" t="s">
        <v>19</v>
      </c>
      <c r="H27" t="s">
        <v>58</v>
      </c>
      <c r="I27" t="s">
        <v>11</v>
      </c>
      <c r="J27" t="s">
        <v>33</v>
      </c>
      <c r="K27" s="15">
        <f>IFERROR(VLOOKUP(E27,Compétence_tbl,11,FALSE),0)+IFERROR(VLOOKUP(F27,Compétence_tbl,11,FALSE),0)+IFERROR(VLOOKUP(G27,Compétence_tbl,11,FALSE),0)+IFERROR(VLOOKUP(H27,Compétence_tbl,11,FALSE),0)+IFERROR(VLOOKUP(I27,Compétence_tbl,11,FALSE),0)+IFERROR(VLOOKUP(J27,Compétence_tbl,11,FALSE),0)</f>
        <v>60</v>
      </c>
      <c r="L27" t="str">
        <f>UPPER(LEFT(B27,4))&amp;"_"&amp;C27</f>
        <v>ENVI_Eau</v>
      </c>
      <c r="M27">
        <f t="shared" si="0"/>
        <v>67</v>
      </c>
    </row>
    <row r="28" spans="2:13" x14ac:dyDescent="0.3">
      <c r="B28" t="s">
        <v>72</v>
      </c>
      <c r="C28" t="s">
        <v>136</v>
      </c>
      <c r="D28">
        <f>VLOOKUP(C28,Obstacles!$C$3:$H$35,6,FALSE)</f>
        <v>7</v>
      </c>
      <c r="E28" t="s">
        <v>6</v>
      </c>
      <c r="F28" t="s">
        <v>10</v>
      </c>
      <c r="G28" t="s">
        <v>19</v>
      </c>
      <c r="H28" t="s">
        <v>58</v>
      </c>
      <c r="I28" t="s">
        <v>11</v>
      </c>
      <c r="J28" t="s">
        <v>33</v>
      </c>
      <c r="K28" s="15">
        <f>IFERROR(VLOOKUP(E28,Compétence_tbl,11,FALSE),0)+IFERROR(VLOOKUP(F28,Compétence_tbl,11,FALSE),0)+IFERROR(VLOOKUP(G28,Compétence_tbl,11,FALSE),0)+IFERROR(VLOOKUP(H28,Compétence_tbl,11,FALSE),0)+IFERROR(VLOOKUP(I28,Compétence_tbl,11,FALSE),0)+IFERROR(VLOOKUP(J28,Compétence_tbl,11,FALSE),0)</f>
        <v>60</v>
      </c>
      <c r="L28" t="str">
        <f>UPPER(LEFT(B28,4))&amp;"_"&amp;C28</f>
        <v>ENVI_Lave</v>
      </c>
      <c r="M28">
        <f t="shared" si="0"/>
        <v>67</v>
      </c>
    </row>
    <row r="29" spans="2:13" x14ac:dyDescent="0.3">
      <c r="B29" t="s">
        <v>72</v>
      </c>
      <c r="C29" t="s">
        <v>138</v>
      </c>
      <c r="D29">
        <f>VLOOKUP(C29,Obstacles!$C$3:$H$35,6,FALSE)</f>
        <v>7</v>
      </c>
      <c r="E29" t="s">
        <v>6</v>
      </c>
      <c r="F29" t="s">
        <v>33</v>
      </c>
      <c r="G29" t="s">
        <v>58</v>
      </c>
      <c r="K29" s="15">
        <f>IFERROR(VLOOKUP(E29,Compétence_tbl,11,FALSE),0)+IFERROR(VLOOKUP(F29,Compétence_tbl,11,FALSE),0)+IFERROR(VLOOKUP(G29,Compétence_tbl,11,FALSE),0)+IFERROR(VLOOKUP(H29,Compétence_tbl,11,FALSE),0)+IFERROR(VLOOKUP(I29,Compétence_tbl,11,FALSE),0)+IFERROR(VLOOKUP(J29,Compétence_tbl,11,FALSE),0)</f>
        <v>29</v>
      </c>
      <c r="L29" t="str">
        <f>UPPER(LEFT(B29,4))&amp;"_"&amp;C29</f>
        <v>ENVI_Canon à projectile</v>
      </c>
      <c r="M29">
        <f t="shared" si="0"/>
        <v>36</v>
      </c>
    </row>
    <row r="30" spans="2:13" x14ac:dyDescent="0.3">
      <c r="B30" t="s">
        <v>72</v>
      </c>
      <c r="C30" t="s">
        <v>139</v>
      </c>
      <c r="D30">
        <f>VLOOKUP(C30,Obstacles!$C$3:$H$35,6,FALSE)</f>
        <v>4</v>
      </c>
      <c r="E30" t="s">
        <v>42</v>
      </c>
      <c r="K30" s="15">
        <v>10</v>
      </c>
      <c r="L30" t="str">
        <f>UPPER(LEFT(B30,4))&amp;"_"&amp;C30</f>
        <v>ENVI_Bloc serrure</v>
      </c>
      <c r="M30">
        <f t="shared" si="0"/>
        <v>14</v>
      </c>
    </row>
    <row r="31" spans="2:13" x14ac:dyDescent="0.3">
      <c r="B31" t="s">
        <v>72</v>
      </c>
      <c r="C31" t="s">
        <v>143</v>
      </c>
      <c r="D31">
        <f>VLOOKUP(C31,Obstacles!$C$3:$H$35,6,FALSE)</f>
        <v>7</v>
      </c>
      <c r="E31" t="s">
        <v>19</v>
      </c>
      <c r="F31" t="s">
        <v>58</v>
      </c>
      <c r="G31" t="s">
        <v>6</v>
      </c>
      <c r="H31" t="s">
        <v>33</v>
      </c>
      <c r="K31" s="15">
        <f>IFERROR(VLOOKUP(E31,Compétence_tbl,11,FALSE),0)+IFERROR(VLOOKUP(F31,Compétence_tbl,11,FALSE),0)+IFERROR(VLOOKUP(G31,Compétence_tbl,11,FALSE),0)+IFERROR(VLOOKUP(H31,Compétence_tbl,11,FALSE),0)+IFERROR(VLOOKUP(I31,Compétence_tbl,11,FALSE),0)+IFERROR(VLOOKUP(J31,Compétence_tbl,11,FALSE),0)</f>
        <v>39</v>
      </c>
      <c r="L31" t="str">
        <f>UPPER(LEFT(B31,4))&amp;"_"&amp;C31</f>
        <v>ENVI_Torche à flamme projectile</v>
      </c>
      <c r="M31">
        <f t="shared" si="0"/>
        <v>46</v>
      </c>
    </row>
    <row r="32" spans="2:13" x14ac:dyDescent="0.3">
      <c r="B32" t="s">
        <v>140</v>
      </c>
      <c r="C32" t="s">
        <v>141</v>
      </c>
      <c r="D32">
        <f>VLOOKUP(C32,Obstacles!$C$3:$H$35,6,FALSE)</f>
        <v>6</v>
      </c>
      <c r="E32" t="s">
        <v>62</v>
      </c>
      <c r="F32" t="s">
        <v>6</v>
      </c>
      <c r="G32" t="s">
        <v>58</v>
      </c>
      <c r="H32" t="s">
        <v>31</v>
      </c>
      <c r="K32" s="15">
        <f>IFERROR(VLOOKUP(E32,Compétence_tbl,11,FALSE),0)+IFERROR(VLOOKUP(F32,Compétence_tbl,11,FALSE),0)+IFERROR(VLOOKUP(G32,Compétence_tbl,11,FALSE),0)+IFERROR(VLOOKUP(H32,Compétence_tbl,11,FALSE),0)+IFERROR(VLOOKUP(I32,Compétence_tbl,11,FALSE),0)+IFERROR(VLOOKUP(J32,Compétence_tbl,11,FALSE),0)</f>
        <v>33</v>
      </c>
      <c r="L32" t="str">
        <f>UPPER(LEFT(B32,4))&amp;"_"&amp;C32</f>
        <v>FANT_Bloc fantôme</v>
      </c>
      <c r="M32">
        <f t="shared" si="0"/>
        <v>39</v>
      </c>
    </row>
    <row r="33" spans="2:13" x14ac:dyDescent="0.3">
      <c r="B33" t="s">
        <v>140</v>
      </c>
      <c r="C33" t="s">
        <v>142</v>
      </c>
      <c r="D33">
        <f>VLOOKUP(C33,Obstacles!$C$3:$H$35,6,FALSE)</f>
        <v>9</v>
      </c>
      <c r="E33" t="s">
        <v>36</v>
      </c>
      <c r="F33" t="s">
        <v>10</v>
      </c>
      <c r="G33" t="s">
        <v>33</v>
      </c>
      <c r="H33" t="s">
        <v>32</v>
      </c>
      <c r="K33" s="15">
        <f>IFERROR(VLOOKUP(E33,Compétence_tbl,11,FALSE),0)+IFERROR(VLOOKUP(F33,Compétence_tbl,11,FALSE),0)+IFERROR(VLOOKUP(G33,Compétence_tbl,11,FALSE),0)+IFERROR(VLOOKUP(H33,Compétence_tbl,11,FALSE),0)+IFERROR(VLOOKUP(I33,Compétence_tbl,11,FALSE),0)+IFERROR(VLOOKUP(J33,Compétence_tbl,11,FALSE),0)</f>
        <v>37</v>
      </c>
      <c r="L33" t="str">
        <f>UPPER(LEFT(B33,4))&amp;"_"&amp;C33</f>
        <v>FANT_Pièges fantôme</v>
      </c>
      <c r="M33">
        <f t="shared" si="0"/>
        <v>46</v>
      </c>
    </row>
    <row r="34" spans="2:13" x14ac:dyDescent="0.3">
      <c r="B34" t="s">
        <v>140</v>
      </c>
      <c r="C34" t="s">
        <v>140</v>
      </c>
      <c r="D34">
        <f>VLOOKUP(C34,Obstacles!$C$3:$H$35,6,FALSE)</f>
        <v>6</v>
      </c>
      <c r="E34" t="s">
        <v>58</v>
      </c>
      <c r="K34" s="15">
        <f>IFERROR(VLOOKUP(E34,Compétence_tbl,11,FALSE),0)+IFERROR(VLOOKUP(F34,Compétence_tbl,11,FALSE),0)+IFERROR(VLOOKUP(G34,Compétence_tbl,11,FALSE),0)+IFERROR(VLOOKUP(H34,Compétence_tbl,11,FALSE),0)+IFERROR(VLOOKUP(I34,Compétence_tbl,11,FALSE),0)+IFERROR(VLOOKUP(J34,Compétence_tbl,11,FALSE),0)</f>
        <v>10</v>
      </c>
      <c r="L34" t="str">
        <f>UPPER(LEFT(B34,4))&amp;"_"&amp;C34</f>
        <v>FANT_Fantôme</v>
      </c>
      <c r="M34">
        <f t="shared" si="0"/>
        <v>16</v>
      </c>
    </row>
    <row r="35" spans="2:13" x14ac:dyDescent="0.3">
      <c r="B35" t="s">
        <v>140</v>
      </c>
      <c r="C35" t="s">
        <v>144</v>
      </c>
      <c r="D35">
        <f>VLOOKUP(C35,Obstacles!$C$3:$H$35,6,FALSE)</f>
        <v>8</v>
      </c>
      <c r="E35" t="s">
        <v>58</v>
      </c>
      <c r="F35" t="s">
        <v>19</v>
      </c>
      <c r="G35" t="s">
        <v>32</v>
      </c>
      <c r="K35" s="15">
        <f>IFERROR(VLOOKUP(E35,Compétence_tbl,11,FALSE),0)+IFERROR(VLOOKUP(F35,Compétence_tbl,11,FALSE),0)+IFERROR(VLOOKUP(G35,Compétence_tbl,11,FALSE),0)+IFERROR(VLOOKUP(H35,Compétence_tbl,11,FALSE),0)+IFERROR(VLOOKUP(I35,Compétence_tbl,11,FALSE),0)+IFERROR(VLOOKUP(J35,Compétence_tbl,11,FALSE),0)</f>
        <v>28</v>
      </c>
      <c r="L35" t="str">
        <f>UPPER(LEFT(B35,4))&amp;"_"&amp;C35</f>
        <v>FANT_Ombre</v>
      </c>
      <c r="M35">
        <f t="shared" si="0"/>
        <v>36</v>
      </c>
    </row>
    <row r="36" spans="2:13" x14ac:dyDescent="0.3">
      <c r="D36" t="e">
        <f>VLOOKUP(C36,Obstacles!$C$3:$H$35,6,FALSE)</f>
        <v>#N/A</v>
      </c>
      <c r="K36" s="15">
        <f>IFERROR(VLOOKUP(E36,Compétence_tbl,11,FALSE),0)+IFERROR(VLOOKUP(F36,Compétence_tbl,11,FALSE),0)+IFERROR(VLOOKUP(G36,Compétence_tbl,11,FALSE),0)+IFERROR(VLOOKUP(H36,Compétence_tbl,11,FALSE),0)+IFERROR(VLOOKUP(I36,Compétence_tbl,11,FALSE),0)+IFERROR(VLOOKUP(J36,Compétence_tbl,11,FALSE),0)</f>
        <v>0</v>
      </c>
      <c r="L36" t="str">
        <f>UPPER(LEFT(B36,4))&amp;"_"&amp;C36</f>
        <v>_</v>
      </c>
      <c r="M36" t="e">
        <f t="shared" si="0"/>
        <v>#N/A</v>
      </c>
    </row>
    <row r="37" spans="2:13" x14ac:dyDescent="0.3">
      <c r="D37" t="e">
        <f>VLOOKUP(C37,Obstacles!$C$3:$H$35,6,FALSE)</f>
        <v>#N/A</v>
      </c>
      <c r="K37" s="15">
        <f>IFERROR(VLOOKUP(E37,Compétence_tbl,11,FALSE),0)+IFERROR(VLOOKUP(F37,Compétence_tbl,11,FALSE),0)+IFERROR(VLOOKUP(G37,Compétence_tbl,11,FALSE),0)+IFERROR(VLOOKUP(H37,Compétence_tbl,11,FALSE),0)+IFERROR(VLOOKUP(I37,Compétence_tbl,11,FALSE),0)+IFERROR(VLOOKUP(J37,Compétence_tbl,11,FALSE),0)</f>
        <v>0</v>
      </c>
      <c r="L37" t="str">
        <f>UPPER(LEFT(B37,4))&amp;"_"&amp;C37</f>
        <v>_</v>
      </c>
      <c r="M37" t="e">
        <f t="shared" si="0"/>
        <v>#N/A</v>
      </c>
    </row>
    <row r="38" spans="2:13" x14ac:dyDescent="0.3">
      <c r="D38" t="e">
        <f>VLOOKUP(C38,Obstacles!$C$3:$H$35,6,FALSE)</f>
        <v>#N/A</v>
      </c>
      <c r="K38" s="15">
        <f>IFERROR(VLOOKUP(E38,Compétence_tbl,11,FALSE),0)+IFERROR(VLOOKUP(F38,Compétence_tbl,11,FALSE),0)+IFERROR(VLOOKUP(G38,Compétence_tbl,11,FALSE),0)+IFERROR(VLOOKUP(H38,Compétence_tbl,11,FALSE),0)+IFERROR(VLOOKUP(I38,Compétence_tbl,11,FALSE),0)+IFERROR(VLOOKUP(J38,Compétence_tbl,11,FALSE),0)</f>
        <v>0</v>
      </c>
      <c r="L38" t="str">
        <f>UPPER(LEFT(B38,4))&amp;"_"&amp;C38</f>
        <v>_</v>
      </c>
      <c r="M38" t="e">
        <f t="shared" si="0"/>
        <v>#N/A</v>
      </c>
    </row>
    <row r="39" spans="2:13" x14ac:dyDescent="0.3">
      <c r="D39" t="e">
        <f>VLOOKUP(C39,Obstacles!$C$3:$H$35,6,FALSE)</f>
        <v>#N/A</v>
      </c>
      <c r="K39" s="15">
        <f>IFERROR(VLOOKUP(E39,Compétence_tbl,11,FALSE),0)+IFERROR(VLOOKUP(F39,Compétence_tbl,11,FALSE),0)+IFERROR(VLOOKUP(G39,Compétence_tbl,11,FALSE),0)+IFERROR(VLOOKUP(H39,Compétence_tbl,11,FALSE),0)+IFERROR(VLOOKUP(I39,Compétence_tbl,11,FALSE),0)+IFERROR(VLOOKUP(J39,Compétence_tbl,11,FALSE),0)</f>
        <v>0</v>
      </c>
      <c r="L39" t="str">
        <f>UPPER(LEFT(B39,4))&amp;"_"&amp;C39</f>
        <v>_</v>
      </c>
      <c r="M39" t="e">
        <f t="shared" si="0"/>
        <v>#N/A</v>
      </c>
    </row>
    <row r="40" spans="2:13" x14ac:dyDescent="0.3">
      <c r="D40" t="e">
        <f>VLOOKUP(C40,Obstacles!$C$3:$H$35,6,FALSE)</f>
        <v>#N/A</v>
      </c>
      <c r="K40" s="15">
        <f>IFERROR(VLOOKUP(E40,Compétence_tbl,11,FALSE),0)+IFERROR(VLOOKUP(F40,Compétence_tbl,11,FALSE),0)+IFERROR(VLOOKUP(G40,Compétence_tbl,11,FALSE),0)+IFERROR(VLOOKUP(H40,Compétence_tbl,11,FALSE),0)+IFERROR(VLOOKUP(I40,Compétence_tbl,11,FALSE),0)+IFERROR(VLOOKUP(J40,Compétence_tbl,11,FALSE),0)</f>
        <v>0</v>
      </c>
      <c r="L40" t="str">
        <f>UPPER(LEFT(B40,4))&amp;"_"&amp;C40</f>
        <v>_</v>
      </c>
      <c r="M40" t="e">
        <f t="shared" si="0"/>
        <v>#N/A</v>
      </c>
    </row>
    <row r="41" spans="2:13" x14ac:dyDescent="0.3">
      <c r="D41" t="e">
        <f>VLOOKUP(C41,Obstacles!$C$3:$H$35,6,FALSE)</f>
        <v>#N/A</v>
      </c>
      <c r="K41" s="15">
        <f>IFERROR(VLOOKUP(E41,Compétence_tbl,11,FALSE),0)+IFERROR(VLOOKUP(F41,Compétence_tbl,11,FALSE),0)+IFERROR(VLOOKUP(G41,Compétence_tbl,11,FALSE),0)+IFERROR(VLOOKUP(H41,Compétence_tbl,11,FALSE),0)+IFERROR(VLOOKUP(I41,Compétence_tbl,11,FALSE),0)+IFERROR(VLOOKUP(J41,Compétence_tbl,11,FALSE),0)</f>
        <v>0</v>
      </c>
      <c r="L41" t="str">
        <f>UPPER(LEFT(B41,4))&amp;"_"&amp;C41</f>
        <v>_</v>
      </c>
      <c r="M41" t="e">
        <f t="shared" si="0"/>
        <v>#N/A</v>
      </c>
    </row>
    <row r="42" spans="2:13" x14ac:dyDescent="0.3">
      <c r="D42" t="e">
        <f>VLOOKUP(C42,Obstacles!$C$3:$H$35,6,FALSE)</f>
        <v>#N/A</v>
      </c>
      <c r="K42" s="15">
        <f>IFERROR(VLOOKUP(E42,Compétence_tbl,11,FALSE),0)+IFERROR(VLOOKUP(F42,Compétence_tbl,11,FALSE),0)+IFERROR(VLOOKUP(G42,Compétence_tbl,11,FALSE),0)+IFERROR(VLOOKUP(H42,Compétence_tbl,11,FALSE),0)+IFERROR(VLOOKUP(I42,Compétence_tbl,11,FALSE),0)+IFERROR(VLOOKUP(J42,Compétence_tbl,11,FALSE),0)</f>
        <v>0</v>
      </c>
      <c r="L42" t="str">
        <f>UPPER(LEFT(B42,4))&amp;"_"&amp;C42</f>
        <v>_</v>
      </c>
      <c r="M42" t="e">
        <f t="shared" si="0"/>
        <v>#N/A</v>
      </c>
    </row>
    <row r="43" spans="2:13" x14ac:dyDescent="0.3">
      <c r="D43" t="e">
        <f>VLOOKUP(C43,Obstacles!$C$3:$H$35,6,FALSE)</f>
        <v>#N/A</v>
      </c>
      <c r="K43" s="15">
        <f>IFERROR(VLOOKUP(E43,Compétence_tbl,11,FALSE),0)+IFERROR(VLOOKUP(F43,Compétence_tbl,11,FALSE),0)+IFERROR(VLOOKUP(G43,Compétence_tbl,11,FALSE),0)+IFERROR(VLOOKUP(H43,Compétence_tbl,11,FALSE),0)+IFERROR(VLOOKUP(I43,Compétence_tbl,11,FALSE),0)+IFERROR(VLOOKUP(J43,Compétence_tbl,11,FALSE),0)</f>
        <v>0</v>
      </c>
      <c r="L43" t="str">
        <f>UPPER(LEFT(B43,4))&amp;"_"&amp;C43</f>
        <v>_</v>
      </c>
      <c r="M43" t="e">
        <f t="shared" si="0"/>
        <v>#N/A</v>
      </c>
    </row>
    <row r="44" spans="2:13" x14ac:dyDescent="0.3">
      <c r="D44" t="e">
        <f>VLOOKUP(C44,Obstacles!$C$3:$H$35,6,FALSE)</f>
        <v>#N/A</v>
      </c>
      <c r="K44" s="15">
        <f>IFERROR(VLOOKUP(E44,Compétence_tbl,11,FALSE),0)+IFERROR(VLOOKUP(F44,Compétence_tbl,11,FALSE),0)+IFERROR(VLOOKUP(G44,Compétence_tbl,11,FALSE),0)+IFERROR(VLOOKUP(H44,Compétence_tbl,11,FALSE),0)+IFERROR(VLOOKUP(I44,Compétence_tbl,11,FALSE),0)+IFERROR(VLOOKUP(J44,Compétence_tbl,11,FALSE),0)</f>
        <v>0</v>
      </c>
      <c r="L44" t="str">
        <f>UPPER(LEFT(B44,4))&amp;"_"&amp;C44</f>
        <v>_</v>
      </c>
      <c r="M44" t="e">
        <f t="shared" si="0"/>
        <v>#N/A</v>
      </c>
    </row>
    <row r="45" spans="2:13" x14ac:dyDescent="0.3">
      <c r="D45" t="e">
        <f>VLOOKUP(C45,Obstacles!$C$3:$H$35,6,FALSE)</f>
        <v>#N/A</v>
      </c>
      <c r="K45" s="15">
        <f>IFERROR(VLOOKUP(E45,Compétence_tbl,11,FALSE),0)+IFERROR(VLOOKUP(F45,Compétence_tbl,11,FALSE),0)+IFERROR(VLOOKUP(G45,Compétence_tbl,11,FALSE),0)+IFERROR(VLOOKUP(H45,Compétence_tbl,11,FALSE),0)+IFERROR(VLOOKUP(I45,Compétence_tbl,11,FALSE),0)+IFERROR(VLOOKUP(J45,Compétence_tbl,11,FALSE),0)</f>
        <v>0</v>
      </c>
      <c r="L45" t="str">
        <f>UPPER(LEFT(B45,4))&amp;"_"&amp;C45</f>
        <v>_</v>
      </c>
      <c r="M45" t="e">
        <f t="shared" si="0"/>
        <v>#N/A</v>
      </c>
    </row>
    <row r="46" spans="2:13" x14ac:dyDescent="0.3">
      <c r="D46" t="e">
        <f>VLOOKUP(C46,Obstacles!$C$3:$H$35,6,FALSE)</f>
        <v>#N/A</v>
      </c>
      <c r="K46" s="15">
        <f>IFERROR(VLOOKUP(E46,Compétence_tbl,11,FALSE),0)+IFERROR(VLOOKUP(F46,Compétence_tbl,11,FALSE),0)+IFERROR(VLOOKUP(G46,Compétence_tbl,11,FALSE),0)+IFERROR(VLOOKUP(H46,Compétence_tbl,11,FALSE),0)+IFERROR(VLOOKUP(I46,Compétence_tbl,11,FALSE),0)+IFERROR(VLOOKUP(J46,Compétence_tbl,11,FALSE),0)</f>
        <v>0</v>
      </c>
      <c r="L46" t="str">
        <f>UPPER(LEFT(B46,4))&amp;"_"&amp;C46</f>
        <v>_</v>
      </c>
      <c r="M46" t="e">
        <f t="shared" si="0"/>
        <v>#N/A</v>
      </c>
    </row>
    <row r="47" spans="2:13" x14ac:dyDescent="0.3">
      <c r="D47" t="e">
        <f>VLOOKUP(C47,Obstacles!$C$3:$H$35,6,FALSE)</f>
        <v>#N/A</v>
      </c>
      <c r="K47" s="15">
        <f>IFERROR(VLOOKUP(E47,Compétence_tbl,11,FALSE),0)+IFERROR(VLOOKUP(F47,Compétence_tbl,11,FALSE),0)+IFERROR(VLOOKUP(G47,Compétence_tbl,11,FALSE),0)+IFERROR(VLOOKUP(H47,Compétence_tbl,11,FALSE),0)+IFERROR(VLOOKUP(I47,Compétence_tbl,11,FALSE),0)+IFERROR(VLOOKUP(J47,Compétence_tbl,11,FALSE),0)</f>
        <v>0</v>
      </c>
      <c r="L47" t="str">
        <f>UPPER(LEFT(B47,4))&amp;"_"&amp;C47</f>
        <v>_</v>
      </c>
      <c r="M47" t="e">
        <f t="shared" si="0"/>
        <v>#N/A</v>
      </c>
    </row>
    <row r="48" spans="2:13" x14ac:dyDescent="0.3">
      <c r="D48" t="e">
        <f>VLOOKUP(C48,Obstacles!$C$3:$H$35,6,FALSE)</f>
        <v>#N/A</v>
      </c>
      <c r="K48" s="15">
        <f>IFERROR(VLOOKUP(E48,Compétence_tbl,11,FALSE),0)+IFERROR(VLOOKUP(F48,Compétence_tbl,11,FALSE),0)+IFERROR(VLOOKUP(G48,Compétence_tbl,11,FALSE),0)+IFERROR(VLOOKUP(H48,Compétence_tbl,11,FALSE),0)+IFERROR(VLOOKUP(I48,Compétence_tbl,11,FALSE),0)+IFERROR(VLOOKUP(J48,Compétence_tbl,11,FALSE),0)</f>
        <v>0</v>
      </c>
      <c r="L48" t="str">
        <f>UPPER(LEFT(B48,4))&amp;"_"&amp;C48</f>
        <v>_</v>
      </c>
      <c r="M48" t="e">
        <f t="shared" si="0"/>
        <v>#N/A</v>
      </c>
    </row>
    <row r="49" spans="4:13" x14ac:dyDescent="0.3">
      <c r="D49" t="e">
        <f>VLOOKUP(C49,Obstacles!$C$3:$H$35,6,FALSE)</f>
        <v>#N/A</v>
      </c>
      <c r="K49" s="15">
        <f>IFERROR(VLOOKUP(E49,Compétence_tbl,11,FALSE),0)+IFERROR(VLOOKUP(F49,Compétence_tbl,11,FALSE),0)+IFERROR(VLOOKUP(G49,Compétence_tbl,11,FALSE),0)+IFERROR(VLOOKUP(H49,Compétence_tbl,11,FALSE),0)+IFERROR(VLOOKUP(I49,Compétence_tbl,11,FALSE),0)+IFERROR(VLOOKUP(J49,Compétence_tbl,11,FALSE),0)</f>
        <v>0</v>
      </c>
      <c r="L49" t="str">
        <f>UPPER(LEFT(B49,4))&amp;"_"&amp;C49</f>
        <v>_</v>
      </c>
      <c r="M49" t="e">
        <f t="shared" si="0"/>
        <v>#N/A</v>
      </c>
    </row>
    <row r="50" spans="4:13" x14ac:dyDescent="0.3">
      <c r="D50" t="e">
        <f>VLOOKUP(C50,Obstacles!$C$3:$H$35,6,FALSE)</f>
        <v>#N/A</v>
      </c>
      <c r="K50" s="15">
        <f>IFERROR(VLOOKUP(E50,Compétence_tbl,11,FALSE),0)+IFERROR(VLOOKUP(F50,Compétence_tbl,11,FALSE),0)+IFERROR(VLOOKUP(G50,Compétence_tbl,11,FALSE),0)+IFERROR(VLOOKUP(H50,Compétence_tbl,11,FALSE),0)+IFERROR(VLOOKUP(I50,Compétence_tbl,11,FALSE),0)+IFERROR(VLOOKUP(J50,Compétence_tbl,11,FALSE),0)</f>
        <v>0</v>
      </c>
      <c r="L50" t="str">
        <f>UPPER(LEFT(B50,4))&amp;"_"&amp;C50</f>
        <v>_</v>
      </c>
      <c r="M50" t="e">
        <f t="shared" si="0"/>
        <v>#N/A</v>
      </c>
    </row>
    <row r="51" spans="4:13" x14ac:dyDescent="0.3">
      <c r="D51" t="e">
        <f>VLOOKUP(C51,Obstacles!$C$3:$H$35,6,FALSE)</f>
        <v>#N/A</v>
      </c>
      <c r="K51" s="15">
        <f>IFERROR(VLOOKUP(E51,Compétence_tbl,11,FALSE),0)+IFERROR(VLOOKUP(F51,Compétence_tbl,11,FALSE),0)+IFERROR(VLOOKUP(G51,Compétence_tbl,11,FALSE),0)+IFERROR(VLOOKUP(H51,Compétence_tbl,11,FALSE),0)+IFERROR(VLOOKUP(I51,Compétence_tbl,11,FALSE),0)+IFERROR(VLOOKUP(J51,Compétence_tbl,11,FALSE),0)</f>
        <v>0</v>
      </c>
      <c r="L51" t="str">
        <f>UPPER(LEFT(B51,4))&amp;"_"&amp;C51</f>
        <v>_</v>
      </c>
      <c r="M51" t="e">
        <f t="shared" si="0"/>
        <v>#N/A</v>
      </c>
    </row>
    <row r="52" spans="4:13" x14ac:dyDescent="0.3">
      <c r="D52" t="e">
        <f>VLOOKUP(C52,Obstacles!$C$3:$H$35,6,FALSE)</f>
        <v>#N/A</v>
      </c>
      <c r="K52" s="15">
        <f>IFERROR(VLOOKUP(E52,Compétence_tbl,11,FALSE),0)+IFERROR(VLOOKUP(F52,Compétence_tbl,11,FALSE),0)+IFERROR(VLOOKUP(G52,Compétence_tbl,11,FALSE),0)+IFERROR(VLOOKUP(H52,Compétence_tbl,11,FALSE),0)+IFERROR(VLOOKUP(I52,Compétence_tbl,11,FALSE),0)+IFERROR(VLOOKUP(J52,Compétence_tbl,11,FALSE),0)</f>
        <v>0</v>
      </c>
      <c r="L52" t="str">
        <f>UPPER(LEFT(B52,4))&amp;"_"&amp;C52</f>
        <v>_</v>
      </c>
      <c r="M52" t="e">
        <f t="shared" si="0"/>
        <v>#N/A</v>
      </c>
    </row>
    <row r="53" spans="4:13" x14ac:dyDescent="0.3">
      <c r="D53" t="e">
        <f>VLOOKUP(C53,Obstacles!$C$3:$H$35,6,FALSE)</f>
        <v>#N/A</v>
      </c>
      <c r="K53" s="15">
        <f>IFERROR(VLOOKUP(E53,Compétence_tbl,11,FALSE),0)+IFERROR(VLOOKUP(F53,Compétence_tbl,11,FALSE),0)+IFERROR(VLOOKUP(G53,Compétence_tbl,11,FALSE),0)+IFERROR(VLOOKUP(H53,Compétence_tbl,11,FALSE),0)+IFERROR(VLOOKUP(I53,Compétence_tbl,11,FALSE),0)+IFERROR(VLOOKUP(J53,Compétence_tbl,11,FALSE),0)</f>
        <v>0</v>
      </c>
      <c r="L53" t="str">
        <f>UPPER(LEFT(B53,4))&amp;"_"&amp;C53</f>
        <v>_</v>
      </c>
      <c r="M53" t="e">
        <f t="shared" si="0"/>
        <v>#N/A</v>
      </c>
    </row>
    <row r="54" spans="4:13" x14ac:dyDescent="0.3">
      <c r="D54" t="e">
        <f>VLOOKUP(C54,Obstacles!$C$3:$H$35,6,FALSE)</f>
        <v>#N/A</v>
      </c>
      <c r="K54" s="15">
        <f>IFERROR(VLOOKUP(E54,Compétence_tbl,11,FALSE),0)+IFERROR(VLOOKUP(F54,Compétence_tbl,11,FALSE),0)+IFERROR(VLOOKUP(G54,Compétence_tbl,11,FALSE),0)+IFERROR(VLOOKUP(H54,Compétence_tbl,11,FALSE),0)+IFERROR(VLOOKUP(I54,Compétence_tbl,11,FALSE),0)+IFERROR(VLOOKUP(J54,Compétence_tbl,11,FALSE),0)</f>
        <v>0</v>
      </c>
      <c r="L54" t="str">
        <f>UPPER(LEFT(B54,4))&amp;"_"&amp;C54</f>
        <v>_</v>
      </c>
      <c r="M54" t="e">
        <f t="shared" si="0"/>
        <v>#N/A</v>
      </c>
    </row>
    <row r="55" spans="4:13" x14ac:dyDescent="0.3">
      <c r="D55" t="e">
        <f>VLOOKUP(C55,Obstacles!$C$3:$H$35,6,FALSE)</f>
        <v>#N/A</v>
      </c>
      <c r="K55" s="15">
        <f>IFERROR(VLOOKUP(E55,Compétence_tbl,11,FALSE),0)+IFERROR(VLOOKUP(F55,Compétence_tbl,11,FALSE),0)+IFERROR(VLOOKUP(G55,Compétence_tbl,11,FALSE),0)+IFERROR(VLOOKUP(H55,Compétence_tbl,11,FALSE),0)+IFERROR(VLOOKUP(I55,Compétence_tbl,11,FALSE),0)+IFERROR(VLOOKUP(J55,Compétence_tbl,11,FALSE),0)</f>
        <v>0</v>
      </c>
      <c r="L55" t="str">
        <f>UPPER(LEFT(B55,4))&amp;"_"&amp;C55</f>
        <v>_</v>
      </c>
      <c r="M55" t="e">
        <f t="shared" si="0"/>
        <v>#N/A</v>
      </c>
    </row>
    <row r="56" spans="4:13" x14ac:dyDescent="0.3">
      <c r="D56" t="e">
        <f>VLOOKUP(C56,Obstacles!$C$3:$H$35,6,FALSE)</f>
        <v>#N/A</v>
      </c>
      <c r="K56" s="15">
        <f>IFERROR(VLOOKUP(E56,Compétence_tbl,11,FALSE),0)+IFERROR(VLOOKUP(F56,Compétence_tbl,11,FALSE),0)+IFERROR(VLOOKUP(G56,Compétence_tbl,11,FALSE),0)+IFERROR(VLOOKUP(H56,Compétence_tbl,11,FALSE),0)+IFERROR(VLOOKUP(I56,Compétence_tbl,11,FALSE),0)+IFERROR(VLOOKUP(J56,Compétence_tbl,11,FALSE),0)</f>
        <v>0</v>
      </c>
      <c r="L56" t="str">
        <f>UPPER(LEFT(B56,4))&amp;"_"&amp;C56</f>
        <v>_</v>
      </c>
      <c r="M56" t="e">
        <f t="shared" si="0"/>
        <v>#N/A</v>
      </c>
    </row>
    <row r="57" spans="4:13" x14ac:dyDescent="0.3">
      <c r="D57" t="e">
        <f>VLOOKUP(C57,Obstacles!$C$3:$H$35,6,FALSE)</f>
        <v>#N/A</v>
      </c>
      <c r="K57" s="15">
        <f>IFERROR(VLOOKUP(E57,Compétence_tbl,11,FALSE),0)+IFERROR(VLOOKUP(F57,Compétence_tbl,11,FALSE),0)+IFERROR(VLOOKUP(G57,Compétence_tbl,11,FALSE),0)+IFERROR(VLOOKUP(H57,Compétence_tbl,11,FALSE),0)+IFERROR(VLOOKUP(I57,Compétence_tbl,11,FALSE),0)+IFERROR(VLOOKUP(J57,Compétence_tbl,11,FALSE),0)</f>
        <v>0</v>
      </c>
      <c r="L57" t="str">
        <f>UPPER(LEFT(B57,4))&amp;"_"&amp;C57</f>
        <v>_</v>
      </c>
      <c r="M57" t="e">
        <f t="shared" si="0"/>
        <v>#N/A</v>
      </c>
    </row>
    <row r="58" spans="4:13" x14ac:dyDescent="0.3">
      <c r="D58" t="e">
        <f>VLOOKUP(C58,Obstacles!$C$3:$H$35,6,FALSE)</f>
        <v>#N/A</v>
      </c>
      <c r="K58" s="15">
        <f>IFERROR(VLOOKUP(E58,Compétence_tbl,11,FALSE),0)+IFERROR(VLOOKUP(F58,Compétence_tbl,11,FALSE),0)+IFERROR(VLOOKUP(G58,Compétence_tbl,11,FALSE),0)+IFERROR(VLOOKUP(H58,Compétence_tbl,11,FALSE),0)+IFERROR(VLOOKUP(I58,Compétence_tbl,11,FALSE),0)+IFERROR(VLOOKUP(J58,Compétence_tbl,11,FALSE),0)</f>
        <v>0</v>
      </c>
      <c r="L58" t="str">
        <f>UPPER(LEFT(B58,4))&amp;"_"&amp;C58</f>
        <v>_</v>
      </c>
      <c r="M58" t="e">
        <f t="shared" si="0"/>
        <v>#N/A</v>
      </c>
    </row>
    <row r="59" spans="4:13" x14ac:dyDescent="0.3">
      <c r="D59" t="e">
        <f>VLOOKUP(C59,Obstacles!$C$3:$H$35,6,FALSE)</f>
        <v>#N/A</v>
      </c>
      <c r="K59" s="15">
        <f>IFERROR(VLOOKUP(E59,Compétence_tbl,11,FALSE),0)+IFERROR(VLOOKUP(F59,Compétence_tbl,11,FALSE),0)+IFERROR(VLOOKUP(G59,Compétence_tbl,11,FALSE),0)+IFERROR(VLOOKUP(H59,Compétence_tbl,11,FALSE),0)+IFERROR(VLOOKUP(I59,Compétence_tbl,11,FALSE),0)+IFERROR(VLOOKUP(J59,Compétence_tbl,11,FALSE),0)</f>
        <v>0</v>
      </c>
      <c r="L59" t="str">
        <f>UPPER(LEFT(B59,4))&amp;"_"&amp;C59</f>
        <v>_</v>
      </c>
      <c r="M59" t="e">
        <f t="shared" si="0"/>
        <v>#N/A</v>
      </c>
    </row>
    <row r="60" spans="4:13" x14ac:dyDescent="0.3">
      <c r="D60" t="e">
        <f>VLOOKUP(C60,Obstacles!$C$3:$H$35,6,FALSE)</f>
        <v>#N/A</v>
      </c>
      <c r="K60" s="15">
        <f>IFERROR(VLOOKUP(E60,Compétence_tbl,11,FALSE),0)+IFERROR(VLOOKUP(F60,Compétence_tbl,11,FALSE),0)+IFERROR(VLOOKUP(G60,Compétence_tbl,11,FALSE),0)+IFERROR(VLOOKUP(H60,Compétence_tbl,11,FALSE),0)+IFERROR(VLOOKUP(I60,Compétence_tbl,11,FALSE),0)+IFERROR(VLOOKUP(J60,Compétence_tbl,11,FALSE),0)</f>
        <v>0</v>
      </c>
      <c r="L60" t="str">
        <f>UPPER(LEFT(B60,4))&amp;"_"&amp;C60</f>
        <v>_</v>
      </c>
      <c r="M60" t="e">
        <f t="shared" si="0"/>
        <v>#N/A</v>
      </c>
    </row>
    <row r="61" spans="4:13" x14ac:dyDescent="0.3">
      <c r="D61" t="e">
        <f>VLOOKUP(C61,Obstacles!$C$3:$H$35,6,FALSE)</f>
        <v>#N/A</v>
      </c>
      <c r="K61" s="15">
        <f>IFERROR(VLOOKUP(E61,Compétence_tbl,11,FALSE),0)+IFERROR(VLOOKUP(F61,Compétence_tbl,11,FALSE),0)+IFERROR(VLOOKUP(G61,Compétence_tbl,11,FALSE),0)+IFERROR(VLOOKUP(H61,Compétence_tbl,11,FALSE),0)+IFERROR(VLOOKUP(I61,Compétence_tbl,11,FALSE),0)+IFERROR(VLOOKUP(J61,Compétence_tbl,11,FALSE),0)</f>
        <v>0</v>
      </c>
      <c r="L61" t="str">
        <f>UPPER(LEFT(B61,4))&amp;"_"&amp;C61</f>
        <v>_</v>
      </c>
      <c r="M61" t="e">
        <f t="shared" si="0"/>
        <v>#N/A</v>
      </c>
    </row>
    <row r="62" spans="4:13" x14ac:dyDescent="0.3">
      <c r="D62" t="e">
        <f>VLOOKUP(C62,Obstacles!$C$3:$H$35,6,FALSE)</f>
        <v>#N/A</v>
      </c>
      <c r="K62" s="15">
        <f>IFERROR(VLOOKUP(E62,Compétence_tbl,11,FALSE),0)+IFERROR(VLOOKUP(F62,Compétence_tbl,11,FALSE),0)+IFERROR(VLOOKUP(G62,Compétence_tbl,11,FALSE),0)+IFERROR(VLOOKUP(H62,Compétence_tbl,11,FALSE),0)+IFERROR(VLOOKUP(I62,Compétence_tbl,11,FALSE),0)+IFERROR(VLOOKUP(J62,Compétence_tbl,11,FALSE),0)</f>
        <v>0</v>
      </c>
      <c r="L62" t="str">
        <f>UPPER(LEFT(B62,4))&amp;"_"&amp;C62</f>
        <v>_</v>
      </c>
      <c r="M62" t="e">
        <f t="shared" si="0"/>
        <v>#N/A</v>
      </c>
    </row>
    <row r="63" spans="4:13" x14ac:dyDescent="0.3">
      <c r="D63" t="e">
        <f>VLOOKUP(C63,Obstacles!$C$3:$H$35,6,FALSE)</f>
        <v>#N/A</v>
      </c>
      <c r="K63" s="15">
        <f>IFERROR(VLOOKUP(E63,Compétence_tbl,11,FALSE),0)+IFERROR(VLOOKUP(F63,Compétence_tbl,11,FALSE),0)+IFERROR(VLOOKUP(G63,Compétence_tbl,11,FALSE),0)+IFERROR(VLOOKUP(H63,Compétence_tbl,11,FALSE),0)+IFERROR(VLOOKUP(I63,Compétence_tbl,11,FALSE),0)+IFERROR(VLOOKUP(J63,Compétence_tbl,11,FALSE),0)</f>
        <v>0</v>
      </c>
      <c r="L63" t="str">
        <f>UPPER(LEFT(B63,4))&amp;"_"&amp;C63</f>
        <v>_</v>
      </c>
      <c r="M63" t="e">
        <f t="shared" si="0"/>
        <v>#N/A</v>
      </c>
    </row>
    <row r="64" spans="4:13" x14ac:dyDescent="0.3">
      <c r="D64" t="e">
        <f>VLOOKUP(C64,Obstacles!$C$3:$H$35,6,FALSE)</f>
        <v>#N/A</v>
      </c>
      <c r="K64" s="15">
        <f>IFERROR(VLOOKUP(E64,Compétence_tbl,11,FALSE),0)+IFERROR(VLOOKUP(F64,Compétence_tbl,11,FALSE),0)+IFERROR(VLOOKUP(G64,Compétence_tbl,11,FALSE),0)+IFERROR(VLOOKUP(H64,Compétence_tbl,11,FALSE),0)+IFERROR(VLOOKUP(I64,Compétence_tbl,11,FALSE),0)+IFERROR(VLOOKUP(J64,Compétence_tbl,11,FALSE),0)</f>
        <v>0</v>
      </c>
      <c r="L64" t="str">
        <f>UPPER(LEFT(B64,4))&amp;"_"&amp;C64</f>
        <v>_</v>
      </c>
      <c r="M64" t="e">
        <f t="shared" si="0"/>
        <v>#N/A</v>
      </c>
    </row>
    <row r="65" spans="4:13" x14ac:dyDescent="0.3">
      <c r="D65" t="e">
        <f>VLOOKUP(C65,Obstacles!$C$3:$H$35,6,FALSE)</f>
        <v>#N/A</v>
      </c>
      <c r="K65" s="15">
        <f>IFERROR(VLOOKUP(E65,Compétence_tbl,11,FALSE),0)+IFERROR(VLOOKUP(F65,Compétence_tbl,11,FALSE),0)+IFERROR(VLOOKUP(G65,Compétence_tbl,11,FALSE),0)+IFERROR(VLOOKUP(H65,Compétence_tbl,11,FALSE),0)+IFERROR(VLOOKUP(I65,Compétence_tbl,11,FALSE),0)+IFERROR(VLOOKUP(J65,Compétence_tbl,11,FALSE),0)</f>
        <v>0</v>
      </c>
      <c r="L65" t="str">
        <f>UPPER(LEFT(B65,4))&amp;"_"&amp;C65</f>
        <v>_</v>
      </c>
      <c r="M65" t="e">
        <f t="shared" si="0"/>
        <v>#N/A</v>
      </c>
    </row>
    <row r="66" spans="4:13" x14ac:dyDescent="0.3">
      <c r="D66" t="e">
        <f>VLOOKUP(C66,Obstacles!$C$3:$H$35,6,FALSE)</f>
        <v>#N/A</v>
      </c>
      <c r="K66" s="15">
        <f>IFERROR(VLOOKUP(E66,Compétence_tbl,11,FALSE),0)+IFERROR(VLOOKUP(F66,Compétence_tbl,11,FALSE),0)+IFERROR(VLOOKUP(G66,Compétence_tbl,11,FALSE),0)+IFERROR(VLOOKUP(H66,Compétence_tbl,11,FALSE),0)+IFERROR(VLOOKUP(I66,Compétence_tbl,11,FALSE),0)+IFERROR(VLOOKUP(J66,Compétence_tbl,11,FALSE),0)</f>
        <v>0</v>
      </c>
      <c r="L66" t="str">
        <f>UPPER(LEFT(B66,4))&amp;"_"&amp;C66</f>
        <v>_</v>
      </c>
      <c r="M66" t="e">
        <f t="shared" si="0"/>
        <v>#N/A</v>
      </c>
    </row>
    <row r="67" spans="4:13" x14ac:dyDescent="0.3">
      <c r="D67" t="e">
        <f>VLOOKUP(C67,Obstacles!$C$3:$H$35,6,FALSE)</f>
        <v>#N/A</v>
      </c>
      <c r="K67" s="15">
        <f>IFERROR(VLOOKUP(E67,Compétence_tbl,11,FALSE),0)+IFERROR(VLOOKUP(F67,Compétence_tbl,11,FALSE),0)+IFERROR(VLOOKUP(G67,Compétence_tbl,11,FALSE),0)+IFERROR(VLOOKUP(H67,Compétence_tbl,11,FALSE),0)+IFERROR(VLOOKUP(I67,Compétence_tbl,11,FALSE),0)+IFERROR(VLOOKUP(J67,Compétence_tbl,11,FALSE),0)</f>
        <v>0</v>
      </c>
      <c r="L67" t="str">
        <f>UPPER(LEFT(B67,4))&amp;"_"&amp;C67</f>
        <v>_</v>
      </c>
      <c r="M67" t="e">
        <f t="shared" si="0"/>
        <v>#N/A</v>
      </c>
    </row>
    <row r="68" spans="4:13" x14ac:dyDescent="0.3">
      <c r="D68" t="e">
        <f>VLOOKUP(C68,Obstacles!$C$3:$H$35,6,FALSE)</f>
        <v>#N/A</v>
      </c>
      <c r="K68" s="15">
        <f>IFERROR(VLOOKUP(E68,Compétence_tbl,11,FALSE),0)+IFERROR(VLOOKUP(F68,Compétence_tbl,11,FALSE),0)+IFERROR(VLOOKUP(G68,Compétence_tbl,11,FALSE),0)+IFERROR(VLOOKUP(H68,Compétence_tbl,11,FALSE),0)+IFERROR(VLOOKUP(I68,Compétence_tbl,11,FALSE),0)+IFERROR(VLOOKUP(J68,Compétence_tbl,11,FALSE),0)</f>
        <v>0</v>
      </c>
      <c r="L68" t="str">
        <f>UPPER(LEFT(B68,4))&amp;"_"&amp;C68</f>
        <v>_</v>
      </c>
      <c r="M68" t="e">
        <f t="shared" ref="M68:M80" si="1">D68+K68</f>
        <v>#N/A</v>
      </c>
    </row>
    <row r="69" spans="4:13" x14ac:dyDescent="0.3">
      <c r="D69" t="e">
        <f>VLOOKUP(C69,Obstacles!$C$3:$H$35,6,FALSE)</f>
        <v>#N/A</v>
      </c>
      <c r="K69" s="15">
        <f>IFERROR(VLOOKUP(E69,Compétence_tbl,11,FALSE),0)+IFERROR(VLOOKUP(F69,Compétence_tbl,11,FALSE),0)+IFERROR(VLOOKUP(G69,Compétence_tbl,11,FALSE),0)+IFERROR(VLOOKUP(H69,Compétence_tbl,11,FALSE),0)+IFERROR(VLOOKUP(I69,Compétence_tbl,11,FALSE),0)+IFERROR(VLOOKUP(J69,Compétence_tbl,11,FALSE),0)</f>
        <v>0</v>
      </c>
      <c r="L69" t="str">
        <f>UPPER(LEFT(B69,4))&amp;"_"&amp;C69</f>
        <v>_</v>
      </c>
      <c r="M69" t="e">
        <f t="shared" si="1"/>
        <v>#N/A</v>
      </c>
    </row>
    <row r="70" spans="4:13" x14ac:dyDescent="0.3">
      <c r="D70" t="e">
        <f>VLOOKUP(C70,Obstacles!$C$3:$H$35,6,FALSE)</f>
        <v>#N/A</v>
      </c>
      <c r="K70" s="15">
        <f>IFERROR(VLOOKUP(E70,Compétence_tbl,11,FALSE),0)+IFERROR(VLOOKUP(F70,Compétence_tbl,11,FALSE),0)+IFERROR(VLOOKUP(G70,Compétence_tbl,11,FALSE),0)+IFERROR(VLOOKUP(H70,Compétence_tbl,11,FALSE),0)+IFERROR(VLOOKUP(I70,Compétence_tbl,11,FALSE),0)+IFERROR(VLOOKUP(J70,Compétence_tbl,11,FALSE),0)</f>
        <v>0</v>
      </c>
      <c r="L70" t="str">
        <f>UPPER(LEFT(B70,4))&amp;"_"&amp;C70</f>
        <v>_</v>
      </c>
      <c r="M70" t="e">
        <f t="shared" si="1"/>
        <v>#N/A</v>
      </c>
    </row>
    <row r="71" spans="4:13" x14ac:dyDescent="0.3">
      <c r="D71" t="e">
        <f>VLOOKUP(C71,Obstacles!$C$3:$H$35,6,FALSE)</f>
        <v>#N/A</v>
      </c>
      <c r="K71" s="15">
        <f>IFERROR(VLOOKUP(E71,Compétence_tbl,11,FALSE),0)+IFERROR(VLOOKUP(F71,Compétence_tbl,11,FALSE),0)+IFERROR(VLOOKUP(G71,Compétence_tbl,11,FALSE),0)+IFERROR(VLOOKUP(H71,Compétence_tbl,11,FALSE),0)+IFERROR(VLOOKUP(I71,Compétence_tbl,11,FALSE),0)+IFERROR(VLOOKUP(J71,Compétence_tbl,11,FALSE),0)</f>
        <v>0</v>
      </c>
      <c r="L71" t="str">
        <f>UPPER(LEFT(B71,4))&amp;"_"&amp;C71</f>
        <v>_</v>
      </c>
      <c r="M71" t="e">
        <f t="shared" si="1"/>
        <v>#N/A</v>
      </c>
    </row>
    <row r="72" spans="4:13" x14ac:dyDescent="0.3">
      <c r="D72" t="e">
        <f>VLOOKUP(C72,Obstacles!$C$3:$H$35,6,FALSE)</f>
        <v>#N/A</v>
      </c>
      <c r="K72" s="15">
        <f>IFERROR(VLOOKUP(E72,Compétence_tbl,11,FALSE),0)+IFERROR(VLOOKUP(F72,Compétence_tbl,11,FALSE),0)+IFERROR(VLOOKUP(G72,Compétence_tbl,11,FALSE),0)+IFERROR(VLOOKUP(H72,Compétence_tbl,11,FALSE),0)+IFERROR(VLOOKUP(I72,Compétence_tbl,11,FALSE),0)+IFERROR(VLOOKUP(J72,Compétence_tbl,11,FALSE),0)</f>
        <v>0</v>
      </c>
      <c r="L72" t="str">
        <f>UPPER(LEFT(B72,4))&amp;"_"&amp;C72</f>
        <v>_</v>
      </c>
      <c r="M72" t="e">
        <f t="shared" si="1"/>
        <v>#N/A</v>
      </c>
    </row>
    <row r="73" spans="4:13" x14ac:dyDescent="0.3">
      <c r="D73" t="e">
        <f>VLOOKUP(C73,Obstacles!$C$3:$H$35,6,FALSE)</f>
        <v>#N/A</v>
      </c>
      <c r="K73" s="15">
        <f>IFERROR(VLOOKUP(E73,Compétence_tbl,11,FALSE),0)+IFERROR(VLOOKUP(F73,Compétence_tbl,11,FALSE),0)+IFERROR(VLOOKUP(G73,Compétence_tbl,11,FALSE),0)+IFERROR(VLOOKUP(H73,Compétence_tbl,11,FALSE),0)+IFERROR(VLOOKUP(I73,Compétence_tbl,11,FALSE),0)+IFERROR(VLOOKUP(J73,Compétence_tbl,11,FALSE),0)</f>
        <v>0</v>
      </c>
      <c r="L73" t="str">
        <f>UPPER(LEFT(B73,4))&amp;"_"&amp;C73</f>
        <v>_</v>
      </c>
      <c r="M73" t="e">
        <f t="shared" si="1"/>
        <v>#N/A</v>
      </c>
    </row>
    <row r="74" spans="4:13" x14ac:dyDescent="0.3">
      <c r="D74" t="e">
        <f>VLOOKUP(C74,Obstacles!$C$3:$H$35,6,FALSE)</f>
        <v>#N/A</v>
      </c>
      <c r="K74" s="15">
        <f>IFERROR(VLOOKUP(E74,Compétence_tbl,11,FALSE),0)+IFERROR(VLOOKUP(F74,Compétence_tbl,11,FALSE),0)+IFERROR(VLOOKUP(G74,Compétence_tbl,11,FALSE),0)+IFERROR(VLOOKUP(H74,Compétence_tbl,11,FALSE),0)+IFERROR(VLOOKUP(I74,Compétence_tbl,11,FALSE),0)+IFERROR(VLOOKUP(J74,Compétence_tbl,11,FALSE),0)</f>
        <v>0</v>
      </c>
      <c r="L74" t="str">
        <f>UPPER(LEFT(B74,4))&amp;"_"&amp;C74</f>
        <v>_</v>
      </c>
      <c r="M74" t="e">
        <f t="shared" si="1"/>
        <v>#N/A</v>
      </c>
    </row>
    <row r="75" spans="4:13" x14ac:dyDescent="0.3">
      <c r="D75" t="e">
        <f>VLOOKUP(C75,Obstacles!$C$3:$H$35,6,FALSE)</f>
        <v>#N/A</v>
      </c>
      <c r="K75" s="15">
        <f>IFERROR(VLOOKUP(E75,Compétence_tbl,11,FALSE),0)+IFERROR(VLOOKUP(F75,Compétence_tbl,11,FALSE),0)+IFERROR(VLOOKUP(G75,Compétence_tbl,11,FALSE),0)+IFERROR(VLOOKUP(H75,Compétence_tbl,11,FALSE),0)+IFERROR(VLOOKUP(I75,Compétence_tbl,11,FALSE),0)+IFERROR(VLOOKUP(J75,Compétence_tbl,11,FALSE),0)</f>
        <v>0</v>
      </c>
      <c r="L75" t="str">
        <f>UPPER(LEFT(B75,4))&amp;"_"&amp;C75</f>
        <v>_</v>
      </c>
      <c r="M75" t="e">
        <f t="shared" si="1"/>
        <v>#N/A</v>
      </c>
    </row>
    <row r="76" spans="4:13" x14ac:dyDescent="0.3">
      <c r="D76" t="e">
        <f>VLOOKUP(C76,Obstacles!$C$3:$H$35,6,FALSE)</f>
        <v>#N/A</v>
      </c>
      <c r="K76" s="15">
        <f>IFERROR(VLOOKUP(E76,Compétence_tbl,11,FALSE),0)+IFERROR(VLOOKUP(F76,Compétence_tbl,11,FALSE),0)+IFERROR(VLOOKUP(G76,Compétence_tbl,11,FALSE),0)+IFERROR(VLOOKUP(H76,Compétence_tbl,11,FALSE),0)+IFERROR(VLOOKUP(I76,Compétence_tbl,11,FALSE),0)+IFERROR(VLOOKUP(J76,Compétence_tbl,11,FALSE),0)</f>
        <v>0</v>
      </c>
      <c r="L76" t="str">
        <f>UPPER(LEFT(B76,4))&amp;"_"&amp;C76</f>
        <v>_</v>
      </c>
      <c r="M76" t="e">
        <f t="shared" si="1"/>
        <v>#N/A</v>
      </c>
    </row>
    <row r="77" spans="4:13" x14ac:dyDescent="0.3">
      <c r="D77" t="e">
        <f>VLOOKUP(C77,Obstacles!$C$3:$H$35,6,FALSE)</f>
        <v>#N/A</v>
      </c>
      <c r="K77" s="15">
        <f>IFERROR(VLOOKUP(E77,Compétence_tbl,11,FALSE),0)+IFERROR(VLOOKUP(F77,Compétence_tbl,11,FALSE),0)+IFERROR(VLOOKUP(G77,Compétence_tbl,11,FALSE),0)+IFERROR(VLOOKUP(H77,Compétence_tbl,11,FALSE),0)+IFERROR(VLOOKUP(I77,Compétence_tbl,11,FALSE),0)+IFERROR(VLOOKUP(J77,Compétence_tbl,11,FALSE),0)</f>
        <v>0</v>
      </c>
      <c r="L77" t="str">
        <f>UPPER(LEFT(B77,4))&amp;"_"&amp;C77</f>
        <v>_</v>
      </c>
      <c r="M77" t="e">
        <f t="shared" si="1"/>
        <v>#N/A</v>
      </c>
    </row>
    <row r="78" spans="4:13" x14ac:dyDescent="0.3">
      <c r="D78" t="e">
        <f>VLOOKUP(C78,Obstacles!$C$3:$H$35,6,FALSE)</f>
        <v>#N/A</v>
      </c>
      <c r="K78" s="15">
        <f>IFERROR(VLOOKUP(E78,Compétence_tbl,11,FALSE),0)+IFERROR(VLOOKUP(F78,Compétence_tbl,11,FALSE),0)+IFERROR(VLOOKUP(G78,Compétence_tbl,11,FALSE),0)+IFERROR(VLOOKUP(H78,Compétence_tbl,11,FALSE),0)+IFERROR(VLOOKUP(I78,Compétence_tbl,11,FALSE),0)+IFERROR(VLOOKUP(J78,Compétence_tbl,11,FALSE),0)</f>
        <v>0</v>
      </c>
      <c r="L78" t="str">
        <f>UPPER(LEFT(B78,4))&amp;"_"&amp;C78</f>
        <v>_</v>
      </c>
      <c r="M78" t="e">
        <f t="shared" si="1"/>
        <v>#N/A</v>
      </c>
    </row>
    <row r="79" spans="4:13" x14ac:dyDescent="0.3">
      <c r="D79" t="e">
        <f>VLOOKUP(C79,Obstacles!$C$3:$H$35,6,FALSE)</f>
        <v>#N/A</v>
      </c>
      <c r="K79" s="15">
        <f>IFERROR(VLOOKUP(E79,Compétence_tbl,11,FALSE),0)+IFERROR(VLOOKUP(F79,Compétence_tbl,11,FALSE),0)+IFERROR(VLOOKUP(G79,Compétence_tbl,11,FALSE),0)+IFERROR(VLOOKUP(H79,Compétence_tbl,11,FALSE),0)+IFERROR(VLOOKUP(I79,Compétence_tbl,11,FALSE),0)+IFERROR(VLOOKUP(J79,Compétence_tbl,11,FALSE),0)</f>
        <v>0</v>
      </c>
      <c r="L79" t="str">
        <f>UPPER(LEFT(B79,4))&amp;"_"&amp;C79</f>
        <v>_</v>
      </c>
      <c r="M79" t="e">
        <f t="shared" si="1"/>
        <v>#N/A</v>
      </c>
    </row>
    <row r="80" spans="4:13" x14ac:dyDescent="0.3">
      <c r="D80" t="e">
        <f>VLOOKUP(C80,Obstacles!$C$3:$H$35,6,FALSE)</f>
        <v>#N/A</v>
      </c>
      <c r="K80" s="15">
        <f>IFERROR(VLOOKUP(E80,Compétence_tbl,11,FALSE),0)+IFERROR(VLOOKUP(F80,Compétence_tbl,11,FALSE),0)+IFERROR(VLOOKUP(G80,Compétence_tbl,11,FALSE),0)+IFERROR(VLOOKUP(H80,Compétence_tbl,11,FALSE),0)+IFERROR(VLOOKUP(I80,Compétence_tbl,11,FALSE),0)+IFERROR(VLOOKUP(J80,Compétence_tbl,11,FALSE),0)</f>
        <v>0</v>
      </c>
      <c r="L80" t="str">
        <f>UPPER(LEFT(B80,4))&amp;"_"&amp;C80</f>
        <v>_</v>
      </c>
      <c r="M80" t="e">
        <f t="shared" si="1"/>
        <v>#N/A</v>
      </c>
    </row>
  </sheetData>
  <dataValidations count="2">
    <dataValidation type="list" allowBlank="1" showInputMessage="1" showErrorMessage="1" sqref="C3:C80">
      <formula1>INDIRECT(B3)</formula1>
    </dataValidation>
    <dataValidation type="list" allowBlank="1" showInputMessage="1" showErrorMessage="1" sqref="F3:J80 E3:E18 E20:E80">
      <formula1>competences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Obstacles!$L$17:$L$21</xm:f>
          </x14:formula1>
          <xm:sqref>B3:B80</xm:sqref>
        </x14:dataValidation>
        <x14:dataValidation type="list" allowBlank="1" showInputMessage="1" showErrorMessage="1">
          <x14:formula1>
            <xm:f>Ressources!$B$3:$B$13</xm:f>
          </x14:formula1>
          <xm:sqref>E19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opLeftCell="A3" workbookViewId="0">
      <selection activeCell="H18" sqref="H18"/>
    </sheetView>
  </sheetViews>
  <sheetFormatPr baseColWidth="10" defaultRowHeight="14.4" x14ac:dyDescent="0.3"/>
  <cols>
    <col min="2" max="2" width="18" bestFit="1" customWidth="1"/>
  </cols>
  <sheetData>
    <row r="1" spans="2:10" x14ac:dyDescent="0.3">
      <c r="B1" t="s">
        <v>26</v>
      </c>
      <c r="C1" t="s">
        <v>148</v>
      </c>
      <c r="D1" t="s">
        <v>34</v>
      </c>
      <c r="E1" t="s">
        <v>35</v>
      </c>
      <c r="F1" t="s">
        <v>149</v>
      </c>
      <c r="G1" t="s">
        <v>150</v>
      </c>
      <c r="H1" t="s">
        <v>151</v>
      </c>
      <c r="I1" t="s">
        <v>152</v>
      </c>
    </row>
    <row r="2" spans="2:10" x14ac:dyDescent="0.3">
      <c r="D2">
        <v>1</v>
      </c>
      <c r="E2">
        <v>2</v>
      </c>
      <c r="F2">
        <v>2</v>
      </c>
      <c r="G2">
        <v>1</v>
      </c>
      <c r="H2">
        <v>1</v>
      </c>
      <c r="I2">
        <v>2</v>
      </c>
    </row>
    <row r="3" spans="2:10" x14ac:dyDescent="0.3">
      <c r="B3" t="s">
        <v>6</v>
      </c>
      <c r="C3">
        <v>1</v>
      </c>
      <c r="D3" s="1" t="s">
        <v>115</v>
      </c>
      <c r="E3" s="1"/>
      <c r="F3" s="1"/>
      <c r="G3" s="1"/>
      <c r="H3" s="1"/>
      <c r="I3" s="1" t="s">
        <v>115</v>
      </c>
      <c r="J3">
        <f>IF(ISBLANK(D3), 0,$D$2) + IF(ISBLANK(E3),0,$E$2) + IF(ISBLANK(F3),0,$F$2) + IF(ISBLANK(G3),0,$G$2) + IF(ISBLANK(H3),0,$H$2) + IF(ISBLANK(I3),0,$I$2)  +C3</f>
        <v>4</v>
      </c>
    </row>
    <row r="4" spans="2:10" x14ac:dyDescent="0.3">
      <c r="B4" t="s">
        <v>10</v>
      </c>
      <c r="C4">
        <v>2</v>
      </c>
      <c r="D4" s="1" t="s">
        <v>115</v>
      </c>
      <c r="E4" s="1"/>
      <c r="F4" s="1"/>
      <c r="G4" s="1"/>
      <c r="H4" s="1"/>
      <c r="I4" s="1" t="s">
        <v>115</v>
      </c>
      <c r="J4">
        <f t="shared" ref="J4:J29" si="0">IF(ISBLANK(D4), 0,$D$2) + IF(ISBLANK(E4),0,$E$2) + IF(ISBLANK(F4),0,$F$2) + IF(ISBLANK(G4),0,$G$2) + IF(ISBLANK(H4),0,$H$2) + IF(ISBLANK(I4),0,$I$2)  +C4</f>
        <v>5</v>
      </c>
    </row>
    <row r="5" spans="2:10" x14ac:dyDescent="0.3">
      <c r="B5" t="s">
        <v>11</v>
      </c>
      <c r="C5">
        <v>2</v>
      </c>
      <c r="D5" s="1" t="s">
        <v>115</v>
      </c>
      <c r="E5" s="1"/>
      <c r="F5" s="1"/>
      <c r="G5" s="1"/>
      <c r="H5" s="1"/>
      <c r="I5" s="1" t="s">
        <v>115</v>
      </c>
      <c r="J5">
        <f t="shared" si="0"/>
        <v>5</v>
      </c>
    </row>
    <row r="6" spans="2:10" x14ac:dyDescent="0.3">
      <c r="B6" t="s">
        <v>19</v>
      </c>
      <c r="C6">
        <v>1</v>
      </c>
      <c r="D6" s="1" t="s">
        <v>115</v>
      </c>
      <c r="E6" s="1"/>
      <c r="F6" s="1"/>
      <c r="G6" s="1"/>
      <c r="H6" s="1"/>
      <c r="I6" s="1" t="s">
        <v>115</v>
      </c>
      <c r="J6">
        <f t="shared" si="0"/>
        <v>4</v>
      </c>
    </row>
    <row r="7" spans="2:10" x14ac:dyDescent="0.3">
      <c r="B7" t="s">
        <v>62</v>
      </c>
      <c r="C7">
        <v>1</v>
      </c>
      <c r="D7" s="1" t="s">
        <v>115</v>
      </c>
      <c r="E7" s="1"/>
      <c r="F7" s="1"/>
      <c r="G7" s="1"/>
      <c r="H7" s="1"/>
      <c r="I7" s="1" t="s">
        <v>115</v>
      </c>
      <c r="J7">
        <f t="shared" si="0"/>
        <v>4</v>
      </c>
    </row>
    <row r="8" spans="2:10" x14ac:dyDescent="0.3">
      <c r="B8" t="s">
        <v>33</v>
      </c>
      <c r="C8">
        <v>1</v>
      </c>
      <c r="D8" s="1" t="s">
        <v>115</v>
      </c>
      <c r="E8" s="1"/>
      <c r="F8" s="1"/>
      <c r="G8" s="1"/>
      <c r="H8" s="1"/>
      <c r="I8" s="1" t="s">
        <v>115</v>
      </c>
      <c r="J8">
        <f t="shared" si="0"/>
        <v>4</v>
      </c>
    </row>
    <row r="9" spans="2:10" x14ac:dyDescent="0.3">
      <c r="B9" t="s">
        <v>36</v>
      </c>
      <c r="C9">
        <v>1</v>
      </c>
      <c r="D9" s="1" t="s">
        <v>115</v>
      </c>
      <c r="E9" s="1"/>
      <c r="F9" s="1"/>
      <c r="G9" s="1"/>
      <c r="H9" s="1"/>
      <c r="I9" s="1" t="s">
        <v>115</v>
      </c>
      <c r="J9">
        <f t="shared" si="0"/>
        <v>4</v>
      </c>
    </row>
    <row r="10" spans="2:10" x14ac:dyDescent="0.3">
      <c r="B10" t="s">
        <v>58</v>
      </c>
      <c r="C10">
        <v>1</v>
      </c>
      <c r="D10" s="1" t="s">
        <v>115</v>
      </c>
      <c r="E10" s="1"/>
      <c r="F10" s="1"/>
      <c r="G10" s="1"/>
      <c r="H10" s="1"/>
      <c r="I10" s="1" t="s">
        <v>115</v>
      </c>
      <c r="J10">
        <f t="shared" si="0"/>
        <v>4</v>
      </c>
    </row>
    <row r="11" spans="2:10" x14ac:dyDescent="0.3">
      <c r="B11" t="s">
        <v>31</v>
      </c>
      <c r="C11">
        <v>1</v>
      </c>
      <c r="D11" s="1" t="s">
        <v>115</v>
      </c>
      <c r="E11" s="1"/>
      <c r="F11" s="1"/>
      <c r="G11" s="1"/>
      <c r="H11" s="1"/>
      <c r="I11" s="1" t="s">
        <v>115</v>
      </c>
      <c r="J11">
        <f t="shared" si="0"/>
        <v>4</v>
      </c>
    </row>
    <row r="12" spans="2:10" x14ac:dyDescent="0.3">
      <c r="B12" t="s">
        <v>32</v>
      </c>
      <c r="C12">
        <v>2</v>
      </c>
      <c r="D12" s="1" t="s">
        <v>115</v>
      </c>
      <c r="E12" s="1" t="s">
        <v>115</v>
      </c>
      <c r="F12" s="1"/>
      <c r="G12" s="1"/>
      <c r="H12" s="1"/>
      <c r="I12" s="1" t="s">
        <v>115</v>
      </c>
      <c r="J12">
        <f t="shared" si="0"/>
        <v>7</v>
      </c>
    </row>
    <row r="13" spans="2:10" x14ac:dyDescent="0.3">
      <c r="B13" t="s">
        <v>42</v>
      </c>
      <c r="C13">
        <v>1</v>
      </c>
      <c r="D13" s="1" t="s">
        <v>115</v>
      </c>
      <c r="E13" s="1"/>
      <c r="F13" s="1"/>
      <c r="G13" s="1"/>
      <c r="H13" s="1"/>
      <c r="I13" s="1" t="s">
        <v>115</v>
      </c>
      <c r="J13">
        <f t="shared" si="0"/>
        <v>4</v>
      </c>
    </row>
    <row r="14" spans="2:10" x14ac:dyDescent="0.3">
      <c r="B14" t="s">
        <v>51</v>
      </c>
      <c r="C14">
        <v>1</v>
      </c>
      <c r="D14" s="1" t="s">
        <v>115</v>
      </c>
      <c r="E14" s="1"/>
      <c r="F14" s="1"/>
      <c r="G14" s="1"/>
      <c r="H14" s="1"/>
      <c r="I14" s="1" t="s">
        <v>115</v>
      </c>
      <c r="J14">
        <f t="shared" si="0"/>
        <v>4</v>
      </c>
    </row>
    <row r="15" spans="2:10" x14ac:dyDescent="0.3">
      <c r="B15" t="s">
        <v>66</v>
      </c>
      <c r="C15">
        <v>2</v>
      </c>
      <c r="D15" s="1" t="s">
        <v>115</v>
      </c>
      <c r="E15" s="1"/>
      <c r="F15" s="1"/>
      <c r="G15" s="1"/>
      <c r="H15" s="1"/>
      <c r="I15" s="1" t="s">
        <v>115</v>
      </c>
      <c r="J15">
        <f t="shared" si="0"/>
        <v>5</v>
      </c>
    </row>
    <row r="16" spans="2:10" x14ac:dyDescent="0.3">
      <c r="D16" s="1"/>
      <c r="E16" s="1"/>
      <c r="F16" s="1"/>
      <c r="G16" s="1"/>
      <c r="H16" s="1"/>
      <c r="I16" s="1"/>
      <c r="J16">
        <f t="shared" si="0"/>
        <v>0</v>
      </c>
    </row>
    <row r="17" spans="4:10" x14ac:dyDescent="0.3">
      <c r="D17" s="1"/>
      <c r="E17" s="1"/>
      <c r="F17" s="1"/>
      <c r="G17" s="1"/>
      <c r="H17" s="1"/>
      <c r="I17" s="1"/>
      <c r="J17">
        <f t="shared" si="0"/>
        <v>0</v>
      </c>
    </row>
    <row r="18" spans="4:10" x14ac:dyDescent="0.3">
      <c r="D18" s="1"/>
      <c r="E18" s="1"/>
      <c r="F18" s="1"/>
      <c r="G18" s="1"/>
      <c r="H18" s="1"/>
      <c r="I18" s="1"/>
      <c r="J18">
        <f t="shared" si="0"/>
        <v>0</v>
      </c>
    </row>
    <row r="19" spans="4:10" x14ac:dyDescent="0.3">
      <c r="D19" s="1"/>
      <c r="E19" s="1"/>
      <c r="F19" s="1"/>
      <c r="G19" s="1"/>
      <c r="H19" s="1"/>
      <c r="I19" s="1"/>
      <c r="J19">
        <f t="shared" si="0"/>
        <v>0</v>
      </c>
    </row>
    <row r="20" spans="4:10" x14ac:dyDescent="0.3">
      <c r="D20" s="1"/>
      <c r="E20" s="1"/>
      <c r="F20" s="1"/>
      <c r="G20" s="1"/>
      <c r="H20" s="1"/>
      <c r="I20" s="1"/>
      <c r="J20">
        <f t="shared" si="0"/>
        <v>0</v>
      </c>
    </row>
    <row r="21" spans="4:10" x14ac:dyDescent="0.3">
      <c r="D21" s="1"/>
      <c r="E21" s="1"/>
      <c r="F21" s="1"/>
      <c r="G21" s="1"/>
      <c r="H21" s="1"/>
      <c r="I21" s="1"/>
      <c r="J21">
        <f t="shared" si="0"/>
        <v>0</v>
      </c>
    </row>
    <row r="22" spans="4:10" x14ac:dyDescent="0.3">
      <c r="D22" s="1"/>
      <c r="E22" s="1"/>
      <c r="F22" s="1"/>
      <c r="G22" s="1"/>
      <c r="H22" s="1"/>
      <c r="I22" s="1"/>
      <c r="J22">
        <f t="shared" si="0"/>
        <v>0</v>
      </c>
    </row>
    <row r="23" spans="4:10" x14ac:dyDescent="0.3">
      <c r="D23" s="1"/>
      <c r="E23" s="1"/>
      <c r="F23" s="1"/>
      <c r="G23" s="1"/>
      <c r="H23" s="1"/>
      <c r="I23" s="1"/>
      <c r="J23">
        <f t="shared" si="0"/>
        <v>0</v>
      </c>
    </row>
    <row r="24" spans="4:10" x14ac:dyDescent="0.3">
      <c r="D24" s="1"/>
      <c r="E24" s="1"/>
      <c r="F24" s="1"/>
      <c r="G24" s="1"/>
      <c r="H24" s="1"/>
      <c r="I24" s="1"/>
      <c r="J24">
        <f t="shared" si="0"/>
        <v>0</v>
      </c>
    </row>
    <row r="25" spans="4:10" x14ac:dyDescent="0.3">
      <c r="D25" s="1"/>
      <c r="E25" s="1"/>
      <c r="F25" s="1"/>
      <c r="G25" s="1"/>
      <c r="H25" s="1"/>
      <c r="I25" s="1"/>
      <c r="J25">
        <f t="shared" si="0"/>
        <v>0</v>
      </c>
    </row>
    <row r="26" spans="4:10" x14ac:dyDescent="0.3">
      <c r="D26" s="1"/>
      <c r="E26" s="1"/>
      <c r="F26" s="1"/>
      <c r="G26" s="1"/>
      <c r="H26" s="1"/>
      <c r="I26" s="1"/>
      <c r="J26">
        <f t="shared" si="0"/>
        <v>0</v>
      </c>
    </row>
    <row r="27" spans="4:10" x14ac:dyDescent="0.3">
      <c r="D27" s="1"/>
      <c r="E27" s="1"/>
      <c r="F27" s="1"/>
      <c r="G27" s="1"/>
      <c r="H27" s="1"/>
      <c r="I27" s="1"/>
      <c r="J27">
        <f t="shared" si="0"/>
        <v>0</v>
      </c>
    </row>
    <row r="28" spans="4:10" x14ac:dyDescent="0.3">
      <c r="D28" s="1"/>
      <c r="E28" s="1"/>
      <c r="F28" s="1"/>
      <c r="G28" s="1"/>
      <c r="H28" s="1"/>
      <c r="I28" s="1"/>
      <c r="J28">
        <f t="shared" si="0"/>
        <v>0</v>
      </c>
    </row>
    <row r="29" spans="4:10" x14ac:dyDescent="0.3">
      <c r="D29" s="1"/>
      <c r="E29" s="1"/>
      <c r="F29" s="1"/>
      <c r="G29" s="1"/>
      <c r="H29" s="1"/>
      <c r="I29" s="1"/>
      <c r="J29">
        <f t="shared" si="0"/>
        <v>0</v>
      </c>
    </row>
  </sheetData>
  <dataValidations count="2">
    <dataValidation type="list" allowBlank="1" showInputMessage="1" showErrorMessage="1" sqref="B3:B12">
      <formula1>competences</formula1>
    </dataValidation>
    <dataValidation type="list" allowBlank="1" showInputMessage="1" showErrorMessage="1" sqref="D3:I29">
      <formula1>Choix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0"/>
  <sheetViews>
    <sheetView workbookViewId="0">
      <selection activeCell="B83" sqref="B83"/>
    </sheetView>
  </sheetViews>
  <sheetFormatPr baseColWidth="10" defaultRowHeight="14.4" x14ac:dyDescent="0.3"/>
  <cols>
    <col min="2" max="2" width="44.109375" bestFit="1" customWidth="1"/>
    <col min="3" max="3" width="7" bestFit="1" customWidth="1"/>
    <col min="4" max="4" width="12.33203125" bestFit="1" customWidth="1"/>
    <col min="5" max="5" width="17.44140625" bestFit="1" customWidth="1"/>
    <col min="8" max="8" width="37.109375" bestFit="1" customWidth="1"/>
    <col min="10" max="10" width="12.33203125" bestFit="1" customWidth="1"/>
    <col min="11" max="11" width="17.44140625" bestFit="1" customWidth="1"/>
  </cols>
  <sheetData>
    <row r="2" spans="2:12" x14ac:dyDescent="0.3">
      <c r="B2" s="26" t="s">
        <v>160</v>
      </c>
      <c r="C2" s="26" t="s">
        <v>166</v>
      </c>
      <c r="D2" s="26" t="str">
        <f>LOWER(LEFT(B3,5))&amp;"_"&amp;"number"</f>
        <v>adapt_number</v>
      </c>
      <c r="E2" s="26" t="s">
        <v>162</v>
      </c>
      <c r="F2" s="26" t="s">
        <v>99</v>
      </c>
      <c r="H2" s="26" t="s">
        <v>160</v>
      </c>
      <c r="I2" s="26" t="s">
        <v>166</v>
      </c>
      <c r="J2" s="26" t="str">
        <f>LOWER(LEFT(H3,5))&amp;"_"&amp;"number"</f>
        <v>diffi_number</v>
      </c>
      <c r="K2" s="26" t="s">
        <v>162</v>
      </c>
      <c r="L2" s="26" t="s">
        <v>99</v>
      </c>
    </row>
    <row r="3" spans="2:12" x14ac:dyDescent="0.3">
      <c r="B3" s="27" t="s">
        <v>167</v>
      </c>
      <c r="C3" s="27">
        <v>1</v>
      </c>
      <c r="D3" s="27">
        <v>1</v>
      </c>
      <c r="E3" t="str">
        <f>UPPER(LEFT(C2,4))&amp;Tableau8[[#This Row],[Colonne2]]&amp;"_"&amp;UPPER(LEFT(Tableau8[[#This Row],[Colonne1]],4))&amp;Tableau8[[#This Row],[Colonne3]]</f>
        <v>PATT1_ADAP1</v>
      </c>
      <c r="F3" s="27">
        <f>ROUND(SUM(C5:C20)/(SUMIF(F5:F20,"&gt;0",F5:F20)),0)</f>
        <v>18</v>
      </c>
      <c r="H3" s="27" t="s">
        <v>172</v>
      </c>
      <c r="I3" s="27">
        <v>2</v>
      </c>
      <c r="J3" s="27">
        <v>1</v>
      </c>
      <c r="K3" t="str">
        <f>UPPER(LEFT(I2,4))&amp;Tableau8[[#This Row],[Colonne2]]&amp;"_"&amp;UPPER(LEFT(Tableau8[[#This Row],[Colonne1]],4))&amp;Tableau8[[#This Row],[Colonne3]]</f>
        <v>PATT1_ADAP1</v>
      </c>
      <c r="L3" s="27">
        <f>ROUND(SUM(I5:I20)/(SUMIF(L5:L20,"&gt;0",L5:L20)),0)</f>
        <v>25</v>
      </c>
    </row>
    <row r="4" spans="2:12" x14ac:dyDescent="0.3">
      <c r="B4" s="26" t="s">
        <v>163</v>
      </c>
      <c r="C4" s="26" t="s">
        <v>25</v>
      </c>
      <c r="D4" s="26" t="s">
        <v>97</v>
      </c>
      <c r="E4" s="26" t="s">
        <v>26</v>
      </c>
      <c r="F4" s="26" t="s">
        <v>25</v>
      </c>
      <c r="H4" s="26" t="s">
        <v>163</v>
      </c>
      <c r="I4" s="26" t="s">
        <v>25</v>
      </c>
      <c r="J4" s="26" t="s">
        <v>97</v>
      </c>
      <c r="K4" s="26" t="s">
        <v>26</v>
      </c>
      <c r="L4" s="26" t="s">
        <v>25</v>
      </c>
    </row>
    <row r="5" spans="2:12" x14ac:dyDescent="0.3">
      <c r="B5" s="26" t="s">
        <v>168</v>
      </c>
      <c r="C5" s="26">
        <f>IFERROR(VLOOKUP(B5,Brique_tbl,2,FALSE),0) *D5</f>
        <v>138</v>
      </c>
      <c r="D5" s="26">
        <v>6</v>
      </c>
      <c r="E5" s="26" t="s">
        <v>6</v>
      </c>
      <c r="F5" s="26">
        <f>IFERROR(VLOOKUP(E5,Ressources_tbl,9,FALSE)," ")</f>
        <v>4</v>
      </c>
      <c r="H5" s="26" t="s">
        <v>165</v>
      </c>
      <c r="I5" s="26">
        <f>IFERROR(VLOOKUP(H5,Brique_tbl,2,FALSE),0) *J5</f>
        <v>72</v>
      </c>
      <c r="J5" s="26">
        <v>3</v>
      </c>
      <c r="K5" s="26" t="s">
        <v>6</v>
      </c>
      <c r="L5" s="26">
        <f>IFERROR(VLOOKUP(K5,Ressources_tbl,9,FALSE)," ")</f>
        <v>4</v>
      </c>
    </row>
    <row r="6" spans="2:12" x14ac:dyDescent="0.3">
      <c r="B6" s="26" t="s">
        <v>169</v>
      </c>
      <c r="C6" s="26">
        <f>IFERROR(VLOOKUP(B6,Brique_tbl,2,FALSE),0) *D6</f>
        <v>69</v>
      </c>
      <c r="D6" s="26">
        <v>3</v>
      </c>
      <c r="E6" s="26" t="s">
        <v>58</v>
      </c>
      <c r="F6" s="26">
        <f>IFERROR(VLOOKUP(E6,Ressources_tbl,9,FALSE)," ")</f>
        <v>4</v>
      </c>
      <c r="H6" s="26" t="s">
        <v>170</v>
      </c>
      <c r="I6" s="26">
        <f>IFERROR(VLOOKUP(H6,Brique_tbl,2,FALSE),0) *J6</f>
        <v>134</v>
      </c>
      <c r="J6" s="26">
        <v>2</v>
      </c>
      <c r="K6" s="26" t="s">
        <v>58</v>
      </c>
      <c r="L6" s="26">
        <f>IFERROR(VLOOKUP(K6,Ressources_tbl,9,FALSE)," ")</f>
        <v>4</v>
      </c>
    </row>
    <row r="7" spans="2:12" x14ac:dyDescent="0.3">
      <c r="B7" s="26" t="s">
        <v>165</v>
      </c>
      <c r="C7" s="26">
        <f>IFERROR(VLOOKUP(B7,Brique_tbl,2,FALSE),0) *D7</f>
        <v>24</v>
      </c>
      <c r="D7" s="26">
        <v>1</v>
      </c>
      <c r="E7" s="26" t="s">
        <v>66</v>
      </c>
      <c r="F7" s="26">
        <f>IFERROR(VLOOKUP(E7,Ressources_tbl,9,FALSE)," ")</f>
        <v>5</v>
      </c>
      <c r="H7" s="26" t="s">
        <v>171</v>
      </c>
      <c r="I7" s="26">
        <f>IFERROR(VLOOKUP(H7,Brique_tbl,2,FALSE),0) *J7</f>
        <v>26</v>
      </c>
      <c r="J7" s="26">
        <v>1</v>
      </c>
      <c r="K7" s="26" t="s">
        <v>66</v>
      </c>
      <c r="L7" s="26">
        <f>IFERROR(VLOOKUP(K7,Ressources_tbl,9,FALSE)," ")</f>
        <v>5</v>
      </c>
    </row>
    <row r="8" spans="2:12" x14ac:dyDescent="0.3">
      <c r="B8" s="26"/>
      <c r="C8" s="26">
        <f>IFERROR(VLOOKUP(B8,Brique_tbl,2,FALSE),0) *D8</f>
        <v>0</v>
      </c>
      <c r="D8" s="26">
        <v>1</v>
      </c>
      <c r="E8" s="26"/>
      <c r="F8" s="26" t="str">
        <f>IFERROR(VLOOKUP(E8,Ressources_tbl,9,FALSE)," ")</f>
        <v xml:space="preserve"> </v>
      </c>
      <c r="H8" s="26" t="s">
        <v>168</v>
      </c>
      <c r="I8" s="26">
        <f>IFERROR(VLOOKUP(H8,Brique_tbl,2,FALSE),0) *J8</f>
        <v>92</v>
      </c>
      <c r="J8" s="26">
        <v>4</v>
      </c>
      <c r="K8" s="26"/>
      <c r="L8" s="26" t="str">
        <f>IFERROR(VLOOKUP(K8,Ressources_tbl,9,FALSE)," ")</f>
        <v xml:space="preserve"> </v>
      </c>
    </row>
    <row r="9" spans="2:12" x14ac:dyDescent="0.3">
      <c r="B9" s="26"/>
      <c r="C9" s="26">
        <f>IFERROR(VLOOKUP(B9,Brique_tbl,2,FALSE),0) *D9</f>
        <v>0</v>
      </c>
      <c r="D9" s="26">
        <v>1</v>
      </c>
      <c r="E9" s="26"/>
      <c r="F9" s="26" t="str">
        <f>IFERROR(VLOOKUP(E9,Ressources_tbl,9,FALSE)," ")</f>
        <v xml:space="preserve"> </v>
      </c>
      <c r="H9" s="26"/>
      <c r="I9" s="26">
        <f>IFERROR(VLOOKUP(H9,Brique_tbl,2,FALSE),0) *J9</f>
        <v>0</v>
      </c>
      <c r="J9" s="26">
        <v>1</v>
      </c>
      <c r="K9" s="26"/>
      <c r="L9" s="26" t="str">
        <f>IFERROR(VLOOKUP(K9,Ressources_tbl,9,FALSE)," ")</f>
        <v xml:space="preserve"> </v>
      </c>
    </row>
    <row r="10" spans="2:12" x14ac:dyDescent="0.3">
      <c r="B10" s="26"/>
      <c r="C10" s="26">
        <f>IFERROR(VLOOKUP(B10,Brique_tbl,2,FALSE),0) *D10</f>
        <v>0</v>
      </c>
      <c r="D10" s="26">
        <v>1</v>
      </c>
      <c r="E10" s="26"/>
      <c r="F10" s="26" t="str">
        <f>IFERROR(VLOOKUP(E10,Ressources_tbl,9,FALSE)," ")</f>
        <v xml:space="preserve"> </v>
      </c>
      <c r="H10" s="26"/>
      <c r="I10" s="26">
        <f>IFERROR(VLOOKUP(H10,Brique_tbl,2,FALSE),0) *J10</f>
        <v>0</v>
      </c>
      <c r="J10" s="26">
        <v>1</v>
      </c>
      <c r="K10" s="26"/>
      <c r="L10" s="26" t="str">
        <f>IFERROR(VLOOKUP(K10,Ressources_tbl,9,FALSE)," ")</f>
        <v xml:space="preserve"> </v>
      </c>
    </row>
    <row r="11" spans="2:12" x14ac:dyDescent="0.3">
      <c r="B11" s="26"/>
      <c r="C11" s="26">
        <f>IFERROR(VLOOKUP(B11,Brique_tbl,2,FALSE),0) *D11</f>
        <v>0</v>
      </c>
      <c r="D11" s="26">
        <v>1</v>
      </c>
      <c r="E11" s="26"/>
      <c r="F11" s="26" t="str">
        <f>IFERROR(VLOOKUP(E11,Ressources_tbl,9,FALSE)," ")</f>
        <v xml:space="preserve"> </v>
      </c>
      <c r="H11" s="26"/>
      <c r="I11" s="26">
        <f>IFERROR(VLOOKUP(H11,Brique_tbl,2,FALSE),0) *J11</f>
        <v>0</v>
      </c>
      <c r="J11" s="26">
        <v>1</v>
      </c>
      <c r="K11" s="26"/>
      <c r="L11" s="26" t="str">
        <f>IFERROR(VLOOKUP(K11,Ressources_tbl,9,FALSE)," ")</f>
        <v xml:space="preserve"> </v>
      </c>
    </row>
    <row r="12" spans="2:12" x14ac:dyDescent="0.3">
      <c r="B12" s="26"/>
      <c r="C12" s="26">
        <f>IFERROR(VLOOKUP(B12,Brique_tbl,2,FALSE),0) *D12</f>
        <v>0</v>
      </c>
      <c r="D12" s="26">
        <v>1</v>
      </c>
      <c r="E12" s="26"/>
      <c r="F12" s="26" t="str">
        <f>IFERROR(VLOOKUP(E12,Ressources_tbl,9,FALSE)," ")</f>
        <v xml:space="preserve"> </v>
      </c>
      <c r="H12" s="26"/>
      <c r="I12" s="26">
        <f>IFERROR(VLOOKUP(H12,Brique_tbl,2,FALSE),0) *J12</f>
        <v>0</v>
      </c>
      <c r="J12" s="26">
        <v>1</v>
      </c>
      <c r="K12" s="26"/>
      <c r="L12" s="26" t="str">
        <f>IFERROR(VLOOKUP(K12,Ressources_tbl,9,FALSE)," ")</f>
        <v xml:space="preserve"> </v>
      </c>
    </row>
    <row r="13" spans="2:12" x14ac:dyDescent="0.3">
      <c r="B13" s="26"/>
      <c r="C13" s="26">
        <f>IFERROR(VLOOKUP(B13,Brique_tbl,2,FALSE),0) *D13</f>
        <v>0</v>
      </c>
      <c r="D13" s="26">
        <v>1</v>
      </c>
      <c r="E13" s="26"/>
      <c r="F13" s="26" t="str">
        <f>IFERROR(VLOOKUP(E13,Ressources_tbl,9,FALSE)," ")</f>
        <v xml:space="preserve"> </v>
      </c>
      <c r="H13" s="26"/>
      <c r="I13" s="26">
        <f>IFERROR(VLOOKUP(H13,Brique_tbl,2,FALSE),0) *J13</f>
        <v>0</v>
      </c>
      <c r="J13" s="26">
        <v>1</v>
      </c>
      <c r="K13" s="26"/>
      <c r="L13" s="26" t="str">
        <f>IFERROR(VLOOKUP(K13,Ressources_tbl,9,FALSE)," ")</f>
        <v xml:space="preserve"> </v>
      </c>
    </row>
    <row r="14" spans="2:12" x14ac:dyDescent="0.3">
      <c r="B14" s="26"/>
      <c r="C14" s="26">
        <f>IFERROR(VLOOKUP(B14,Brique_tbl,2,FALSE),0) *D14</f>
        <v>0</v>
      </c>
      <c r="D14" s="26">
        <v>1</v>
      </c>
      <c r="E14" s="26"/>
      <c r="F14" s="26" t="str">
        <f>IFERROR(VLOOKUP(E14,Ressources_tbl,9,FALSE)," ")</f>
        <v xml:space="preserve"> </v>
      </c>
      <c r="H14" s="26"/>
      <c r="I14" s="26">
        <f>IFERROR(VLOOKUP(H14,Brique_tbl,2,FALSE),0) *J14</f>
        <v>0</v>
      </c>
      <c r="J14" s="26">
        <v>1</v>
      </c>
      <c r="K14" s="26"/>
      <c r="L14" s="26" t="str">
        <f>IFERROR(VLOOKUP(K14,Ressources_tbl,9,FALSE)," ")</f>
        <v xml:space="preserve"> </v>
      </c>
    </row>
    <row r="15" spans="2:12" x14ac:dyDescent="0.3">
      <c r="B15" s="26"/>
      <c r="C15" s="26">
        <f>IFERROR(VLOOKUP(B15,Brique_tbl,2,FALSE),0) *D15</f>
        <v>0</v>
      </c>
      <c r="D15" s="26">
        <v>1</v>
      </c>
      <c r="E15" s="26"/>
      <c r="F15" s="26" t="str">
        <f>IFERROR(VLOOKUP(E15,Ressources_tbl,9,FALSE)," ")</f>
        <v xml:space="preserve"> </v>
      </c>
      <c r="H15" s="26"/>
      <c r="I15" s="26">
        <f>IFERROR(VLOOKUP(H15,Brique_tbl,2,FALSE),0) *J15</f>
        <v>0</v>
      </c>
      <c r="J15" s="26">
        <v>1</v>
      </c>
      <c r="K15" s="26"/>
      <c r="L15" s="26" t="str">
        <f>IFERROR(VLOOKUP(K15,Ressources_tbl,9,FALSE)," ")</f>
        <v xml:space="preserve"> </v>
      </c>
    </row>
    <row r="16" spans="2:12" x14ac:dyDescent="0.3">
      <c r="B16" s="26"/>
      <c r="C16" s="26">
        <f>IFERROR(VLOOKUP(B16,Brique_tbl,2,FALSE),0) *D16</f>
        <v>0</v>
      </c>
      <c r="D16" s="26">
        <v>1</v>
      </c>
      <c r="E16" s="26"/>
      <c r="F16" s="26" t="str">
        <f>IFERROR(VLOOKUP(E16,Ressources_tbl,9,FALSE)," ")</f>
        <v xml:space="preserve"> </v>
      </c>
      <c r="H16" s="26"/>
      <c r="I16" s="26">
        <f>IFERROR(VLOOKUP(H16,Brique_tbl,2,FALSE),0) *J16</f>
        <v>0</v>
      </c>
      <c r="J16" s="26">
        <v>1</v>
      </c>
      <c r="K16" s="26"/>
      <c r="L16" s="26" t="str">
        <f>IFERROR(VLOOKUP(K16,Ressources_tbl,9,FALSE)," ")</f>
        <v xml:space="preserve"> </v>
      </c>
    </row>
    <row r="17" spans="2:12" x14ac:dyDescent="0.3">
      <c r="B17" s="26"/>
      <c r="C17" s="26">
        <f>IFERROR(VLOOKUP(B17,Brique_tbl,2,FALSE),0) *D17</f>
        <v>0</v>
      </c>
      <c r="D17" s="26">
        <v>1</v>
      </c>
      <c r="E17" s="26"/>
      <c r="F17" s="26" t="str">
        <f>IFERROR(VLOOKUP(E17,Ressources_tbl,9,FALSE)," ")</f>
        <v xml:space="preserve"> </v>
      </c>
      <c r="H17" s="26"/>
      <c r="I17" s="26">
        <f>IFERROR(VLOOKUP(H17,Brique_tbl,2,FALSE),0) *J17</f>
        <v>0</v>
      </c>
      <c r="J17" s="26">
        <v>1</v>
      </c>
      <c r="K17" s="26"/>
      <c r="L17" s="26" t="str">
        <f>IFERROR(VLOOKUP(K17,Ressources_tbl,9,FALSE)," ")</f>
        <v xml:space="preserve"> </v>
      </c>
    </row>
    <row r="18" spans="2:12" x14ac:dyDescent="0.3">
      <c r="B18" s="26"/>
      <c r="C18" s="26">
        <f>IFERROR(VLOOKUP(B18,Brique_tbl,2,FALSE),0) *D18</f>
        <v>0</v>
      </c>
      <c r="D18" s="26">
        <v>1</v>
      </c>
      <c r="E18" s="26"/>
      <c r="F18" s="26" t="str">
        <f>IFERROR(VLOOKUP(E18,Ressources_tbl,9,FALSE)," ")</f>
        <v xml:space="preserve"> </v>
      </c>
      <c r="H18" s="26"/>
      <c r="I18" s="26">
        <f>IFERROR(VLOOKUP(H18,Brique_tbl,2,FALSE),0) *J18</f>
        <v>0</v>
      </c>
      <c r="J18" s="26">
        <v>1</v>
      </c>
      <c r="K18" s="26"/>
      <c r="L18" s="26" t="str">
        <f>IFERROR(VLOOKUP(K18,Ressources_tbl,9,FALSE)," ")</f>
        <v xml:space="preserve"> </v>
      </c>
    </row>
    <row r="19" spans="2:12" x14ac:dyDescent="0.3">
      <c r="B19" s="26"/>
      <c r="C19" s="26">
        <f>IFERROR(VLOOKUP(B19,Brique_tbl,2,FALSE),0) *D19</f>
        <v>0</v>
      </c>
      <c r="D19" s="26">
        <v>1</v>
      </c>
      <c r="E19" s="26"/>
      <c r="F19" s="26" t="str">
        <f>IFERROR(VLOOKUP(E19,Ressources_tbl,9,FALSE)," ")</f>
        <v xml:space="preserve"> </v>
      </c>
      <c r="H19" s="26"/>
      <c r="I19" s="26">
        <f>IFERROR(VLOOKUP(H19,Brique_tbl,2,FALSE),0) *J19</f>
        <v>0</v>
      </c>
      <c r="J19" s="26">
        <v>1</v>
      </c>
      <c r="K19" s="26"/>
      <c r="L19" s="26" t="str">
        <f>IFERROR(VLOOKUP(K19,Ressources_tbl,9,FALSE)," ")</f>
        <v xml:space="preserve"> </v>
      </c>
    </row>
    <row r="20" spans="2:12" x14ac:dyDescent="0.3">
      <c r="B20" s="26"/>
      <c r="C20" s="26">
        <f>IFERROR(VLOOKUP(B20,Brique_tbl,2,FALSE),0) *D20</f>
        <v>0</v>
      </c>
      <c r="D20" s="26">
        <v>1</v>
      </c>
      <c r="E20" s="26"/>
      <c r="F20" s="26" t="str">
        <f>IFERROR(VLOOKUP(E20,Ressources_tbl,9,FALSE)," ")</f>
        <v xml:space="preserve"> </v>
      </c>
      <c r="H20" s="26"/>
      <c r="I20" s="26">
        <f>IFERROR(VLOOKUP(H20,Brique_tbl,2,FALSE),0) *J20</f>
        <v>0</v>
      </c>
      <c r="J20" s="26">
        <v>1</v>
      </c>
      <c r="K20" s="26"/>
      <c r="L20" s="26" t="str">
        <f>IFERROR(VLOOKUP(K20,Ressources_tbl,9,FALSE)," ")</f>
        <v xml:space="preserve"> </v>
      </c>
    </row>
    <row r="22" spans="2:12" x14ac:dyDescent="0.3">
      <c r="B22" s="26" t="s">
        <v>160</v>
      </c>
      <c r="C22" s="26" t="s">
        <v>166</v>
      </c>
      <c r="D22" s="26" t="str">
        <f>LOWER(LEFT(B23,5))&amp;"_"&amp;"number"</f>
        <v>chall_number</v>
      </c>
      <c r="E22" s="26" t="s">
        <v>162</v>
      </c>
      <c r="F22" s="26" t="s">
        <v>99</v>
      </c>
      <c r="H22" s="26" t="s">
        <v>160</v>
      </c>
      <c r="I22" s="26" t="s">
        <v>166</v>
      </c>
      <c r="J22" s="26" t="str">
        <f>LOWER(LEFT(H23,5))&amp;"_"&amp;"number"</f>
        <v>adapt_number</v>
      </c>
      <c r="K22" s="26" t="s">
        <v>162</v>
      </c>
      <c r="L22" s="26" t="s">
        <v>99</v>
      </c>
    </row>
    <row r="23" spans="2:12" x14ac:dyDescent="0.3">
      <c r="B23" s="27" t="s">
        <v>0</v>
      </c>
      <c r="C23" s="27">
        <v>3</v>
      </c>
      <c r="D23" s="27">
        <v>1</v>
      </c>
      <c r="E23" t="str">
        <f>UPPER(LEFT(C22,4))&amp;Tableau821[[#This Row],[Colonne2]]&amp;"_"&amp;UPPER(LEFT(Tableau821[[#This Row],[Colonne1]],4))&amp;Tableau821[[#This Row],[Colonne3]]</f>
        <v>PATT3_CHAL1</v>
      </c>
      <c r="F23" s="27">
        <f>ROUND(SUM(C25:C40)/(SUMIF(F25:F40,"&gt;0",F25:F40)),0)</f>
        <v>34</v>
      </c>
      <c r="H23" s="27" t="s">
        <v>167</v>
      </c>
      <c r="I23" s="27">
        <v>4</v>
      </c>
      <c r="J23" s="27">
        <v>2</v>
      </c>
      <c r="K23" t="str">
        <f>UPPER(LEFT(I22,4))&amp;Tableau82122[[#This Row],[Colonne2]]&amp;"_"&amp;UPPER(LEFT(Tableau82122[[#This Row],[Colonne1]],4))&amp;Tableau82122[[#This Row],[Colonne3]]</f>
        <v>PATT4_ADAP2</v>
      </c>
      <c r="L23" s="27">
        <f>ROUND(SUM(I25:I40)/(SUMIF(L25:L40,"&gt;0",L25:L40)),0)</f>
        <v>26</v>
      </c>
    </row>
    <row r="24" spans="2:12" x14ac:dyDescent="0.3">
      <c r="B24" s="26" t="s">
        <v>163</v>
      </c>
      <c r="C24" s="26" t="s">
        <v>25</v>
      </c>
      <c r="D24" s="26" t="s">
        <v>97</v>
      </c>
      <c r="E24" s="26" t="s">
        <v>26</v>
      </c>
      <c r="F24" s="26" t="s">
        <v>25</v>
      </c>
      <c r="H24" s="26" t="s">
        <v>163</v>
      </c>
      <c r="I24" s="26" t="s">
        <v>25</v>
      </c>
      <c r="J24" s="26" t="s">
        <v>97</v>
      </c>
      <c r="K24" s="26" t="s">
        <v>26</v>
      </c>
      <c r="L24" s="26" t="s">
        <v>25</v>
      </c>
    </row>
    <row r="25" spans="2:12" x14ac:dyDescent="0.3">
      <c r="B25" s="26" t="s">
        <v>165</v>
      </c>
      <c r="C25" s="26">
        <f>IFERROR(VLOOKUP(B25,Brique_tbl,2,FALSE),0) *D25</f>
        <v>72</v>
      </c>
      <c r="D25" s="26">
        <v>3</v>
      </c>
      <c r="E25" s="26" t="s">
        <v>6</v>
      </c>
      <c r="F25" s="26">
        <f>IFERROR(VLOOKUP(E25,Ressources_tbl,9,FALSE)," ")</f>
        <v>4</v>
      </c>
      <c r="H25" s="26" t="s">
        <v>173</v>
      </c>
      <c r="I25" s="26">
        <f>IFERROR(VLOOKUP(H25,Brique_tbl,2,FALSE),0) *J25</f>
        <v>52</v>
      </c>
      <c r="J25" s="26">
        <v>2</v>
      </c>
      <c r="K25" s="26" t="s">
        <v>58</v>
      </c>
      <c r="L25" s="26">
        <f>IFERROR(VLOOKUP(K25,Ressources_tbl,9,FALSE)," ")</f>
        <v>4</v>
      </c>
    </row>
    <row r="26" spans="2:12" x14ac:dyDescent="0.3">
      <c r="B26" s="26" t="s">
        <v>171</v>
      </c>
      <c r="C26" s="26">
        <f>IFERROR(VLOOKUP(B26,Brique_tbl,2,FALSE),0) *D26</f>
        <v>52</v>
      </c>
      <c r="D26" s="26">
        <v>2</v>
      </c>
      <c r="E26" s="26" t="s">
        <v>58</v>
      </c>
      <c r="F26" s="26">
        <f>IFERROR(VLOOKUP(E26,Ressources_tbl,9,FALSE)," ")</f>
        <v>4</v>
      </c>
      <c r="H26" s="26" t="s">
        <v>174</v>
      </c>
      <c r="I26" s="26">
        <f>IFERROR(VLOOKUP(H26,Brique_tbl,2,FALSE),0) *J26</f>
        <v>180</v>
      </c>
      <c r="J26" s="26">
        <v>4</v>
      </c>
      <c r="K26" s="26" t="s">
        <v>6</v>
      </c>
      <c r="L26" s="26">
        <f>IFERROR(VLOOKUP(K26,Ressources_tbl,9,FALSE)," ")</f>
        <v>4</v>
      </c>
    </row>
    <row r="27" spans="2:12" x14ac:dyDescent="0.3">
      <c r="B27" s="26" t="s">
        <v>170</v>
      </c>
      <c r="C27" s="26">
        <f>IFERROR(VLOOKUP(B27,Brique_tbl,2,FALSE),0) *D27</f>
        <v>268</v>
      </c>
      <c r="D27" s="26">
        <v>4</v>
      </c>
      <c r="E27" s="26" t="s">
        <v>66</v>
      </c>
      <c r="F27" s="26">
        <f>IFERROR(VLOOKUP(E27,Ressources_tbl,9,FALSE)," ")</f>
        <v>5</v>
      </c>
      <c r="H27" s="26" t="s">
        <v>175</v>
      </c>
      <c r="I27" s="26">
        <f>IFERROR(VLOOKUP(H27,Brique_tbl,2,FALSE),0) *J27</f>
        <v>180</v>
      </c>
      <c r="J27" s="26">
        <v>4</v>
      </c>
      <c r="K27" s="26" t="s">
        <v>10</v>
      </c>
      <c r="L27" s="26">
        <f>IFERROR(VLOOKUP(K27,Ressources_tbl,9,FALSE)," ")</f>
        <v>5</v>
      </c>
    </row>
    <row r="28" spans="2:12" x14ac:dyDescent="0.3">
      <c r="B28" s="26" t="s">
        <v>168</v>
      </c>
      <c r="C28" s="26">
        <f>IFERROR(VLOOKUP(B28,Brique_tbl,2,FALSE),0) *D28</f>
        <v>46</v>
      </c>
      <c r="D28" s="26">
        <v>2</v>
      </c>
      <c r="E28" s="26"/>
      <c r="F28" s="26" t="str">
        <f>IFERROR(VLOOKUP(E28,Ressources_tbl,9,FALSE)," ")</f>
        <v xml:space="preserve"> </v>
      </c>
      <c r="H28" s="26" t="s">
        <v>165</v>
      </c>
      <c r="I28" s="26">
        <f>IFERROR(VLOOKUP(H28,Brique_tbl,2,FALSE),0) *J28</f>
        <v>24</v>
      </c>
      <c r="J28" s="26">
        <v>1</v>
      </c>
      <c r="K28" s="26" t="s">
        <v>66</v>
      </c>
      <c r="L28" s="26">
        <f>IFERROR(VLOOKUP(K28,Ressources_tbl,9,FALSE)," ")</f>
        <v>5</v>
      </c>
    </row>
    <row r="29" spans="2:12" x14ac:dyDescent="0.3">
      <c r="B29" s="26"/>
      <c r="C29" s="26">
        <f>IFERROR(VLOOKUP(B29,Brique_tbl,2,FALSE),0) *D29</f>
        <v>0</v>
      </c>
      <c r="D29" s="26">
        <v>1</v>
      </c>
      <c r="E29" s="26"/>
      <c r="F29" s="26" t="str">
        <f>IFERROR(VLOOKUP(E29,Ressources_tbl,9,FALSE)," ")</f>
        <v xml:space="preserve"> </v>
      </c>
      <c r="H29" s="26" t="s">
        <v>171</v>
      </c>
      <c r="I29" s="26">
        <f>IFERROR(VLOOKUP(H29,Brique_tbl,2,FALSE),0) *J29</f>
        <v>26</v>
      </c>
      <c r="J29" s="26">
        <v>1</v>
      </c>
      <c r="K29" s="26"/>
      <c r="L29" s="26" t="str">
        <f>IFERROR(VLOOKUP(K29,Ressources_tbl,9,FALSE)," ")</f>
        <v xml:space="preserve"> </v>
      </c>
    </row>
    <row r="30" spans="2:12" x14ac:dyDescent="0.3">
      <c r="B30" s="26"/>
      <c r="C30" s="26">
        <f>IFERROR(VLOOKUP(B30,Brique_tbl,2,FALSE),0) *D30</f>
        <v>0</v>
      </c>
      <c r="D30" s="26">
        <v>1</v>
      </c>
      <c r="E30" s="26"/>
      <c r="F30" s="26" t="str">
        <f>IFERROR(VLOOKUP(E30,Ressources_tbl,9,FALSE)," ")</f>
        <v xml:space="preserve"> </v>
      </c>
      <c r="H30" s="26"/>
      <c r="I30" s="26">
        <f>IFERROR(VLOOKUP(H30,Brique_tbl,2,FALSE),0) *J30</f>
        <v>0</v>
      </c>
      <c r="J30" s="26">
        <v>1</v>
      </c>
      <c r="K30" s="26"/>
      <c r="L30" s="26" t="str">
        <f>IFERROR(VLOOKUP(K30,Ressources_tbl,9,FALSE)," ")</f>
        <v xml:space="preserve"> </v>
      </c>
    </row>
    <row r="31" spans="2:12" x14ac:dyDescent="0.3">
      <c r="B31" s="26"/>
      <c r="C31" s="26">
        <f>IFERROR(VLOOKUP(B31,Brique_tbl,2,FALSE),0) *D31</f>
        <v>0</v>
      </c>
      <c r="D31" s="26">
        <v>1</v>
      </c>
      <c r="E31" s="26"/>
      <c r="F31" s="26" t="str">
        <f>IFERROR(VLOOKUP(E31,Ressources_tbl,9,FALSE)," ")</f>
        <v xml:space="preserve"> </v>
      </c>
      <c r="H31" s="26"/>
      <c r="I31" s="26">
        <f>IFERROR(VLOOKUP(H31,Brique_tbl,2,FALSE),0) *J31</f>
        <v>0</v>
      </c>
      <c r="J31" s="26">
        <v>1</v>
      </c>
      <c r="K31" s="26"/>
      <c r="L31" s="26" t="str">
        <f>IFERROR(VLOOKUP(K31,Ressources_tbl,9,FALSE)," ")</f>
        <v xml:space="preserve"> </v>
      </c>
    </row>
    <row r="32" spans="2:12" x14ac:dyDescent="0.3">
      <c r="B32" s="26"/>
      <c r="C32" s="26">
        <f>IFERROR(VLOOKUP(B32,Brique_tbl,2,FALSE),0) *D32</f>
        <v>0</v>
      </c>
      <c r="D32" s="26">
        <v>1</v>
      </c>
      <c r="E32" s="26"/>
      <c r="F32" s="26" t="str">
        <f>IFERROR(VLOOKUP(E32,Ressources_tbl,9,FALSE)," ")</f>
        <v xml:space="preserve"> </v>
      </c>
      <c r="H32" s="26"/>
      <c r="I32" s="26">
        <f>IFERROR(VLOOKUP(H32,Brique_tbl,2,FALSE),0) *J32</f>
        <v>0</v>
      </c>
      <c r="J32" s="26">
        <v>1</v>
      </c>
      <c r="K32" s="26"/>
      <c r="L32" s="26" t="str">
        <f>IFERROR(VLOOKUP(K32,Ressources_tbl,9,FALSE)," ")</f>
        <v xml:space="preserve"> </v>
      </c>
    </row>
    <row r="33" spans="2:12" x14ac:dyDescent="0.3">
      <c r="B33" s="26"/>
      <c r="C33" s="26">
        <f>IFERROR(VLOOKUP(B33,Brique_tbl,2,FALSE),0) *D33</f>
        <v>0</v>
      </c>
      <c r="D33" s="26">
        <v>1</v>
      </c>
      <c r="E33" s="26"/>
      <c r="F33" s="26" t="str">
        <f>IFERROR(VLOOKUP(E33,Ressources_tbl,9,FALSE)," ")</f>
        <v xml:space="preserve"> </v>
      </c>
      <c r="H33" s="26"/>
      <c r="I33" s="26">
        <f>IFERROR(VLOOKUP(H33,Brique_tbl,2,FALSE),0) *J33</f>
        <v>0</v>
      </c>
      <c r="J33" s="26">
        <v>1</v>
      </c>
      <c r="K33" s="26"/>
      <c r="L33" s="26" t="str">
        <f>IFERROR(VLOOKUP(K33,Ressources_tbl,9,FALSE)," ")</f>
        <v xml:space="preserve"> </v>
      </c>
    </row>
    <row r="34" spans="2:12" x14ac:dyDescent="0.3">
      <c r="B34" s="26"/>
      <c r="C34" s="26">
        <f>IFERROR(VLOOKUP(B34,Brique_tbl,2,FALSE),0) *D34</f>
        <v>0</v>
      </c>
      <c r="D34" s="26">
        <v>1</v>
      </c>
      <c r="E34" s="26"/>
      <c r="F34" s="26" t="str">
        <f>IFERROR(VLOOKUP(E34,Ressources_tbl,9,FALSE)," ")</f>
        <v xml:space="preserve"> </v>
      </c>
      <c r="H34" s="26"/>
      <c r="I34" s="26">
        <f>IFERROR(VLOOKUP(H34,Brique_tbl,2,FALSE),0) *J34</f>
        <v>0</v>
      </c>
      <c r="J34" s="26">
        <v>1</v>
      </c>
      <c r="K34" s="26"/>
      <c r="L34" s="26" t="str">
        <f>IFERROR(VLOOKUP(K34,Ressources_tbl,9,FALSE)," ")</f>
        <v xml:space="preserve"> </v>
      </c>
    </row>
    <row r="35" spans="2:12" x14ac:dyDescent="0.3">
      <c r="B35" s="26"/>
      <c r="C35" s="26">
        <f>IFERROR(VLOOKUP(B35,Brique_tbl,2,FALSE),0) *D35</f>
        <v>0</v>
      </c>
      <c r="D35" s="26">
        <v>1</v>
      </c>
      <c r="E35" s="26"/>
      <c r="F35" s="26" t="str">
        <f>IFERROR(VLOOKUP(E35,Ressources_tbl,9,FALSE)," ")</f>
        <v xml:space="preserve"> </v>
      </c>
      <c r="H35" s="26"/>
      <c r="I35" s="26">
        <f>IFERROR(VLOOKUP(H35,Brique_tbl,2,FALSE),0) *J35</f>
        <v>0</v>
      </c>
      <c r="J35" s="26">
        <v>1</v>
      </c>
      <c r="K35" s="26"/>
      <c r="L35" s="26" t="str">
        <f>IFERROR(VLOOKUP(K35,Ressources_tbl,9,FALSE)," ")</f>
        <v xml:space="preserve"> </v>
      </c>
    </row>
    <row r="36" spans="2:12" x14ac:dyDescent="0.3">
      <c r="B36" s="26"/>
      <c r="C36" s="26">
        <f>IFERROR(VLOOKUP(B36,Brique_tbl,2,FALSE),0) *D36</f>
        <v>0</v>
      </c>
      <c r="D36" s="26">
        <v>1</v>
      </c>
      <c r="E36" s="26"/>
      <c r="F36" s="26" t="str">
        <f>IFERROR(VLOOKUP(E36,Ressources_tbl,9,FALSE)," ")</f>
        <v xml:space="preserve"> </v>
      </c>
      <c r="H36" s="26"/>
      <c r="I36" s="26">
        <f>IFERROR(VLOOKUP(H36,Brique_tbl,2,FALSE),0) *J36</f>
        <v>0</v>
      </c>
      <c r="J36" s="26">
        <v>1</v>
      </c>
      <c r="K36" s="26"/>
      <c r="L36" s="26" t="str">
        <f>IFERROR(VLOOKUP(K36,Ressources_tbl,9,FALSE)," ")</f>
        <v xml:space="preserve"> </v>
      </c>
    </row>
    <row r="37" spans="2:12" x14ac:dyDescent="0.3">
      <c r="B37" s="26"/>
      <c r="C37" s="26">
        <f>IFERROR(VLOOKUP(B37,Brique_tbl,2,FALSE),0) *D37</f>
        <v>0</v>
      </c>
      <c r="D37" s="26">
        <v>1</v>
      </c>
      <c r="E37" s="26"/>
      <c r="F37" s="26" t="str">
        <f>IFERROR(VLOOKUP(E37,Ressources_tbl,9,FALSE)," ")</f>
        <v xml:space="preserve"> </v>
      </c>
      <c r="H37" s="26"/>
      <c r="I37" s="26">
        <f>IFERROR(VLOOKUP(H37,Brique_tbl,2,FALSE),0) *J37</f>
        <v>0</v>
      </c>
      <c r="J37" s="26">
        <v>1</v>
      </c>
      <c r="K37" s="26"/>
      <c r="L37" s="26" t="str">
        <f>IFERROR(VLOOKUP(K37,Ressources_tbl,9,FALSE)," ")</f>
        <v xml:space="preserve"> </v>
      </c>
    </row>
    <row r="38" spans="2:12" x14ac:dyDescent="0.3">
      <c r="B38" s="26"/>
      <c r="C38" s="26">
        <f>IFERROR(VLOOKUP(B38,Brique_tbl,2,FALSE),0) *D38</f>
        <v>0</v>
      </c>
      <c r="D38" s="26">
        <v>1</v>
      </c>
      <c r="E38" s="26"/>
      <c r="F38" s="26" t="str">
        <f>IFERROR(VLOOKUP(E38,Ressources_tbl,9,FALSE)," ")</f>
        <v xml:space="preserve"> </v>
      </c>
      <c r="H38" s="26"/>
      <c r="I38" s="26">
        <f>IFERROR(VLOOKUP(H38,Brique_tbl,2,FALSE),0) *J38</f>
        <v>0</v>
      </c>
      <c r="J38" s="26">
        <v>1</v>
      </c>
      <c r="K38" s="26"/>
      <c r="L38" s="26" t="str">
        <f>IFERROR(VLOOKUP(K38,Ressources_tbl,9,FALSE)," ")</f>
        <v xml:space="preserve"> </v>
      </c>
    </row>
    <row r="39" spans="2:12" x14ac:dyDescent="0.3">
      <c r="B39" s="26"/>
      <c r="C39" s="26">
        <f>IFERROR(VLOOKUP(B39,Brique_tbl,2,FALSE),0) *D39</f>
        <v>0</v>
      </c>
      <c r="D39" s="26">
        <v>1</v>
      </c>
      <c r="E39" s="26"/>
      <c r="F39" s="26" t="str">
        <f>IFERROR(VLOOKUP(E39,Ressources_tbl,9,FALSE)," ")</f>
        <v xml:space="preserve"> </v>
      </c>
      <c r="H39" s="26"/>
      <c r="I39" s="26">
        <f>IFERROR(VLOOKUP(H39,Brique_tbl,2,FALSE),0) *J39</f>
        <v>0</v>
      </c>
      <c r="J39" s="26">
        <v>1</v>
      </c>
      <c r="K39" s="26"/>
      <c r="L39" s="26" t="str">
        <f>IFERROR(VLOOKUP(K39,Ressources_tbl,9,FALSE)," ")</f>
        <v xml:space="preserve"> </v>
      </c>
    </row>
    <row r="40" spans="2:12" x14ac:dyDescent="0.3">
      <c r="B40" s="26"/>
      <c r="C40" s="26">
        <f>IFERROR(VLOOKUP(B40,Brique_tbl,2,FALSE),0) *D40</f>
        <v>0</v>
      </c>
      <c r="D40" s="26">
        <v>1</v>
      </c>
      <c r="E40" s="26"/>
      <c r="F40" s="26" t="str">
        <f>IFERROR(VLOOKUP(E40,Ressources_tbl,9,FALSE)," ")</f>
        <v xml:space="preserve"> </v>
      </c>
      <c r="H40" s="26"/>
      <c r="I40" s="26">
        <f>IFERROR(VLOOKUP(H40,Brique_tbl,2,FALSE),0) *J40</f>
        <v>0</v>
      </c>
      <c r="J40" s="26">
        <v>1</v>
      </c>
      <c r="K40" s="26"/>
      <c r="L40" s="26" t="str">
        <f>IFERROR(VLOOKUP(K40,Ressources_tbl,9,FALSE)," ")</f>
        <v xml:space="preserve"> </v>
      </c>
    </row>
    <row r="42" spans="2:12" x14ac:dyDescent="0.3">
      <c r="B42" s="26" t="s">
        <v>160</v>
      </c>
      <c r="C42" s="26" t="s">
        <v>166</v>
      </c>
      <c r="D42" s="26" t="str">
        <f>LOWER(LEFT(B43,5))&amp;"_"&amp;"number"</f>
        <v>diffi_number</v>
      </c>
      <c r="E42" s="26" t="s">
        <v>162</v>
      </c>
      <c r="F42" s="26" t="s">
        <v>99</v>
      </c>
      <c r="H42" s="26" t="s">
        <v>160</v>
      </c>
      <c r="I42" s="26" t="s">
        <v>166</v>
      </c>
      <c r="J42" s="26" t="str">
        <f>LOWER(LEFT(H43,5))&amp;"_"&amp;"number"</f>
        <v>chall_number</v>
      </c>
      <c r="K42" s="26" t="s">
        <v>162</v>
      </c>
      <c r="L42" s="26" t="s">
        <v>99</v>
      </c>
    </row>
    <row r="43" spans="2:12" x14ac:dyDescent="0.3">
      <c r="B43" s="27" t="s">
        <v>176</v>
      </c>
      <c r="C43" s="27">
        <v>5</v>
      </c>
      <c r="D43" s="27">
        <v>2</v>
      </c>
      <c r="E43" t="str">
        <f>UPPER(LEFT(C42,4))&amp;Tableau82123[[#This Row],[Colonne2]]&amp;"_"&amp;UPPER(LEFT(Tableau82123[[#This Row],[Colonne1]],4))&amp;Tableau82123[[#This Row],[Colonne3]]</f>
        <v>PATT5_DIFF2</v>
      </c>
      <c r="F43" s="27">
        <f>ROUND(SUM(C45:C60)/(SUMIF(F45:F60,"&gt;0",F45:F60)),0)</f>
        <v>37</v>
      </c>
      <c r="H43" s="27" t="s">
        <v>0</v>
      </c>
      <c r="I43" s="27">
        <v>6</v>
      </c>
      <c r="J43" s="27">
        <v>2</v>
      </c>
      <c r="K43" t="str">
        <f>UPPER(LEFT(I42,4))&amp;Tableau82124[[#This Row],[Colonne2]]&amp;"_"&amp;UPPER(LEFT(Tableau82124[[#This Row],[Colonne1]],4))&amp;Tableau82124[[#This Row],[Colonne3]]</f>
        <v>PATT6_CHAL2</v>
      </c>
      <c r="L43" s="27">
        <f>ROUND(SUM(I45:I60)/(SUMIF(L45:L60,"&gt;0",L45:L60)),0)</f>
        <v>41</v>
      </c>
    </row>
    <row r="44" spans="2:12" x14ac:dyDescent="0.3">
      <c r="B44" s="26" t="s">
        <v>163</v>
      </c>
      <c r="C44" s="26" t="s">
        <v>25</v>
      </c>
      <c r="D44" s="26" t="s">
        <v>97</v>
      </c>
      <c r="E44" s="26" t="s">
        <v>26</v>
      </c>
      <c r="F44" s="26" t="s">
        <v>25</v>
      </c>
      <c r="H44" s="26" t="s">
        <v>163</v>
      </c>
      <c r="I44" s="26" t="s">
        <v>25</v>
      </c>
      <c r="J44" s="26" t="s">
        <v>97</v>
      </c>
      <c r="K44" s="26" t="s">
        <v>26</v>
      </c>
      <c r="L44" s="26" t="s">
        <v>25</v>
      </c>
    </row>
    <row r="45" spans="2:12" x14ac:dyDescent="0.3">
      <c r="B45" s="26" t="s">
        <v>173</v>
      </c>
      <c r="C45" s="26">
        <f>IFERROR(VLOOKUP(B45,Brique_tbl,2,FALSE),0) *D45</f>
        <v>104</v>
      </c>
      <c r="D45" s="26">
        <v>4</v>
      </c>
      <c r="E45" s="26" t="s">
        <v>6</v>
      </c>
      <c r="F45" s="26">
        <f>IFERROR(VLOOKUP(E45,Ressources_tbl,9,FALSE)," ")</f>
        <v>4</v>
      </c>
      <c r="H45" s="26" t="s">
        <v>173</v>
      </c>
      <c r="I45" s="26">
        <f>IFERROR(VLOOKUP(H45,Brique_tbl,2,FALSE),0) *J45</f>
        <v>104</v>
      </c>
      <c r="J45" s="26">
        <v>4</v>
      </c>
      <c r="K45" s="26" t="s">
        <v>6</v>
      </c>
      <c r="L45" s="26">
        <f>IFERROR(VLOOKUP(K45,Ressources_tbl,9,FALSE)," ")</f>
        <v>4</v>
      </c>
    </row>
    <row r="46" spans="2:12" x14ac:dyDescent="0.3">
      <c r="B46" s="26" t="s">
        <v>174</v>
      </c>
      <c r="C46" s="26">
        <f>IFERROR(VLOOKUP(B46,Brique_tbl,2,FALSE),0) *D46</f>
        <v>135</v>
      </c>
      <c r="D46" s="26">
        <v>3</v>
      </c>
      <c r="E46" s="26" t="s">
        <v>10</v>
      </c>
      <c r="F46" s="26">
        <f>IFERROR(VLOOKUP(E46,Ressources_tbl,9,FALSE)," ")</f>
        <v>5</v>
      </c>
      <c r="H46" s="26" t="s">
        <v>164</v>
      </c>
      <c r="I46" s="26">
        <f>IFERROR(VLOOKUP(H46,Brique_tbl,2,FALSE),0) *J46</f>
        <v>70</v>
      </c>
      <c r="J46" s="26">
        <v>2</v>
      </c>
      <c r="K46" s="26" t="s">
        <v>10</v>
      </c>
      <c r="L46" s="26">
        <f>IFERROR(VLOOKUP(K46,Ressources_tbl,9,FALSE)," ")</f>
        <v>5</v>
      </c>
    </row>
    <row r="47" spans="2:12" x14ac:dyDescent="0.3">
      <c r="B47" s="26" t="s">
        <v>170</v>
      </c>
      <c r="C47" s="26">
        <f>IFERROR(VLOOKUP(B47,Brique_tbl,2,FALSE),0) *D47</f>
        <v>201</v>
      </c>
      <c r="D47" s="26">
        <v>3</v>
      </c>
      <c r="E47" s="26" t="s">
        <v>58</v>
      </c>
      <c r="F47" s="26">
        <f>IFERROR(VLOOKUP(E47,Ressources_tbl,9,FALSE)," ")</f>
        <v>4</v>
      </c>
      <c r="H47" s="26" t="s">
        <v>174</v>
      </c>
      <c r="I47" s="26">
        <f>IFERROR(VLOOKUP(H47,Brique_tbl,2,FALSE),0) *J47</f>
        <v>90</v>
      </c>
      <c r="J47" s="26">
        <v>2</v>
      </c>
      <c r="K47" s="26" t="s">
        <v>58</v>
      </c>
      <c r="L47" s="26">
        <f>IFERROR(VLOOKUP(K47,Ressources_tbl,9,FALSE)," ")</f>
        <v>4</v>
      </c>
    </row>
    <row r="48" spans="2:12" x14ac:dyDescent="0.3">
      <c r="B48" s="26" t="s">
        <v>177</v>
      </c>
      <c r="C48" s="26">
        <f>IFERROR(VLOOKUP(B48,Brique_tbl,2,FALSE),0) *D48</f>
        <v>46</v>
      </c>
      <c r="D48" s="26">
        <v>1</v>
      </c>
      <c r="E48" s="26" t="s">
        <v>66</v>
      </c>
      <c r="F48" s="26">
        <f>IFERROR(VLOOKUP(E48,Ressources_tbl,9,FALSE)," ")</f>
        <v>5</v>
      </c>
      <c r="H48" s="26" t="s">
        <v>170</v>
      </c>
      <c r="I48" s="26">
        <f>IFERROR(VLOOKUP(H48,Brique_tbl,2,FALSE),0) *J48</f>
        <v>134</v>
      </c>
      <c r="J48" s="26">
        <v>2</v>
      </c>
      <c r="K48" s="26" t="s">
        <v>66</v>
      </c>
      <c r="L48" s="26">
        <f>IFERROR(VLOOKUP(K48,Ressources_tbl,9,FALSE)," ")</f>
        <v>5</v>
      </c>
    </row>
    <row r="49" spans="2:12" x14ac:dyDescent="0.3">
      <c r="B49" s="26" t="s">
        <v>179</v>
      </c>
      <c r="C49" s="26">
        <f>IFERROR(VLOOKUP(B49,Brique_tbl,2,FALSE),0) *D49</f>
        <v>90</v>
      </c>
      <c r="D49" s="26">
        <v>2</v>
      </c>
      <c r="E49" s="26"/>
      <c r="F49" s="26" t="str">
        <f>IFERROR(VLOOKUP(E49,Ressources_tbl,9,FALSE)," ")</f>
        <v xml:space="preserve"> </v>
      </c>
      <c r="H49" s="26" t="s">
        <v>178</v>
      </c>
      <c r="I49" s="26">
        <f>IFERROR(VLOOKUP(H49,Brique_tbl,2,FALSE),0) *J49</f>
        <v>92</v>
      </c>
      <c r="J49" s="26">
        <v>2</v>
      </c>
      <c r="K49" s="26"/>
      <c r="L49" s="26" t="str">
        <f>IFERROR(VLOOKUP(K49,Ressources_tbl,9,FALSE)," ")</f>
        <v xml:space="preserve"> </v>
      </c>
    </row>
    <row r="50" spans="2:12" x14ac:dyDescent="0.3">
      <c r="B50" s="26" t="s">
        <v>175</v>
      </c>
      <c r="C50" s="26">
        <f>IFERROR(VLOOKUP(B50,Brique_tbl,2,FALSE),0) *D50</f>
        <v>90</v>
      </c>
      <c r="D50" s="26">
        <v>2</v>
      </c>
      <c r="E50" s="26"/>
      <c r="F50" s="26" t="str">
        <f>IFERROR(VLOOKUP(E50,Ressources_tbl,9,FALSE)," ")</f>
        <v xml:space="preserve"> </v>
      </c>
      <c r="H50" s="26" t="s">
        <v>175</v>
      </c>
      <c r="I50" s="26">
        <f>IFERROR(VLOOKUP(H50,Brique_tbl,2,FALSE),0) *J50</f>
        <v>135</v>
      </c>
      <c r="J50" s="26">
        <v>3</v>
      </c>
      <c r="K50" s="26"/>
      <c r="L50" s="26" t="str">
        <f>IFERROR(VLOOKUP(K50,Ressources_tbl,9,FALSE)," ")</f>
        <v xml:space="preserve"> </v>
      </c>
    </row>
    <row r="51" spans="2:12" x14ac:dyDescent="0.3">
      <c r="B51" s="26"/>
      <c r="C51" s="26">
        <f>IFERROR(VLOOKUP(B51,Brique_tbl,2,FALSE),0) *D51</f>
        <v>0</v>
      </c>
      <c r="D51" s="26">
        <v>1</v>
      </c>
      <c r="E51" s="26"/>
      <c r="F51" s="26" t="str">
        <f>IFERROR(VLOOKUP(E51,Ressources_tbl,9,FALSE)," ")</f>
        <v xml:space="preserve"> </v>
      </c>
      <c r="H51" s="26" t="s">
        <v>165</v>
      </c>
      <c r="I51" s="26">
        <f>IFERROR(VLOOKUP(H51,Brique_tbl,2,FALSE),0) *J51</f>
        <v>24</v>
      </c>
      <c r="J51" s="26">
        <v>1</v>
      </c>
      <c r="K51" s="26"/>
      <c r="L51" s="26" t="str">
        <f>IFERROR(VLOOKUP(K51,Ressources_tbl,9,FALSE)," ")</f>
        <v xml:space="preserve"> </v>
      </c>
    </row>
    <row r="52" spans="2:12" x14ac:dyDescent="0.3">
      <c r="B52" s="26"/>
      <c r="C52" s="26">
        <f>IFERROR(VLOOKUP(B52,Brique_tbl,2,FALSE),0) *D52</f>
        <v>0</v>
      </c>
      <c r="D52" s="26">
        <v>1</v>
      </c>
      <c r="E52" s="26"/>
      <c r="F52" s="26" t="str">
        <f>IFERROR(VLOOKUP(E52,Ressources_tbl,9,FALSE)," ")</f>
        <v xml:space="preserve"> </v>
      </c>
      <c r="H52" s="26" t="s">
        <v>177</v>
      </c>
      <c r="I52" s="26">
        <f>IFERROR(VLOOKUP(H52,Brique_tbl,2,FALSE),0) *J52</f>
        <v>92</v>
      </c>
      <c r="J52" s="26">
        <v>2</v>
      </c>
      <c r="K52" s="26"/>
      <c r="L52" s="26" t="str">
        <f>IFERROR(VLOOKUP(K52,Ressources_tbl,9,FALSE)," ")</f>
        <v xml:space="preserve"> </v>
      </c>
    </row>
    <row r="53" spans="2:12" x14ac:dyDescent="0.3">
      <c r="B53" s="26"/>
      <c r="C53" s="26">
        <f>IFERROR(VLOOKUP(B53,Brique_tbl,2,FALSE),0) *D53</f>
        <v>0</v>
      </c>
      <c r="D53" s="26">
        <v>1</v>
      </c>
      <c r="E53" s="26"/>
      <c r="F53" s="26" t="str">
        <f>IFERROR(VLOOKUP(E53,Ressources_tbl,9,FALSE)," ")</f>
        <v xml:space="preserve"> </v>
      </c>
      <c r="H53" s="26"/>
      <c r="I53" s="26">
        <f>IFERROR(VLOOKUP(H53,Brique_tbl,2,FALSE),0) *J53</f>
        <v>0</v>
      </c>
      <c r="J53" s="26">
        <v>1</v>
      </c>
      <c r="K53" s="26"/>
      <c r="L53" s="26" t="str">
        <f>IFERROR(VLOOKUP(K53,Ressources_tbl,9,FALSE)," ")</f>
        <v xml:space="preserve"> </v>
      </c>
    </row>
    <row r="54" spans="2:12" x14ac:dyDescent="0.3">
      <c r="B54" s="26"/>
      <c r="C54" s="26">
        <f>IFERROR(VLOOKUP(B54,Brique_tbl,2,FALSE),0) *D54</f>
        <v>0</v>
      </c>
      <c r="D54" s="26">
        <v>1</v>
      </c>
      <c r="E54" s="26"/>
      <c r="F54" s="26" t="str">
        <f>IFERROR(VLOOKUP(E54,Ressources_tbl,9,FALSE)," ")</f>
        <v xml:space="preserve"> </v>
      </c>
      <c r="H54" s="26"/>
      <c r="I54" s="26">
        <f>IFERROR(VLOOKUP(H54,Brique_tbl,2,FALSE),0) *J54</f>
        <v>0</v>
      </c>
      <c r="J54" s="26">
        <v>1</v>
      </c>
      <c r="K54" s="26"/>
      <c r="L54" s="26" t="str">
        <f>IFERROR(VLOOKUP(K54,Ressources_tbl,9,FALSE)," ")</f>
        <v xml:space="preserve"> </v>
      </c>
    </row>
    <row r="55" spans="2:12" x14ac:dyDescent="0.3">
      <c r="B55" s="26"/>
      <c r="C55" s="26">
        <f>IFERROR(VLOOKUP(B55,Brique_tbl,2,FALSE),0) *D55</f>
        <v>0</v>
      </c>
      <c r="D55" s="26">
        <v>1</v>
      </c>
      <c r="E55" s="26"/>
      <c r="F55" s="26" t="str">
        <f>IFERROR(VLOOKUP(E55,Ressources_tbl,9,FALSE)," ")</f>
        <v xml:space="preserve"> </v>
      </c>
      <c r="H55" s="26"/>
      <c r="I55" s="26">
        <f>IFERROR(VLOOKUP(H55,Brique_tbl,2,FALSE),0) *J55</f>
        <v>0</v>
      </c>
      <c r="J55" s="26">
        <v>1</v>
      </c>
      <c r="K55" s="26"/>
      <c r="L55" s="26" t="str">
        <f>IFERROR(VLOOKUP(K55,Ressources_tbl,9,FALSE)," ")</f>
        <v xml:space="preserve"> </v>
      </c>
    </row>
    <row r="56" spans="2:12" x14ac:dyDescent="0.3">
      <c r="B56" s="26"/>
      <c r="C56" s="26">
        <f>IFERROR(VLOOKUP(B56,Brique_tbl,2,FALSE),0) *D56</f>
        <v>0</v>
      </c>
      <c r="D56" s="26">
        <v>1</v>
      </c>
      <c r="E56" s="26"/>
      <c r="F56" s="26" t="str">
        <f>IFERROR(VLOOKUP(E56,Ressources_tbl,9,FALSE)," ")</f>
        <v xml:space="preserve"> </v>
      </c>
      <c r="H56" s="26"/>
      <c r="I56" s="26">
        <f>IFERROR(VLOOKUP(H56,Brique_tbl,2,FALSE),0) *J56</f>
        <v>0</v>
      </c>
      <c r="J56" s="26">
        <v>1</v>
      </c>
      <c r="K56" s="26"/>
      <c r="L56" s="26" t="str">
        <f>IFERROR(VLOOKUP(K56,Ressources_tbl,9,FALSE)," ")</f>
        <v xml:space="preserve"> </v>
      </c>
    </row>
    <row r="57" spans="2:12" x14ac:dyDescent="0.3">
      <c r="B57" s="26"/>
      <c r="C57" s="26">
        <f>IFERROR(VLOOKUP(B57,Brique_tbl,2,FALSE),0) *D57</f>
        <v>0</v>
      </c>
      <c r="D57" s="26">
        <v>1</v>
      </c>
      <c r="E57" s="26"/>
      <c r="F57" s="26" t="str">
        <f>IFERROR(VLOOKUP(E57,Ressources_tbl,9,FALSE)," ")</f>
        <v xml:space="preserve"> </v>
      </c>
      <c r="H57" s="26"/>
      <c r="I57" s="26">
        <f>IFERROR(VLOOKUP(H57,Brique_tbl,2,FALSE),0) *J57</f>
        <v>0</v>
      </c>
      <c r="J57" s="26">
        <v>1</v>
      </c>
      <c r="K57" s="26"/>
      <c r="L57" s="26" t="str">
        <f>IFERROR(VLOOKUP(K57,Ressources_tbl,9,FALSE)," ")</f>
        <v xml:space="preserve"> </v>
      </c>
    </row>
    <row r="58" spans="2:12" x14ac:dyDescent="0.3">
      <c r="B58" s="26"/>
      <c r="C58" s="26">
        <f>IFERROR(VLOOKUP(B58,Brique_tbl,2,FALSE),0) *D58</f>
        <v>0</v>
      </c>
      <c r="D58" s="26">
        <v>1</v>
      </c>
      <c r="E58" s="26"/>
      <c r="F58" s="26" t="str">
        <f>IFERROR(VLOOKUP(E58,Ressources_tbl,9,FALSE)," ")</f>
        <v xml:space="preserve"> </v>
      </c>
      <c r="H58" s="26"/>
      <c r="I58" s="26">
        <f>IFERROR(VLOOKUP(H58,Brique_tbl,2,FALSE),0) *J58</f>
        <v>0</v>
      </c>
      <c r="J58" s="26">
        <v>1</v>
      </c>
      <c r="K58" s="26"/>
      <c r="L58" s="26" t="str">
        <f>IFERROR(VLOOKUP(K58,Ressources_tbl,9,FALSE)," ")</f>
        <v xml:space="preserve"> </v>
      </c>
    </row>
    <row r="59" spans="2:12" x14ac:dyDescent="0.3">
      <c r="B59" s="26"/>
      <c r="C59" s="26">
        <f>IFERROR(VLOOKUP(B59,Brique_tbl,2,FALSE),0) *D59</f>
        <v>0</v>
      </c>
      <c r="D59" s="26">
        <v>1</v>
      </c>
      <c r="E59" s="26"/>
      <c r="F59" s="26" t="str">
        <f>IFERROR(VLOOKUP(E59,Ressources_tbl,9,FALSE)," ")</f>
        <v xml:space="preserve"> </v>
      </c>
      <c r="H59" s="26"/>
      <c r="I59" s="26">
        <f>IFERROR(VLOOKUP(H59,Brique_tbl,2,FALSE),0) *J59</f>
        <v>0</v>
      </c>
      <c r="J59" s="26">
        <v>1</v>
      </c>
      <c r="K59" s="26"/>
      <c r="L59" s="26" t="str">
        <f>IFERROR(VLOOKUP(K59,Ressources_tbl,9,FALSE)," ")</f>
        <v xml:space="preserve"> </v>
      </c>
    </row>
    <row r="60" spans="2:12" x14ac:dyDescent="0.3">
      <c r="B60" s="26"/>
      <c r="C60" s="26">
        <f>IFERROR(VLOOKUP(B60,Brique_tbl,2,FALSE),0) *D60</f>
        <v>0</v>
      </c>
      <c r="D60" s="26">
        <v>1</v>
      </c>
      <c r="E60" s="26"/>
      <c r="F60" s="26" t="str">
        <f>IFERROR(VLOOKUP(E60,Ressources_tbl,9,FALSE)," ")</f>
        <v xml:space="preserve"> </v>
      </c>
      <c r="H60" s="26"/>
      <c r="I60" s="26">
        <f>IFERROR(VLOOKUP(H60,Brique_tbl,2,FALSE),0) *J60</f>
        <v>0</v>
      </c>
      <c r="J60" s="26">
        <v>1</v>
      </c>
      <c r="K60" s="26"/>
      <c r="L60" s="26" t="str">
        <f>IFERROR(VLOOKUP(K60,Ressources_tbl,9,FALSE)," ")</f>
        <v xml:space="preserve"> </v>
      </c>
    </row>
    <row r="62" spans="2:12" x14ac:dyDescent="0.3">
      <c r="B62" s="26" t="s">
        <v>160</v>
      </c>
      <c r="C62" s="26" t="s">
        <v>166</v>
      </c>
      <c r="D62" s="26" t="str">
        <f>LOWER(LEFT(B63,5))&amp;"_"&amp;"number"</f>
        <v>adapt_number</v>
      </c>
      <c r="E62" s="26" t="s">
        <v>162</v>
      </c>
      <c r="F62" s="26" t="s">
        <v>99</v>
      </c>
      <c r="H62" s="26" t="s">
        <v>160</v>
      </c>
      <c r="I62" s="26" t="s">
        <v>166</v>
      </c>
      <c r="J62" s="26" t="str">
        <f>LOWER(LEFT(H63,5))&amp;"_"&amp;"number"</f>
        <v>diffi_number</v>
      </c>
      <c r="K62" s="26" t="s">
        <v>162</v>
      </c>
      <c r="L62" s="26" t="s">
        <v>99</v>
      </c>
    </row>
    <row r="63" spans="2:12" x14ac:dyDescent="0.3">
      <c r="B63" s="27" t="s">
        <v>167</v>
      </c>
      <c r="C63" s="27">
        <v>7</v>
      </c>
      <c r="D63" s="27">
        <v>3</v>
      </c>
      <c r="E63" t="str">
        <f>UPPER(LEFT(C62,4))&amp;Tableau82125[[#This Row],[Colonne2]]&amp;"_"&amp;UPPER(LEFT(Tableau82125[[#This Row],[Colonne1]],4))&amp;Tableau82125[[#This Row],[Colonne3]]</f>
        <v>PATT7_ADAP3</v>
      </c>
      <c r="F63" s="27">
        <f>ROUND(SUM(C65:C80)/(SUMIF(F65:F80,"&gt;0",F65:F80)),0)</f>
        <v>30</v>
      </c>
      <c r="H63" s="27" t="s">
        <v>172</v>
      </c>
      <c r="I63" s="27">
        <v>8</v>
      </c>
      <c r="J63" s="27">
        <v>3</v>
      </c>
      <c r="K63" t="str">
        <f>UPPER(LEFT(I62,4))&amp;Tableau82126[[#This Row],[Colonne2]]&amp;"_"&amp;UPPER(LEFT(Tableau82126[[#This Row],[Colonne1]],4))&amp;Tableau82126[[#This Row],[Colonne3]]</f>
        <v>PATT8_DIFF3</v>
      </c>
      <c r="L63" s="27">
        <f>ROUND(SUM(I65:I80)/(SUMIF(L65:L80,"&gt;0",L65:L80)),0)</f>
        <v>52</v>
      </c>
    </row>
    <row r="64" spans="2:12" x14ac:dyDescent="0.3">
      <c r="B64" s="26" t="s">
        <v>163</v>
      </c>
      <c r="C64" s="26" t="s">
        <v>25</v>
      </c>
      <c r="D64" s="26" t="s">
        <v>97</v>
      </c>
      <c r="E64" s="26" t="s">
        <v>26</v>
      </c>
      <c r="F64" s="26" t="s">
        <v>25</v>
      </c>
      <c r="H64" s="26" t="s">
        <v>163</v>
      </c>
      <c r="I64" s="26" t="s">
        <v>25</v>
      </c>
      <c r="J64" s="26" t="s">
        <v>97</v>
      </c>
      <c r="K64" s="26" t="s">
        <v>26</v>
      </c>
      <c r="L64" s="26" t="s">
        <v>25</v>
      </c>
    </row>
    <row r="65" spans="2:12" x14ac:dyDescent="0.3">
      <c r="B65" s="26" t="s">
        <v>173</v>
      </c>
      <c r="C65" s="26">
        <f>IFERROR(VLOOKUP(B65,Brique_tbl,2,FALSE),0) *D65</f>
        <v>104</v>
      </c>
      <c r="D65" s="26">
        <v>4</v>
      </c>
      <c r="E65" s="26" t="s">
        <v>6</v>
      </c>
      <c r="F65" s="26">
        <f>IFERROR(VLOOKUP(E65,Ressources_tbl,9,FALSE)," ")</f>
        <v>4</v>
      </c>
      <c r="H65" s="26" t="s">
        <v>173</v>
      </c>
      <c r="I65" s="26">
        <f>IFERROR(VLOOKUP(H65,Brique_tbl,2,FALSE),0) *J65</f>
        <v>156</v>
      </c>
      <c r="J65" s="26">
        <v>6</v>
      </c>
      <c r="K65" s="26" t="s">
        <v>6</v>
      </c>
      <c r="L65" s="26">
        <f>IFERROR(VLOOKUP(K65,Ressources_tbl,9,FALSE)," ")</f>
        <v>4</v>
      </c>
    </row>
    <row r="66" spans="2:12" x14ac:dyDescent="0.3">
      <c r="B66" s="26" t="s">
        <v>180</v>
      </c>
      <c r="C66" s="26">
        <f>IFERROR(VLOOKUP(B66,Brique_tbl,2,FALSE),0) *D66</f>
        <v>94</v>
      </c>
      <c r="D66" s="26">
        <v>2</v>
      </c>
      <c r="E66" s="26" t="s">
        <v>10</v>
      </c>
      <c r="F66" s="26">
        <f>IFERROR(VLOOKUP(E66,Ressources_tbl,9,FALSE)," ")</f>
        <v>5</v>
      </c>
      <c r="H66" s="26" t="s">
        <v>173</v>
      </c>
      <c r="I66" s="26">
        <f>IFERROR(VLOOKUP(H66,Brique_tbl,2,FALSE),0) *J66</f>
        <v>52</v>
      </c>
      <c r="J66" s="26">
        <v>2</v>
      </c>
      <c r="K66" s="26" t="s">
        <v>10</v>
      </c>
      <c r="L66" s="26">
        <f>IFERROR(VLOOKUP(K66,Ressources_tbl,9,FALSE)," ")</f>
        <v>5</v>
      </c>
    </row>
    <row r="67" spans="2:12" x14ac:dyDescent="0.3">
      <c r="B67" s="26" t="s">
        <v>181</v>
      </c>
      <c r="C67" s="26">
        <f>IFERROR(VLOOKUP(B67,Brique_tbl,2,FALSE),0) *D67</f>
        <v>87</v>
      </c>
      <c r="D67" s="26">
        <v>3</v>
      </c>
      <c r="E67" s="26" t="s">
        <v>58</v>
      </c>
      <c r="F67" s="26">
        <f>IFERROR(VLOOKUP(E67,Ressources_tbl,9,FALSE)," ")</f>
        <v>4</v>
      </c>
      <c r="H67" s="26" t="s">
        <v>183</v>
      </c>
      <c r="I67" s="26">
        <f>IFERROR(VLOOKUP(H67,Brique_tbl,2,FALSE),0) *J67</f>
        <v>100</v>
      </c>
      <c r="J67" s="26">
        <v>4</v>
      </c>
      <c r="K67" s="26" t="s">
        <v>19</v>
      </c>
      <c r="L67" s="26">
        <f>IFERROR(VLOOKUP(K67,Ressources_tbl,9,FALSE)," ")</f>
        <v>4</v>
      </c>
    </row>
    <row r="68" spans="2:12" x14ac:dyDescent="0.3">
      <c r="B68" s="26" t="s">
        <v>178</v>
      </c>
      <c r="C68" s="26">
        <f>IFERROR(VLOOKUP(B68,Brique_tbl,2,FALSE),0) *D68</f>
        <v>92</v>
      </c>
      <c r="D68" s="26">
        <v>2</v>
      </c>
      <c r="E68" s="26" t="s">
        <v>19</v>
      </c>
      <c r="F68" s="26">
        <f>IFERROR(VLOOKUP(E68,Ressources_tbl,9,FALSE)," ")</f>
        <v>4</v>
      </c>
      <c r="H68" s="26" t="s">
        <v>180</v>
      </c>
      <c r="I68" s="26">
        <f>IFERROR(VLOOKUP(H68,Brique_tbl,2,FALSE),0) *J68</f>
        <v>141</v>
      </c>
      <c r="J68" s="26">
        <v>3</v>
      </c>
      <c r="K68" s="26" t="s">
        <v>58</v>
      </c>
      <c r="L68" s="26">
        <f>IFERROR(VLOOKUP(K68,Ressources_tbl,9,FALSE)," ")</f>
        <v>4</v>
      </c>
    </row>
    <row r="69" spans="2:12" x14ac:dyDescent="0.3">
      <c r="B69" s="26" t="s">
        <v>173</v>
      </c>
      <c r="C69" s="26">
        <f>IFERROR(VLOOKUP(B69,Brique_tbl,2,FALSE),0) *D69</f>
        <v>78</v>
      </c>
      <c r="D69" s="26">
        <v>3</v>
      </c>
      <c r="E69" s="26" t="s">
        <v>66</v>
      </c>
      <c r="F69" s="26">
        <f>IFERROR(VLOOKUP(E69,Ressources_tbl,9,FALSE)," ")</f>
        <v>5</v>
      </c>
      <c r="H69" s="26" t="s">
        <v>179</v>
      </c>
      <c r="I69" s="26">
        <f>IFERROR(VLOOKUP(H69,Brique_tbl,2,FALSE),0) *J69</f>
        <v>135</v>
      </c>
      <c r="J69" s="26">
        <v>3</v>
      </c>
      <c r="K69" s="26" t="s">
        <v>66</v>
      </c>
      <c r="L69" s="26">
        <f>IFERROR(VLOOKUP(K69,Ressources_tbl,9,FALSE)," ")</f>
        <v>5</v>
      </c>
    </row>
    <row r="70" spans="2:12" x14ac:dyDescent="0.3">
      <c r="B70" s="26" t="s">
        <v>175</v>
      </c>
      <c r="C70" s="26">
        <f>IFERROR(VLOOKUP(B70,Brique_tbl,2,FALSE),0) *D70</f>
        <v>135</v>
      </c>
      <c r="D70" s="26">
        <v>3</v>
      </c>
      <c r="E70" s="26"/>
      <c r="F70" s="26" t="str">
        <f>IFERROR(VLOOKUP(E70,Ressources_tbl,9,FALSE)," ")</f>
        <v xml:space="preserve"> </v>
      </c>
      <c r="H70" s="26" t="s">
        <v>181</v>
      </c>
      <c r="I70" s="26">
        <f>IFERROR(VLOOKUP(H70,Brique_tbl,2,FALSE),0) *J70</f>
        <v>116</v>
      </c>
      <c r="J70" s="26">
        <v>4</v>
      </c>
      <c r="K70" s="26"/>
      <c r="L70" s="26" t="str">
        <f>IFERROR(VLOOKUP(K70,Ressources_tbl,9,FALSE)," ")</f>
        <v xml:space="preserve"> </v>
      </c>
    </row>
    <row r="71" spans="2:12" x14ac:dyDescent="0.3">
      <c r="B71" s="26" t="s">
        <v>182</v>
      </c>
      <c r="C71" s="26">
        <f>IFERROR(VLOOKUP(B71,Brique_tbl,2,FALSE),0) *D71</f>
        <v>72</v>
      </c>
      <c r="D71" s="26">
        <v>2</v>
      </c>
      <c r="E71" s="26"/>
      <c r="F71" s="26" t="str">
        <f>IFERROR(VLOOKUP(E71,Ressources_tbl,9,FALSE)," ")</f>
        <v xml:space="preserve"> </v>
      </c>
      <c r="H71" s="26" t="s">
        <v>174</v>
      </c>
      <c r="I71" s="26">
        <f>IFERROR(VLOOKUP(H71,Brique_tbl,2,FALSE),0) *J71</f>
        <v>180</v>
      </c>
      <c r="J71" s="26">
        <v>4</v>
      </c>
      <c r="K71" s="26"/>
      <c r="L71" s="26" t="str">
        <f>IFERROR(VLOOKUP(K71,Ressources_tbl,9,FALSE)," ")</f>
        <v xml:space="preserve"> </v>
      </c>
    </row>
    <row r="72" spans="2:12" x14ac:dyDescent="0.3">
      <c r="B72" s="26"/>
      <c r="C72" s="26">
        <f>IFERROR(VLOOKUP(B72,Brique_tbl,2,FALSE),0) *D72</f>
        <v>0</v>
      </c>
      <c r="D72" s="26">
        <v>1</v>
      </c>
      <c r="E72" s="26"/>
      <c r="F72" s="26" t="str">
        <f>IFERROR(VLOOKUP(E72,Ressources_tbl,9,FALSE)," ")</f>
        <v xml:space="preserve"> </v>
      </c>
      <c r="H72" s="26" t="s">
        <v>170</v>
      </c>
      <c r="I72" s="26">
        <f>IFERROR(VLOOKUP(H72,Brique_tbl,2,FALSE),0) *J72</f>
        <v>268</v>
      </c>
      <c r="J72" s="26">
        <v>4</v>
      </c>
      <c r="K72" s="26"/>
      <c r="L72" s="26" t="str">
        <f>IFERROR(VLOOKUP(K72,Ressources_tbl,9,FALSE)," ")</f>
        <v xml:space="preserve"> </v>
      </c>
    </row>
    <row r="73" spans="2:12" x14ac:dyDescent="0.3">
      <c r="B73" s="26"/>
      <c r="C73" s="26">
        <f>IFERROR(VLOOKUP(B73,Brique_tbl,2,FALSE),0) *D73</f>
        <v>0</v>
      </c>
      <c r="D73" s="26">
        <v>1</v>
      </c>
      <c r="E73" s="26"/>
      <c r="F73" s="26" t="str">
        <f>IFERROR(VLOOKUP(E73,Ressources_tbl,9,FALSE)," ")</f>
        <v xml:space="preserve"> </v>
      </c>
      <c r="H73" s="26"/>
      <c r="I73" s="26">
        <f>IFERROR(VLOOKUP(H73,Brique_tbl,2,FALSE),0) *J73</f>
        <v>0</v>
      </c>
      <c r="J73" s="26">
        <v>1</v>
      </c>
      <c r="K73" s="26"/>
      <c r="L73" s="26" t="str">
        <f>IFERROR(VLOOKUP(K73,Ressources_tbl,9,FALSE)," ")</f>
        <v xml:space="preserve"> </v>
      </c>
    </row>
    <row r="74" spans="2:12" x14ac:dyDescent="0.3">
      <c r="B74" s="26"/>
      <c r="C74" s="26">
        <f>IFERROR(VLOOKUP(B74,Brique_tbl,2,FALSE),0) *D74</f>
        <v>0</v>
      </c>
      <c r="D74" s="26">
        <v>1</v>
      </c>
      <c r="E74" s="26"/>
      <c r="F74" s="26" t="str">
        <f>IFERROR(VLOOKUP(E74,Ressources_tbl,9,FALSE)," ")</f>
        <v xml:space="preserve"> </v>
      </c>
      <c r="H74" s="26"/>
      <c r="I74" s="26">
        <f>IFERROR(VLOOKUP(H74,Brique_tbl,2,FALSE),0) *J74</f>
        <v>0</v>
      </c>
      <c r="J74" s="26">
        <v>1</v>
      </c>
      <c r="K74" s="26"/>
      <c r="L74" s="26" t="str">
        <f>IFERROR(VLOOKUP(K74,Ressources_tbl,9,FALSE)," ")</f>
        <v xml:space="preserve"> </v>
      </c>
    </row>
    <row r="75" spans="2:12" x14ac:dyDescent="0.3">
      <c r="B75" s="26"/>
      <c r="C75" s="26">
        <f>IFERROR(VLOOKUP(B75,Brique_tbl,2,FALSE),0) *D75</f>
        <v>0</v>
      </c>
      <c r="D75" s="26">
        <v>1</v>
      </c>
      <c r="E75" s="26"/>
      <c r="F75" s="26" t="str">
        <f>IFERROR(VLOOKUP(E75,Ressources_tbl,9,FALSE)," ")</f>
        <v xml:space="preserve"> </v>
      </c>
      <c r="H75" s="26"/>
      <c r="I75" s="26">
        <f>IFERROR(VLOOKUP(H75,Brique_tbl,2,FALSE),0) *J75</f>
        <v>0</v>
      </c>
      <c r="J75" s="26">
        <v>1</v>
      </c>
      <c r="K75" s="26"/>
      <c r="L75" s="26" t="str">
        <f>IFERROR(VLOOKUP(K75,Ressources_tbl,9,FALSE)," ")</f>
        <v xml:space="preserve"> </v>
      </c>
    </row>
    <row r="76" spans="2:12" x14ac:dyDescent="0.3">
      <c r="B76" s="26"/>
      <c r="C76" s="26">
        <f>IFERROR(VLOOKUP(B76,Brique_tbl,2,FALSE),0) *D76</f>
        <v>0</v>
      </c>
      <c r="D76" s="26">
        <v>1</v>
      </c>
      <c r="E76" s="26"/>
      <c r="F76" s="26" t="str">
        <f>IFERROR(VLOOKUP(E76,Ressources_tbl,9,FALSE)," ")</f>
        <v xml:space="preserve"> </v>
      </c>
      <c r="H76" s="26"/>
      <c r="I76" s="26">
        <f>IFERROR(VLOOKUP(H76,Brique_tbl,2,FALSE),0) *J76</f>
        <v>0</v>
      </c>
      <c r="J76" s="26">
        <v>1</v>
      </c>
      <c r="K76" s="26"/>
      <c r="L76" s="26" t="str">
        <f>IFERROR(VLOOKUP(K76,Ressources_tbl,9,FALSE)," ")</f>
        <v xml:space="preserve"> </v>
      </c>
    </row>
    <row r="77" spans="2:12" x14ac:dyDescent="0.3">
      <c r="B77" s="26"/>
      <c r="C77" s="26">
        <f>IFERROR(VLOOKUP(B77,Brique_tbl,2,FALSE),0) *D77</f>
        <v>0</v>
      </c>
      <c r="D77" s="26">
        <v>1</v>
      </c>
      <c r="E77" s="26"/>
      <c r="F77" s="26" t="str">
        <f>IFERROR(VLOOKUP(E77,Ressources_tbl,9,FALSE)," ")</f>
        <v xml:space="preserve"> </v>
      </c>
      <c r="H77" s="26"/>
      <c r="I77" s="26">
        <f>IFERROR(VLOOKUP(H77,Brique_tbl,2,FALSE),0) *J77</f>
        <v>0</v>
      </c>
      <c r="J77" s="26">
        <v>1</v>
      </c>
      <c r="K77" s="26"/>
      <c r="L77" s="26" t="str">
        <f>IFERROR(VLOOKUP(K77,Ressources_tbl,9,FALSE)," ")</f>
        <v xml:space="preserve"> </v>
      </c>
    </row>
    <row r="78" spans="2:12" x14ac:dyDescent="0.3">
      <c r="B78" s="26"/>
      <c r="C78" s="26">
        <f>IFERROR(VLOOKUP(B78,Brique_tbl,2,FALSE),0) *D78</f>
        <v>0</v>
      </c>
      <c r="D78" s="26">
        <v>1</v>
      </c>
      <c r="E78" s="26"/>
      <c r="F78" s="26" t="str">
        <f>IFERROR(VLOOKUP(E78,Ressources_tbl,9,FALSE)," ")</f>
        <v xml:space="preserve"> </v>
      </c>
      <c r="H78" s="26"/>
      <c r="I78" s="26">
        <f>IFERROR(VLOOKUP(H78,Brique_tbl,2,FALSE),0) *J78</f>
        <v>0</v>
      </c>
      <c r="J78" s="26">
        <v>1</v>
      </c>
      <c r="K78" s="26"/>
      <c r="L78" s="26" t="str">
        <f>IFERROR(VLOOKUP(K78,Ressources_tbl,9,FALSE)," ")</f>
        <v xml:space="preserve"> </v>
      </c>
    </row>
    <row r="79" spans="2:12" x14ac:dyDescent="0.3">
      <c r="B79" s="26"/>
      <c r="C79" s="26">
        <f>IFERROR(VLOOKUP(B79,Brique_tbl,2,FALSE),0) *D79</f>
        <v>0</v>
      </c>
      <c r="D79" s="26">
        <v>1</v>
      </c>
      <c r="E79" s="26"/>
      <c r="F79" s="26" t="str">
        <f>IFERROR(VLOOKUP(E79,Ressources_tbl,9,FALSE)," ")</f>
        <v xml:space="preserve"> </v>
      </c>
      <c r="H79" s="26"/>
      <c r="I79" s="26">
        <f>IFERROR(VLOOKUP(H79,Brique_tbl,2,FALSE),0) *J79</f>
        <v>0</v>
      </c>
      <c r="J79" s="26">
        <v>1</v>
      </c>
      <c r="K79" s="26"/>
      <c r="L79" s="26" t="str">
        <f>IFERROR(VLOOKUP(K79,Ressources_tbl,9,FALSE)," ")</f>
        <v xml:space="preserve"> </v>
      </c>
    </row>
    <row r="80" spans="2:12" x14ac:dyDescent="0.3">
      <c r="B80" s="26"/>
      <c r="C80" s="26">
        <f>IFERROR(VLOOKUP(B80,Brique_tbl,2,FALSE),0) *D80</f>
        <v>0</v>
      </c>
      <c r="D80" s="26">
        <v>1</v>
      </c>
      <c r="E80" s="26"/>
      <c r="F80" s="26" t="str">
        <f>IFERROR(VLOOKUP(E80,Ressources_tbl,9,FALSE)," ")</f>
        <v xml:space="preserve"> </v>
      </c>
      <c r="H80" s="26"/>
      <c r="I80" s="26">
        <f>IFERROR(VLOOKUP(H80,Brique_tbl,2,FALSE),0) *J80</f>
        <v>0</v>
      </c>
      <c r="J80" s="26">
        <v>1</v>
      </c>
      <c r="K80" s="26"/>
      <c r="L80" s="26" t="str">
        <f>IFERROR(VLOOKUP(K80,Ressources_tbl,9,FALSE)," ")</f>
        <v xml:space="preserve"> </v>
      </c>
    </row>
    <row r="82" spans="2:12" x14ac:dyDescent="0.3">
      <c r="B82" s="26" t="s">
        <v>160</v>
      </c>
      <c r="C82" s="26" t="s">
        <v>166</v>
      </c>
      <c r="D82" s="26" t="str">
        <f>LOWER(LEFT(B83,5))&amp;"_"&amp;"number"</f>
        <v>_number</v>
      </c>
      <c r="E82" s="26" t="s">
        <v>162</v>
      </c>
      <c r="F82" s="26" t="s">
        <v>99</v>
      </c>
      <c r="H82" s="26" t="s">
        <v>160</v>
      </c>
      <c r="I82" s="26" t="s">
        <v>166</v>
      </c>
      <c r="J82" s="26" t="str">
        <f>LOWER(LEFT(H83,5))&amp;"_"&amp;"number"</f>
        <v>_number</v>
      </c>
      <c r="K82" s="26" t="s">
        <v>162</v>
      </c>
      <c r="L82" s="26" t="s">
        <v>99</v>
      </c>
    </row>
    <row r="83" spans="2:12" x14ac:dyDescent="0.3">
      <c r="B83" s="27"/>
      <c r="C83" s="27"/>
      <c r="D83" s="27"/>
      <c r="E83" t="str">
        <f>UPPER(LEFT(C82,4))&amp;Tableau82127[[#This Row],[Colonne2]]&amp;"_"&amp;UPPER(LEFT(Tableau82127[[#This Row],[Colonne1]],4))&amp;Tableau82127[[#This Row],[Colonne3]]</f>
        <v>PATT_</v>
      </c>
      <c r="F83" s="27" t="e">
        <f>ROUND(SUM(C85:C100)/(SUMIF(F85:F100,"&gt;0",F85:F100)),0)</f>
        <v>#DIV/0!</v>
      </c>
      <c r="H83" s="27"/>
      <c r="I83" s="27"/>
      <c r="J83" s="27"/>
      <c r="K83" t="str">
        <f>UPPER(LEFT(I82,4))&amp;Tableau82128[[#This Row],[Colonne2]]&amp;"_"&amp;UPPER(LEFT(Tableau82128[[#This Row],[Colonne1]],4))&amp;Tableau82128[[#This Row],[Colonne3]]</f>
        <v>PATT_</v>
      </c>
      <c r="L83" s="27" t="e">
        <f>ROUND(SUM(I85:I100)/(SUMIF(L85:L100,"&gt;0",L85:L100)),0)</f>
        <v>#DIV/0!</v>
      </c>
    </row>
    <row r="84" spans="2:12" x14ac:dyDescent="0.3">
      <c r="B84" s="26" t="s">
        <v>163</v>
      </c>
      <c r="C84" s="26" t="s">
        <v>25</v>
      </c>
      <c r="D84" s="26" t="s">
        <v>97</v>
      </c>
      <c r="E84" s="26" t="s">
        <v>26</v>
      </c>
      <c r="F84" s="26" t="s">
        <v>25</v>
      </c>
      <c r="H84" s="26" t="s">
        <v>163</v>
      </c>
      <c r="I84" s="26" t="s">
        <v>25</v>
      </c>
      <c r="J84" s="26" t="s">
        <v>97</v>
      </c>
      <c r="K84" s="26" t="s">
        <v>26</v>
      </c>
      <c r="L84" s="26" t="s">
        <v>25</v>
      </c>
    </row>
    <row r="85" spans="2:12" x14ac:dyDescent="0.3">
      <c r="B85" s="26"/>
      <c r="C85" s="26">
        <f>IFERROR(VLOOKUP(B85,Brique_tbl,2,FALSE),0) *D85</f>
        <v>0</v>
      </c>
      <c r="D85" s="26">
        <v>1</v>
      </c>
      <c r="E85" s="26"/>
      <c r="F85" s="26" t="str">
        <f>IFERROR(VLOOKUP(E85,Ressources_tbl,9,FALSE)," ")</f>
        <v xml:space="preserve"> </v>
      </c>
      <c r="H85" s="26"/>
      <c r="I85" s="26">
        <f>IFERROR(VLOOKUP(H85,Brique_tbl,2,FALSE),0) *J85</f>
        <v>0</v>
      </c>
      <c r="J85" s="26">
        <v>1</v>
      </c>
      <c r="K85" s="26"/>
      <c r="L85" s="26" t="str">
        <f>IFERROR(VLOOKUP(K85,Ressources_tbl,9,FALSE)," ")</f>
        <v xml:space="preserve"> </v>
      </c>
    </row>
    <row r="86" spans="2:12" x14ac:dyDescent="0.3">
      <c r="B86" s="26"/>
      <c r="C86" s="26">
        <f>IFERROR(VLOOKUP(B86,Brique_tbl,2,FALSE),0) *D86</f>
        <v>0</v>
      </c>
      <c r="D86" s="26">
        <v>1</v>
      </c>
      <c r="E86" s="26"/>
      <c r="F86" s="26" t="str">
        <f>IFERROR(VLOOKUP(E86,Ressources_tbl,9,FALSE)," ")</f>
        <v xml:space="preserve"> </v>
      </c>
      <c r="H86" s="26"/>
      <c r="I86" s="26">
        <f>IFERROR(VLOOKUP(H86,Brique_tbl,2,FALSE),0) *J86</f>
        <v>0</v>
      </c>
      <c r="J86" s="26">
        <v>1</v>
      </c>
      <c r="K86" s="26"/>
      <c r="L86" s="26" t="str">
        <f>IFERROR(VLOOKUP(K86,Ressources_tbl,9,FALSE)," ")</f>
        <v xml:space="preserve"> </v>
      </c>
    </row>
    <row r="87" spans="2:12" x14ac:dyDescent="0.3">
      <c r="B87" s="26"/>
      <c r="C87" s="26">
        <f>IFERROR(VLOOKUP(B87,Brique_tbl,2,FALSE),0) *D87</f>
        <v>0</v>
      </c>
      <c r="D87" s="26">
        <v>1</v>
      </c>
      <c r="E87" s="26"/>
      <c r="F87" s="26" t="str">
        <f>IFERROR(VLOOKUP(E87,Ressources_tbl,9,FALSE)," ")</f>
        <v xml:space="preserve"> </v>
      </c>
      <c r="H87" s="26"/>
      <c r="I87" s="26">
        <f>IFERROR(VLOOKUP(H87,Brique_tbl,2,FALSE),0) *J87</f>
        <v>0</v>
      </c>
      <c r="J87" s="26">
        <v>1</v>
      </c>
      <c r="K87" s="26"/>
      <c r="L87" s="26" t="str">
        <f>IFERROR(VLOOKUP(K87,Ressources_tbl,9,FALSE)," ")</f>
        <v xml:space="preserve"> </v>
      </c>
    </row>
    <row r="88" spans="2:12" x14ac:dyDescent="0.3">
      <c r="B88" s="26"/>
      <c r="C88" s="26">
        <f>IFERROR(VLOOKUP(B88,Brique_tbl,2,FALSE),0) *D88</f>
        <v>0</v>
      </c>
      <c r="D88" s="26">
        <v>1</v>
      </c>
      <c r="E88" s="26"/>
      <c r="F88" s="26" t="str">
        <f>IFERROR(VLOOKUP(E88,Ressources_tbl,9,FALSE)," ")</f>
        <v xml:space="preserve"> </v>
      </c>
      <c r="H88" s="26"/>
      <c r="I88" s="26">
        <f>IFERROR(VLOOKUP(H88,Brique_tbl,2,FALSE),0) *J88</f>
        <v>0</v>
      </c>
      <c r="J88" s="26">
        <v>1</v>
      </c>
      <c r="K88" s="26"/>
      <c r="L88" s="26" t="str">
        <f>IFERROR(VLOOKUP(K88,Ressources_tbl,9,FALSE)," ")</f>
        <v xml:space="preserve"> </v>
      </c>
    </row>
    <row r="89" spans="2:12" x14ac:dyDescent="0.3">
      <c r="B89" s="26"/>
      <c r="C89" s="26">
        <f>IFERROR(VLOOKUP(B89,Brique_tbl,2,FALSE),0) *D89</f>
        <v>0</v>
      </c>
      <c r="D89" s="26">
        <v>1</v>
      </c>
      <c r="E89" s="26"/>
      <c r="F89" s="26" t="str">
        <f>IFERROR(VLOOKUP(E89,Ressources_tbl,9,FALSE)," ")</f>
        <v xml:space="preserve"> </v>
      </c>
      <c r="H89" s="26"/>
      <c r="I89" s="26">
        <f>IFERROR(VLOOKUP(H89,Brique_tbl,2,FALSE),0) *J89</f>
        <v>0</v>
      </c>
      <c r="J89" s="26">
        <v>1</v>
      </c>
      <c r="K89" s="26"/>
      <c r="L89" s="26" t="str">
        <f>IFERROR(VLOOKUP(K89,Ressources_tbl,9,FALSE)," ")</f>
        <v xml:space="preserve"> </v>
      </c>
    </row>
    <row r="90" spans="2:12" x14ac:dyDescent="0.3">
      <c r="B90" s="26"/>
      <c r="C90" s="26">
        <f>IFERROR(VLOOKUP(B90,Brique_tbl,2,FALSE),0) *D90</f>
        <v>0</v>
      </c>
      <c r="D90" s="26">
        <v>1</v>
      </c>
      <c r="E90" s="26"/>
      <c r="F90" s="26" t="str">
        <f>IFERROR(VLOOKUP(E90,Ressources_tbl,9,FALSE)," ")</f>
        <v xml:space="preserve"> </v>
      </c>
      <c r="H90" s="26"/>
      <c r="I90" s="26">
        <f>IFERROR(VLOOKUP(H90,Brique_tbl,2,FALSE),0) *J90</f>
        <v>0</v>
      </c>
      <c r="J90" s="26">
        <v>1</v>
      </c>
      <c r="K90" s="26"/>
      <c r="L90" s="26" t="str">
        <f>IFERROR(VLOOKUP(K90,Ressources_tbl,9,FALSE)," ")</f>
        <v xml:space="preserve"> </v>
      </c>
    </row>
    <row r="91" spans="2:12" x14ac:dyDescent="0.3">
      <c r="B91" s="26"/>
      <c r="C91" s="26">
        <f>IFERROR(VLOOKUP(B91,Brique_tbl,2,FALSE),0) *D91</f>
        <v>0</v>
      </c>
      <c r="D91" s="26">
        <v>1</v>
      </c>
      <c r="E91" s="26"/>
      <c r="F91" s="26" t="str">
        <f>IFERROR(VLOOKUP(E91,Ressources_tbl,9,FALSE)," ")</f>
        <v xml:space="preserve"> </v>
      </c>
      <c r="H91" s="26"/>
      <c r="I91" s="26">
        <f>IFERROR(VLOOKUP(H91,Brique_tbl,2,FALSE),0) *J91</f>
        <v>0</v>
      </c>
      <c r="J91" s="26">
        <v>1</v>
      </c>
      <c r="K91" s="26"/>
      <c r="L91" s="26" t="str">
        <f>IFERROR(VLOOKUP(K91,Ressources_tbl,9,FALSE)," ")</f>
        <v xml:space="preserve"> </v>
      </c>
    </row>
    <row r="92" spans="2:12" x14ac:dyDescent="0.3">
      <c r="B92" s="26"/>
      <c r="C92" s="26">
        <f>IFERROR(VLOOKUP(B92,Brique_tbl,2,FALSE),0) *D92</f>
        <v>0</v>
      </c>
      <c r="D92" s="26">
        <v>1</v>
      </c>
      <c r="E92" s="26"/>
      <c r="F92" s="26" t="str">
        <f>IFERROR(VLOOKUP(E92,Ressources_tbl,9,FALSE)," ")</f>
        <v xml:space="preserve"> </v>
      </c>
      <c r="H92" s="26"/>
      <c r="I92" s="26">
        <f>IFERROR(VLOOKUP(H92,Brique_tbl,2,FALSE),0) *J92</f>
        <v>0</v>
      </c>
      <c r="J92" s="26">
        <v>1</v>
      </c>
      <c r="K92" s="26"/>
      <c r="L92" s="26" t="str">
        <f>IFERROR(VLOOKUP(K92,Ressources_tbl,9,FALSE)," ")</f>
        <v xml:space="preserve"> </v>
      </c>
    </row>
    <row r="93" spans="2:12" x14ac:dyDescent="0.3">
      <c r="B93" s="26"/>
      <c r="C93" s="26">
        <f>IFERROR(VLOOKUP(B93,Brique_tbl,2,FALSE),0) *D93</f>
        <v>0</v>
      </c>
      <c r="D93" s="26">
        <v>1</v>
      </c>
      <c r="E93" s="26"/>
      <c r="F93" s="26" t="str">
        <f>IFERROR(VLOOKUP(E93,Ressources_tbl,9,FALSE)," ")</f>
        <v xml:space="preserve"> </v>
      </c>
      <c r="H93" s="26"/>
      <c r="I93" s="26">
        <f>IFERROR(VLOOKUP(H93,Brique_tbl,2,FALSE),0) *J93</f>
        <v>0</v>
      </c>
      <c r="J93" s="26">
        <v>1</v>
      </c>
      <c r="K93" s="26"/>
      <c r="L93" s="26" t="str">
        <f>IFERROR(VLOOKUP(K93,Ressources_tbl,9,FALSE)," ")</f>
        <v xml:space="preserve"> </v>
      </c>
    </row>
    <row r="94" spans="2:12" x14ac:dyDescent="0.3">
      <c r="B94" s="26"/>
      <c r="C94" s="26">
        <f>IFERROR(VLOOKUP(B94,Brique_tbl,2,FALSE),0) *D94</f>
        <v>0</v>
      </c>
      <c r="D94" s="26">
        <v>1</v>
      </c>
      <c r="E94" s="26"/>
      <c r="F94" s="26" t="str">
        <f>IFERROR(VLOOKUP(E94,Ressources_tbl,9,FALSE)," ")</f>
        <v xml:space="preserve"> </v>
      </c>
      <c r="H94" s="26"/>
      <c r="I94" s="26">
        <f>IFERROR(VLOOKUP(H94,Brique_tbl,2,FALSE),0) *J94</f>
        <v>0</v>
      </c>
      <c r="J94" s="26">
        <v>1</v>
      </c>
      <c r="K94" s="26"/>
      <c r="L94" s="26" t="str">
        <f>IFERROR(VLOOKUP(K94,Ressources_tbl,9,FALSE)," ")</f>
        <v xml:space="preserve"> </v>
      </c>
    </row>
    <row r="95" spans="2:12" x14ac:dyDescent="0.3">
      <c r="B95" s="26"/>
      <c r="C95" s="26">
        <f>IFERROR(VLOOKUP(B95,Brique_tbl,2,FALSE),0) *D95</f>
        <v>0</v>
      </c>
      <c r="D95" s="26">
        <v>1</v>
      </c>
      <c r="E95" s="26"/>
      <c r="F95" s="26" t="str">
        <f>IFERROR(VLOOKUP(E95,Ressources_tbl,9,FALSE)," ")</f>
        <v xml:space="preserve"> </v>
      </c>
      <c r="H95" s="26"/>
      <c r="I95" s="26">
        <f>IFERROR(VLOOKUP(H95,Brique_tbl,2,FALSE),0) *J95</f>
        <v>0</v>
      </c>
      <c r="J95" s="26">
        <v>1</v>
      </c>
      <c r="K95" s="26"/>
      <c r="L95" s="26" t="str">
        <f>IFERROR(VLOOKUP(K95,Ressources_tbl,9,FALSE)," ")</f>
        <v xml:space="preserve"> </v>
      </c>
    </row>
    <row r="96" spans="2:12" x14ac:dyDescent="0.3">
      <c r="B96" s="26"/>
      <c r="C96" s="26">
        <f>IFERROR(VLOOKUP(B96,Brique_tbl,2,FALSE),0) *D96</f>
        <v>0</v>
      </c>
      <c r="D96" s="26">
        <v>1</v>
      </c>
      <c r="E96" s="26"/>
      <c r="F96" s="26" t="str">
        <f>IFERROR(VLOOKUP(E96,Ressources_tbl,9,FALSE)," ")</f>
        <v xml:space="preserve"> </v>
      </c>
      <c r="H96" s="26"/>
      <c r="I96" s="26">
        <f>IFERROR(VLOOKUP(H96,Brique_tbl,2,FALSE),0) *J96</f>
        <v>0</v>
      </c>
      <c r="J96" s="26">
        <v>1</v>
      </c>
      <c r="K96" s="26"/>
      <c r="L96" s="26" t="str">
        <f>IFERROR(VLOOKUP(K96,Ressources_tbl,9,FALSE)," ")</f>
        <v xml:space="preserve"> </v>
      </c>
    </row>
    <row r="97" spans="2:12" x14ac:dyDescent="0.3">
      <c r="B97" s="26"/>
      <c r="C97" s="26">
        <f>IFERROR(VLOOKUP(B97,Brique_tbl,2,FALSE),0) *D97</f>
        <v>0</v>
      </c>
      <c r="D97" s="26">
        <v>1</v>
      </c>
      <c r="E97" s="26"/>
      <c r="F97" s="26" t="str">
        <f>IFERROR(VLOOKUP(E97,Ressources_tbl,9,FALSE)," ")</f>
        <v xml:space="preserve"> </v>
      </c>
      <c r="H97" s="26"/>
      <c r="I97" s="26">
        <f>IFERROR(VLOOKUP(H97,Brique_tbl,2,FALSE),0) *J97</f>
        <v>0</v>
      </c>
      <c r="J97" s="26">
        <v>1</v>
      </c>
      <c r="K97" s="26"/>
      <c r="L97" s="26" t="str">
        <f>IFERROR(VLOOKUP(K97,Ressources_tbl,9,FALSE)," ")</f>
        <v xml:space="preserve"> </v>
      </c>
    </row>
    <row r="98" spans="2:12" x14ac:dyDescent="0.3">
      <c r="B98" s="26"/>
      <c r="C98" s="26">
        <f>IFERROR(VLOOKUP(B98,Brique_tbl,2,FALSE),0) *D98</f>
        <v>0</v>
      </c>
      <c r="D98" s="26">
        <v>1</v>
      </c>
      <c r="E98" s="26"/>
      <c r="F98" s="26" t="str">
        <f>IFERROR(VLOOKUP(E98,Ressources_tbl,9,FALSE)," ")</f>
        <v xml:space="preserve"> </v>
      </c>
      <c r="H98" s="26"/>
      <c r="I98" s="26">
        <f>IFERROR(VLOOKUP(H98,Brique_tbl,2,FALSE),0) *J98</f>
        <v>0</v>
      </c>
      <c r="J98" s="26">
        <v>1</v>
      </c>
      <c r="K98" s="26"/>
      <c r="L98" s="26" t="str">
        <f>IFERROR(VLOOKUP(K98,Ressources_tbl,9,FALSE)," ")</f>
        <v xml:space="preserve"> </v>
      </c>
    </row>
    <row r="99" spans="2:12" x14ac:dyDescent="0.3">
      <c r="B99" s="26"/>
      <c r="C99" s="26">
        <f>IFERROR(VLOOKUP(B99,Brique_tbl,2,FALSE),0) *D99</f>
        <v>0</v>
      </c>
      <c r="D99" s="26">
        <v>1</v>
      </c>
      <c r="E99" s="26"/>
      <c r="F99" s="26" t="str">
        <f>IFERROR(VLOOKUP(E99,Ressources_tbl,9,FALSE)," ")</f>
        <v xml:space="preserve"> </v>
      </c>
      <c r="H99" s="26"/>
      <c r="I99" s="26">
        <f>IFERROR(VLOOKUP(H99,Brique_tbl,2,FALSE),0) *J99</f>
        <v>0</v>
      </c>
      <c r="J99" s="26">
        <v>1</v>
      </c>
      <c r="K99" s="26"/>
      <c r="L99" s="26" t="str">
        <f>IFERROR(VLOOKUP(K99,Ressources_tbl,9,FALSE)," ")</f>
        <v xml:space="preserve"> </v>
      </c>
    </row>
    <row r="100" spans="2:12" x14ac:dyDescent="0.3">
      <c r="B100" s="26"/>
      <c r="C100" s="26">
        <f>IFERROR(VLOOKUP(B100,Brique_tbl,2,FALSE),0) *D100</f>
        <v>0</v>
      </c>
      <c r="D100" s="26">
        <v>1</v>
      </c>
      <c r="E100" s="26"/>
      <c r="F100" s="26" t="str">
        <f>IFERROR(VLOOKUP(E100,Ressources_tbl,9,FALSE)," ")</f>
        <v xml:space="preserve"> </v>
      </c>
      <c r="H100" s="26"/>
      <c r="I100" s="26">
        <f>IFERROR(VLOOKUP(H100,Brique_tbl,2,FALSE),0) *J100</f>
        <v>0</v>
      </c>
      <c r="J100" s="26">
        <v>1</v>
      </c>
      <c r="K100" s="26"/>
      <c r="L100" s="26" t="str">
        <f>IFERROR(VLOOKUP(K100,Ressources_tbl,9,FALSE)," ")</f>
        <v xml:space="preserve"> </v>
      </c>
    </row>
    <row r="102" spans="2:12" x14ac:dyDescent="0.3">
      <c r="B102" s="26" t="s">
        <v>160</v>
      </c>
      <c r="C102" s="26" t="s">
        <v>166</v>
      </c>
      <c r="D102" s="26" t="str">
        <f>LOWER(LEFT(B103,5))&amp;"_"&amp;"number"</f>
        <v>_number</v>
      </c>
      <c r="E102" s="26" t="s">
        <v>162</v>
      </c>
      <c r="F102" s="26" t="s">
        <v>99</v>
      </c>
      <c r="H102" s="26" t="s">
        <v>160</v>
      </c>
      <c r="I102" s="26" t="s">
        <v>166</v>
      </c>
      <c r="J102" s="26" t="str">
        <f>LOWER(LEFT(H103,5))&amp;"_"&amp;"number"</f>
        <v>_number</v>
      </c>
      <c r="K102" s="26" t="s">
        <v>162</v>
      </c>
      <c r="L102" s="26" t="s">
        <v>99</v>
      </c>
    </row>
    <row r="103" spans="2:12" x14ac:dyDescent="0.3">
      <c r="B103" s="27"/>
      <c r="C103" s="27"/>
      <c r="D103" s="27"/>
      <c r="E103" t="str">
        <f>UPPER(LEFT(C102,4))&amp;Tableau82129[[#This Row],[Colonne2]]&amp;"_"&amp;UPPER(LEFT(Tableau82129[[#This Row],[Colonne1]],4))&amp;Tableau82129[[#This Row],[Colonne3]]</f>
        <v>PATT_</v>
      </c>
      <c r="F103" s="27" t="e">
        <f>ROUND(SUM(C105:C120)/(SUMIF(F105:F120,"&gt;0",F105:F120)),0)</f>
        <v>#DIV/0!</v>
      </c>
      <c r="H103" s="27"/>
      <c r="I103" s="27"/>
      <c r="J103" s="27"/>
      <c r="K103" t="str">
        <f>UPPER(LEFT(I102,4))&amp;Tableau82130[[#This Row],[Colonne2]]&amp;"_"&amp;UPPER(LEFT(Tableau82130[[#This Row],[Colonne1]],4))&amp;Tableau82130[[#This Row],[Colonne3]]</f>
        <v>PATT_</v>
      </c>
      <c r="L103" s="27" t="e">
        <f>ROUND(SUM(I105:I120)/(SUMIF(L105:L120,"&gt;0",L105:L120)),0)</f>
        <v>#DIV/0!</v>
      </c>
    </row>
    <row r="104" spans="2:12" x14ac:dyDescent="0.3">
      <c r="B104" s="26" t="s">
        <v>163</v>
      </c>
      <c r="C104" s="26" t="s">
        <v>25</v>
      </c>
      <c r="D104" s="26" t="s">
        <v>97</v>
      </c>
      <c r="E104" s="26" t="s">
        <v>26</v>
      </c>
      <c r="F104" s="26" t="s">
        <v>25</v>
      </c>
      <c r="H104" s="26" t="s">
        <v>163</v>
      </c>
      <c r="I104" s="26" t="s">
        <v>25</v>
      </c>
      <c r="J104" s="26" t="s">
        <v>97</v>
      </c>
      <c r="K104" s="26" t="s">
        <v>26</v>
      </c>
      <c r="L104" s="26" t="s">
        <v>25</v>
      </c>
    </row>
    <row r="105" spans="2:12" x14ac:dyDescent="0.3">
      <c r="B105" s="26"/>
      <c r="C105" s="26">
        <f>IFERROR(VLOOKUP(B105,Brique_tbl,2,FALSE),0) *D105</f>
        <v>0</v>
      </c>
      <c r="D105" s="26">
        <v>1</v>
      </c>
      <c r="E105" s="26"/>
      <c r="F105" s="26" t="str">
        <f>IFERROR(VLOOKUP(E105,Ressources_tbl,9,FALSE)," ")</f>
        <v xml:space="preserve"> </v>
      </c>
      <c r="H105" s="26"/>
      <c r="I105" s="26">
        <f>IFERROR(VLOOKUP(H105,Brique_tbl,2,FALSE),0) *J105</f>
        <v>0</v>
      </c>
      <c r="J105" s="26">
        <v>1</v>
      </c>
      <c r="K105" s="26"/>
      <c r="L105" s="26" t="str">
        <f>IFERROR(VLOOKUP(K105,Ressources_tbl,9,FALSE)," ")</f>
        <v xml:space="preserve"> </v>
      </c>
    </row>
    <row r="106" spans="2:12" x14ac:dyDescent="0.3">
      <c r="B106" s="26"/>
      <c r="C106" s="26">
        <f>IFERROR(VLOOKUP(B106,Brique_tbl,2,FALSE),0) *D106</f>
        <v>0</v>
      </c>
      <c r="D106" s="26">
        <v>1</v>
      </c>
      <c r="E106" s="26"/>
      <c r="F106" s="26" t="str">
        <f>IFERROR(VLOOKUP(E106,Ressources_tbl,9,FALSE)," ")</f>
        <v xml:space="preserve"> </v>
      </c>
      <c r="H106" s="26"/>
      <c r="I106" s="26">
        <f>IFERROR(VLOOKUP(H106,Brique_tbl,2,FALSE),0) *J106</f>
        <v>0</v>
      </c>
      <c r="J106" s="26">
        <v>1</v>
      </c>
      <c r="K106" s="26"/>
      <c r="L106" s="26" t="str">
        <f>IFERROR(VLOOKUP(K106,Ressources_tbl,9,FALSE)," ")</f>
        <v xml:space="preserve"> </v>
      </c>
    </row>
    <row r="107" spans="2:12" x14ac:dyDescent="0.3">
      <c r="B107" s="26"/>
      <c r="C107" s="26">
        <f>IFERROR(VLOOKUP(B107,Brique_tbl,2,FALSE),0) *D107</f>
        <v>0</v>
      </c>
      <c r="D107" s="26">
        <v>1</v>
      </c>
      <c r="E107" s="26"/>
      <c r="F107" s="26" t="str">
        <f>IFERROR(VLOOKUP(E107,Ressources_tbl,9,FALSE)," ")</f>
        <v xml:space="preserve"> </v>
      </c>
      <c r="H107" s="26"/>
      <c r="I107" s="26">
        <f>IFERROR(VLOOKUP(H107,Brique_tbl,2,FALSE),0) *J107</f>
        <v>0</v>
      </c>
      <c r="J107" s="26">
        <v>1</v>
      </c>
      <c r="K107" s="26"/>
      <c r="L107" s="26" t="str">
        <f>IFERROR(VLOOKUP(K107,Ressources_tbl,9,FALSE)," ")</f>
        <v xml:space="preserve"> </v>
      </c>
    </row>
    <row r="108" spans="2:12" x14ac:dyDescent="0.3">
      <c r="B108" s="26"/>
      <c r="C108" s="26">
        <f>IFERROR(VLOOKUP(B108,Brique_tbl,2,FALSE),0) *D108</f>
        <v>0</v>
      </c>
      <c r="D108" s="26">
        <v>1</v>
      </c>
      <c r="E108" s="26"/>
      <c r="F108" s="26" t="str">
        <f>IFERROR(VLOOKUP(E108,Ressources_tbl,9,FALSE)," ")</f>
        <v xml:space="preserve"> </v>
      </c>
      <c r="H108" s="26"/>
      <c r="I108" s="26">
        <f>IFERROR(VLOOKUP(H108,Brique_tbl,2,FALSE),0) *J108</f>
        <v>0</v>
      </c>
      <c r="J108" s="26">
        <v>1</v>
      </c>
      <c r="K108" s="26"/>
      <c r="L108" s="26" t="str">
        <f>IFERROR(VLOOKUP(K108,Ressources_tbl,9,FALSE)," ")</f>
        <v xml:space="preserve"> </v>
      </c>
    </row>
    <row r="109" spans="2:12" x14ac:dyDescent="0.3">
      <c r="B109" s="26"/>
      <c r="C109" s="26">
        <f>IFERROR(VLOOKUP(B109,Brique_tbl,2,FALSE),0) *D109</f>
        <v>0</v>
      </c>
      <c r="D109" s="26">
        <v>1</v>
      </c>
      <c r="E109" s="26"/>
      <c r="F109" s="26" t="str">
        <f>IFERROR(VLOOKUP(E109,Ressources_tbl,9,FALSE)," ")</f>
        <v xml:space="preserve"> </v>
      </c>
      <c r="H109" s="26"/>
      <c r="I109" s="26">
        <f>IFERROR(VLOOKUP(H109,Brique_tbl,2,FALSE),0) *J109</f>
        <v>0</v>
      </c>
      <c r="J109" s="26">
        <v>1</v>
      </c>
      <c r="K109" s="26"/>
      <c r="L109" s="26" t="str">
        <f>IFERROR(VLOOKUP(K109,Ressources_tbl,9,FALSE)," ")</f>
        <v xml:space="preserve"> </v>
      </c>
    </row>
    <row r="110" spans="2:12" x14ac:dyDescent="0.3">
      <c r="B110" s="26"/>
      <c r="C110" s="26">
        <f>IFERROR(VLOOKUP(B110,Brique_tbl,2,FALSE),0) *D110</f>
        <v>0</v>
      </c>
      <c r="D110" s="26">
        <v>1</v>
      </c>
      <c r="E110" s="26"/>
      <c r="F110" s="26" t="str">
        <f>IFERROR(VLOOKUP(E110,Ressources_tbl,9,FALSE)," ")</f>
        <v xml:space="preserve"> </v>
      </c>
      <c r="H110" s="26"/>
      <c r="I110" s="26">
        <f>IFERROR(VLOOKUP(H110,Brique_tbl,2,FALSE),0) *J110</f>
        <v>0</v>
      </c>
      <c r="J110" s="26">
        <v>1</v>
      </c>
      <c r="K110" s="26"/>
      <c r="L110" s="26" t="str">
        <f>IFERROR(VLOOKUP(K110,Ressources_tbl,9,FALSE)," ")</f>
        <v xml:space="preserve"> </v>
      </c>
    </row>
    <row r="111" spans="2:12" x14ac:dyDescent="0.3">
      <c r="B111" s="26"/>
      <c r="C111" s="26">
        <f>IFERROR(VLOOKUP(B111,Brique_tbl,2,FALSE),0) *D111</f>
        <v>0</v>
      </c>
      <c r="D111" s="26">
        <v>1</v>
      </c>
      <c r="E111" s="26"/>
      <c r="F111" s="26" t="str">
        <f>IFERROR(VLOOKUP(E111,Ressources_tbl,9,FALSE)," ")</f>
        <v xml:space="preserve"> </v>
      </c>
      <c r="H111" s="26"/>
      <c r="I111" s="26">
        <f>IFERROR(VLOOKUP(H111,Brique_tbl,2,FALSE),0) *J111</f>
        <v>0</v>
      </c>
      <c r="J111" s="26">
        <v>1</v>
      </c>
      <c r="K111" s="26"/>
      <c r="L111" s="26" t="str">
        <f>IFERROR(VLOOKUP(K111,Ressources_tbl,9,FALSE)," ")</f>
        <v xml:space="preserve"> </v>
      </c>
    </row>
    <row r="112" spans="2:12" x14ac:dyDescent="0.3">
      <c r="B112" s="26"/>
      <c r="C112" s="26">
        <f>IFERROR(VLOOKUP(B112,Brique_tbl,2,FALSE),0) *D112</f>
        <v>0</v>
      </c>
      <c r="D112" s="26">
        <v>1</v>
      </c>
      <c r="E112" s="26"/>
      <c r="F112" s="26" t="str">
        <f>IFERROR(VLOOKUP(E112,Ressources_tbl,9,FALSE)," ")</f>
        <v xml:space="preserve"> </v>
      </c>
      <c r="H112" s="26"/>
      <c r="I112" s="26">
        <f>IFERROR(VLOOKUP(H112,Brique_tbl,2,FALSE),0) *J112</f>
        <v>0</v>
      </c>
      <c r="J112" s="26">
        <v>1</v>
      </c>
      <c r="K112" s="26"/>
      <c r="L112" s="26" t="str">
        <f>IFERROR(VLOOKUP(K112,Ressources_tbl,9,FALSE)," ")</f>
        <v xml:space="preserve"> </v>
      </c>
    </row>
    <row r="113" spans="2:12" x14ac:dyDescent="0.3">
      <c r="B113" s="26"/>
      <c r="C113" s="26">
        <f>IFERROR(VLOOKUP(B113,Brique_tbl,2,FALSE),0) *D113</f>
        <v>0</v>
      </c>
      <c r="D113" s="26">
        <v>1</v>
      </c>
      <c r="E113" s="26"/>
      <c r="F113" s="26" t="str">
        <f>IFERROR(VLOOKUP(E113,Ressources_tbl,9,FALSE)," ")</f>
        <v xml:space="preserve"> </v>
      </c>
      <c r="H113" s="26"/>
      <c r="I113" s="26">
        <f>IFERROR(VLOOKUP(H113,Brique_tbl,2,FALSE),0) *J113</f>
        <v>0</v>
      </c>
      <c r="J113" s="26">
        <v>1</v>
      </c>
      <c r="K113" s="26"/>
      <c r="L113" s="26" t="str">
        <f>IFERROR(VLOOKUP(K113,Ressources_tbl,9,FALSE)," ")</f>
        <v xml:space="preserve"> </v>
      </c>
    </row>
    <row r="114" spans="2:12" x14ac:dyDescent="0.3">
      <c r="B114" s="26"/>
      <c r="C114" s="26">
        <f>IFERROR(VLOOKUP(B114,Brique_tbl,2,FALSE),0) *D114</f>
        <v>0</v>
      </c>
      <c r="D114" s="26">
        <v>1</v>
      </c>
      <c r="E114" s="26"/>
      <c r="F114" s="26" t="str">
        <f>IFERROR(VLOOKUP(E114,Ressources_tbl,9,FALSE)," ")</f>
        <v xml:space="preserve"> </v>
      </c>
      <c r="H114" s="26"/>
      <c r="I114" s="26">
        <f>IFERROR(VLOOKUP(H114,Brique_tbl,2,FALSE),0) *J114</f>
        <v>0</v>
      </c>
      <c r="J114" s="26">
        <v>1</v>
      </c>
      <c r="K114" s="26"/>
      <c r="L114" s="26" t="str">
        <f>IFERROR(VLOOKUP(K114,Ressources_tbl,9,FALSE)," ")</f>
        <v xml:space="preserve"> </v>
      </c>
    </row>
    <row r="115" spans="2:12" x14ac:dyDescent="0.3">
      <c r="B115" s="26"/>
      <c r="C115" s="26">
        <f>IFERROR(VLOOKUP(B115,Brique_tbl,2,FALSE),0) *D115</f>
        <v>0</v>
      </c>
      <c r="D115" s="26">
        <v>1</v>
      </c>
      <c r="E115" s="26"/>
      <c r="F115" s="26" t="str">
        <f>IFERROR(VLOOKUP(E115,Ressources_tbl,9,FALSE)," ")</f>
        <v xml:space="preserve"> </v>
      </c>
      <c r="H115" s="26"/>
      <c r="I115" s="26">
        <f>IFERROR(VLOOKUP(H115,Brique_tbl,2,FALSE),0) *J115</f>
        <v>0</v>
      </c>
      <c r="J115" s="26">
        <v>1</v>
      </c>
      <c r="K115" s="26"/>
      <c r="L115" s="26" t="str">
        <f>IFERROR(VLOOKUP(K115,Ressources_tbl,9,FALSE)," ")</f>
        <v xml:space="preserve"> </v>
      </c>
    </row>
    <row r="116" spans="2:12" x14ac:dyDescent="0.3">
      <c r="B116" s="26"/>
      <c r="C116" s="26">
        <f>IFERROR(VLOOKUP(B116,Brique_tbl,2,FALSE),0) *D116</f>
        <v>0</v>
      </c>
      <c r="D116" s="26">
        <v>1</v>
      </c>
      <c r="E116" s="26"/>
      <c r="F116" s="26" t="str">
        <f>IFERROR(VLOOKUP(E116,Ressources_tbl,9,FALSE)," ")</f>
        <v xml:space="preserve"> </v>
      </c>
      <c r="H116" s="26"/>
      <c r="I116" s="26">
        <f>IFERROR(VLOOKUP(H116,Brique_tbl,2,FALSE),0) *J116</f>
        <v>0</v>
      </c>
      <c r="J116" s="26">
        <v>1</v>
      </c>
      <c r="K116" s="26"/>
      <c r="L116" s="26" t="str">
        <f>IFERROR(VLOOKUP(K116,Ressources_tbl,9,FALSE)," ")</f>
        <v xml:space="preserve"> </v>
      </c>
    </row>
    <row r="117" spans="2:12" x14ac:dyDescent="0.3">
      <c r="B117" s="26"/>
      <c r="C117" s="26">
        <f>IFERROR(VLOOKUP(B117,Brique_tbl,2,FALSE),0) *D117</f>
        <v>0</v>
      </c>
      <c r="D117" s="26">
        <v>1</v>
      </c>
      <c r="E117" s="26"/>
      <c r="F117" s="26" t="str">
        <f>IFERROR(VLOOKUP(E117,Ressources_tbl,9,FALSE)," ")</f>
        <v xml:space="preserve"> </v>
      </c>
      <c r="H117" s="26"/>
      <c r="I117" s="26">
        <f>IFERROR(VLOOKUP(H117,Brique_tbl,2,FALSE),0) *J117</f>
        <v>0</v>
      </c>
      <c r="J117" s="26">
        <v>1</v>
      </c>
      <c r="K117" s="26"/>
      <c r="L117" s="26" t="str">
        <f>IFERROR(VLOOKUP(K117,Ressources_tbl,9,FALSE)," ")</f>
        <v xml:space="preserve"> </v>
      </c>
    </row>
    <row r="118" spans="2:12" x14ac:dyDescent="0.3">
      <c r="B118" s="26"/>
      <c r="C118" s="26">
        <f>IFERROR(VLOOKUP(B118,Brique_tbl,2,FALSE),0) *D118</f>
        <v>0</v>
      </c>
      <c r="D118" s="26">
        <v>1</v>
      </c>
      <c r="E118" s="26"/>
      <c r="F118" s="26" t="str">
        <f>IFERROR(VLOOKUP(E118,Ressources_tbl,9,FALSE)," ")</f>
        <v xml:space="preserve"> </v>
      </c>
      <c r="H118" s="26"/>
      <c r="I118" s="26">
        <f>IFERROR(VLOOKUP(H118,Brique_tbl,2,FALSE),0) *J118</f>
        <v>0</v>
      </c>
      <c r="J118" s="26">
        <v>1</v>
      </c>
      <c r="K118" s="26"/>
      <c r="L118" s="26" t="str">
        <f>IFERROR(VLOOKUP(K118,Ressources_tbl,9,FALSE)," ")</f>
        <v xml:space="preserve"> </v>
      </c>
    </row>
    <row r="119" spans="2:12" x14ac:dyDescent="0.3">
      <c r="B119" s="26"/>
      <c r="C119" s="26">
        <f>IFERROR(VLOOKUP(B119,Brique_tbl,2,FALSE),0) *D119</f>
        <v>0</v>
      </c>
      <c r="D119" s="26">
        <v>1</v>
      </c>
      <c r="E119" s="26"/>
      <c r="F119" s="26" t="str">
        <f>IFERROR(VLOOKUP(E119,Ressources_tbl,9,FALSE)," ")</f>
        <v xml:space="preserve"> </v>
      </c>
      <c r="H119" s="26"/>
      <c r="I119" s="26">
        <f>IFERROR(VLOOKUP(H119,Brique_tbl,2,FALSE),0) *J119</f>
        <v>0</v>
      </c>
      <c r="J119" s="26">
        <v>1</v>
      </c>
      <c r="K119" s="26"/>
      <c r="L119" s="26" t="str">
        <f>IFERROR(VLOOKUP(K119,Ressources_tbl,9,FALSE)," ")</f>
        <v xml:space="preserve"> </v>
      </c>
    </row>
    <row r="120" spans="2:12" x14ac:dyDescent="0.3">
      <c r="B120" s="26"/>
      <c r="C120" s="26">
        <f>IFERROR(VLOOKUP(B120,Brique_tbl,2,FALSE),0) *D120</f>
        <v>0</v>
      </c>
      <c r="D120" s="26">
        <v>1</v>
      </c>
      <c r="E120" s="26"/>
      <c r="F120" s="26" t="str">
        <f>IFERROR(VLOOKUP(E120,Ressources_tbl,9,FALSE)," ")</f>
        <v xml:space="preserve"> </v>
      </c>
      <c r="H120" s="26"/>
      <c r="I120" s="26">
        <f>IFERROR(VLOOKUP(H120,Brique_tbl,2,FALSE),0) *J120</f>
        <v>0</v>
      </c>
      <c r="J120" s="26">
        <v>1</v>
      </c>
      <c r="K120" s="26"/>
      <c r="L120" s="26" t="str">
        <f>IFERROR(VLOOKUP(K120,Ressources_tbl,9,FALSE)," ")</f>
        <v xml:space="preserve"> </v>
      </c>
    </row>
  </sheetData>
  <dataValidations count="3">
    <dataValidation type="list" allowBlank="1" showInputMessage="1" showErrorMessage="1" sqref="B5:B20 H5:H20 B105:B120 B25:B40 B45:B60 H25:H40 H45:H60 B65:B80 H65:H80 B85:B100 H85:H100 H105:H120">
      <formula1>Brique_lst</formula1>
    </dataValidation>
    <dataValidation type="list" allowBlank="1" showInputMessage="1" showErrorMessage="1" sqref="D5:D20 J5:J20 D105:D120 D25:D40 D45:D60 J25:J40 J45:J60 D65:D80 J65:J80 D85:D100 J85:J100 J105:J120">
      <formula1>Multiplicateur</formula1>
    </dataValidation>
    <dataValidation type="list" allowBlank="1" showInputMessage="1" showErrorMessage="1" sqref="E5:E20 K5:K20 E105:E120 E25:E40 E45:E60 K25:K40 K45:K60 E65:E80 K65:K80 E85:E100 K85:K100 K105:K120">
      <formula1>Ressources_lst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24</vt:i4>
      </vt:variant>
    </vt:vector>
  </HeadingPairs>
  <TitlesOfParts>
    <vt:vector size="33" baseType="lpstr">
      <vt:lpstr>Feuil1</vt:lpstr>
      <vt:lpstr>Feuil2</vt:lpstr>
      <vt:lpstr>Feuil3</vt:lpstr>
      <vt:lpstr>Fiche</vt:lpstr>
      <vt:lpstr>Capacités</vt:lpstr>
      <vt:lpstr>Obstacles</vt:lpstr>
      <vt:lpstr>Briques</vt:lpstr>
      <vt:lpstr>Ressources</vt:lpstr>
      <vt:lpstr>Pattern</vt:lpstr>
      <vt:lpstr>Brique_lst</vt:lpstr>
      <vt:lpstr>Brique_tbl</vt:lpstr>
      <vt:lpstr>Categorie</vt:lpstr>
      <vt:lpstr>Categorie_avatar</vt:lpstr>
      <vt:lpstr>Catégorie_tbl</vt:lpstr>
      <vt:lpstr>Choix</vt:lpstr>
      <vt:lpstr>Competence_tbl</vt:lpstr>
      <vt:lpstr>Compétence_tbl</vt:lpstr>
      <vt:lpstr>competences</vt:lpstr>
      <vt:lpstr>Ennemis_au_sol</vt:lpstr>
      <vt:lpstr>ennemis_au_sol_tbl</vt:lpstr>
      <vt:lpstr>ennemis_au_sol2</vt:lpstr>
      <vt:lpstr>Ennemis_volant</vt:lpstr>
      <vt:lpstr>Ennemis_volant2</vt:lpstr>
      <vt:lpstr>Environnement</vt:lpstr>
      <vt:lpstr>Environnement2</vt:lpstr>
      <vt:lpstr>Exploration</vt:lpstr>
      <vt:lpstr>Fantôme</vt:lpstr>
      <vt:lpstr>Multiplicateur</vt:lpstr>
      <vt:lpstr>Puzzle</vt:lpstr>
      <vt:lpstr>Ressources_lst</vt:lpstr>
      <vt:lpstr>Ressources_tbl</vt:lpstr>
      <vt:lpstr>Robots</vt:lpstr>
      <vt:lpstr>Robots_lst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2017-01-31T13:08:45Z</dcterms:created>
  <dcterms:modified xsi:type="dcterms:W3CDTF">2017-03-15T19:03:55Z</dcterms:modified>
</cp:coreProperties>
</file>