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5d5a971a6a912007/Documents/"/>
    </mc:Choice>
  </mc:AlternateContent>
  <xr:revisionPtr revIDLastSave="1318" documentId="8_{0E919936-242A-4090-95EC-6E27E4FEF0C4}" xr6:coauthVersionLast="47" xr6:coauthVersionMax="47" xr10:uidLastSave="{406F328E-67B8-43F4-A714-E3D3EF36C1F2}"/>
  <bookViews>
    <workbookView xWindow="-108" yWindow="-108" windowWidth="23256" windowHeight="12456" xr2:uid="{EAA00F52-78DE-48AE-B305-FD68C5FF2EA8}"/>
  </bookViews>
  <sheets>
    <sheet name="TransportationCost" sheetId="2" r:id="rId1"/>
    <sheet name="Profit Calculation" sheetId="1" r:id="rId2"/>
    <sheet name="NPV Calculation" sheetId="3" r:id="rId3"/>
  </sheets>
  <definedNames>
    <definedName name="solver_adj" localSheetId="0" hidden="1">TransportationCost!$K$18:$M$20</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TransportationCost!$K$13:$M$13</definedName>
    <definedName name="solver_lhs2" localSheetId="0" hidden="1">TransportationCost!$N$18:$N$20</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TransportationCost!$J$25</definedName>
    <definedName name="solver_pre" localSheetId="0" hidden="1">0.000001</definedName>
    <definedName name="solver_rbv" localSheetId="0" hidden="1">2</definedName>
    <definedName name="solver_rel1" localSheetId="0" hidden="1">2</definedName>
    <definedName name="solver_rel2" localSheetId="0" hidden="1">1</definedName>
    <definedName name="solver_rhs1" localSheetId="0" hidden="1">TransportationCost!$K$21:$M$21</definedName>
    <definedName name="solver_rhs2" localSheetId="0" hidden="1">TransportationCost!$N$10:$N$12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2" l="1"/>
  <c r="B19" i="1"/>
  <c r="K14" i="2" l="1"/>
  <c r="K15" i="2"/>
  <c r="C14" i="2"/>
  <c r="C15" i="2"/>
  <c r="B12" i="3"/>
  <c r="D22" i="1"/>
  <c r="F22" i="3"/>
  <c r="F7" i="3"/>
  <c r="F4" i="3"/>
  <c r="F13" i="3"/>
  <c r="F23" i="3"/>
  <c r="F14" i="3"/>
  <c r="F8" i="3"/>
  <c r="F10" i="3"/>
  <c r="F15" i="3"/>
  <c r="F9" i="3"/>
  <c r="F16" i="3"/>
  <c r="F17" i="3"/>
  <c r="F20" i="3"/>
  <c r="F21" i="3"/>
  <c r="F6" i="3"/>
  <c r="F19" i="3"/>
  <c r="F18" i="3"/>
  <c r="F11" i="3"/>
  <c r="F12" i="3"/>
  <c r="F5" i="3"/>
  <c r="C11" i="3"/>
  <c r="C21" i="2" l="1"/>
  <c r="B13" i="1"/>
  <c r="B14" i="1"/>
  <c r="N18" i="2"/>
  <c r="F18" i="2"/>
  <c r="N19" i="2"/>
  <c r="N20" i="2"/>
  <c r="K21" i="2"/>
  <c r="J25" i="2"/>
  <c r="M21" i="2"/>
  <c r="L21" i="2"/>
  <c r="B25" i="2"/>
  <c r="D21" i="2"/>
  <c r="E21" i="2"/>
  <c r="F19" i="2"/>
  <c r="F20" i="2"/>
  <c r="C25" i="2"/>
  <c r="D14" i="1"/>
  <c r="D13" i="1"/>
  <c r="D21" i="1"/>
  <c r="G19" i="2"/>
  <c r="D19" i="1"/>
  <c r="O18" i="2"/>
  <c r="K22" i="2"/>
  <c r="C22" i="2"/>
  <c r="G20" i="2"/>
  <c r="D22" i="2"/>
  <c r="D17" i="1"/>
  <c r="O20" i="2"/>
  <c r="K25" i="2"/>
  <c r="C27" i="2"/>
  <c r="E22" i="2"/>
  <c r="D15" i="1"/>
  <c r="D12" i="1"/>
  <c r="L22" i="2"/>
  <c r="O19" i="2"/>
  <c r="M22" i="2"/>
  <c r="G18" i="2"/>
  <c r="B12" i="1" l="1"/>
  <c r="B15" i="1"/>
  <c r="B17" i="1" s="1"/>
  <c r="B21" i="1" l="1"/>
  <c r="B22" i="1" l="1"/>
  <c r="B5" i="3" s="1"/>
  <c r="E4" i="3" s="1"/>
  <c r="E5" i="3" l="1"/>
  <c r="E6" i="3" s="1"/>
  <c r="E7" i="3" s="1"/>
  <c r="E8" i="3" s="1"/>
  <c r="E9" i="3" s="1"/>
  <c r="E10" i="3" s="1"/>
  <c r="E11" i="3" s="1"/>
  <c r="E12" i="3" s="1"/>
  <c r="E13" i="3" s="1"/>
  <c r="E14" i="3" s="1"/>
  <c r="E15" i="3" s="1"/>
  <c r="E16" i="3" s="1"/>
  <c r="E17" i="3" s="1"/>
  <c r="E18" i="3" s="1"/>
  <c r="E19" i="3" s="1"/>
  <c r="E20" i="3" s="1"/>
  <c r="E21" i="3" s="1"/>
  <c r="E22" i="3" s="1"/>
  <c r="E23" i="3" s="1"/>
  <c r="B11" i="3" l="1"/>
  <c r="B14" i="3" s="1"/>
</calcChain>
</file>

<file path=xl/sharedStrings.xml><?xml version="1.0" encoding="utf-8"?>
<sst xmlns="http://schemas.openxmlformats.org/spreadsheetml/2006/main" count="116" uniqueCount="69">
  <si>
    <t>Wine Company</t>
  </si>
  <si>
    <t>Data Table:</t>
  </si>
  <si>
    <t>Destination</t>
  </si>
  <si>
    <t xml:space="preserve">Albany </t>
  </si>
  <si>
    <t xml:space="preserve">Boston </t>
  </si>
  <si>
    <t>Cleveland</t>
  </si>
  <si>
    <t>Output:</t>
  </si>
  <si>
    <t>Des Moines</t>
  </si>
  <si>
    <t>Evanston</t>
  </si>
  <si>
    <t>Ft Lauderdale</t>
  </si>
  <si>
    <t>Demand:</t>
  </si>
  <si>
    <t xml:space="preserve">Factory </t>
  </si>
  <si>
    <t>Supply</t>
  </si>
  <si>
    <t>RED WINE</t>
  </si>
  <si>
    <t>Shipment Table:</t>
  </si>
  <si>
    <t>Objective: (min)</t>
  </si>
  <si>
    <t>Factories in:</t>
  </si>
  <si>
    <t>Des Moines, Evanston, Ft Lauderdale</t>
  </si>
  <si>
    <t xml:space="preserve">Stores in: </t>
  </si>
  <si>
    <t>Albany, Boston, Cleveland</t>
  </si>
  <si>
    <t>WHITE WINE</t>
  </si>
  <si>
    <t>Shipping Costs</t>
  </si>
  <si>
    <t>TOTAL COST:</t>
  </si>
  <si>
    <t>Costs:</t>
  </si>
  <si>
    <t>Bottles:</t>
  </si>
  <si>
    <t>Manufacturing:</t>
  </si>
  <si>
    <t>Variable Cost: (W)</t>
  </si>
  <si>
    <t>Variable Cost: (R)</t>
  </si>
  <si>
    <t>per unit</t>
  </si>
  <si>
    <t>Total Cost:</t>
  </si>
  <si>
    <t>Total Supply</t>
  </si>
  <si>
    <t>Supply of RED Wine</t>
  </si>
  <si>
    <t>Supply of WHITE Wine</t>
  </si>
  <si>
    <t>White</t>
  </si>
  <si>
    <t>Red</t>
  </si>
  <si>
    <t>Total Demand:</t>
  </si>
  <si>
    <t>Cost:</t>
  </si>
  <si>
    <t>Quantity Sold</t>
  </si>
  <si>
    <t>Prices</t>
  </si>
  <si>
    <t>Wine</t>
  </si>
  <si>
    <t>Total Revenue:</t>
  </si>
  <si>
    <t xml:space="preserve">Transportation: </t>
  </si>
  <si>
    <t>Development Cost:</t>
  </si>
  <si>
    <t>Lifetime:</t>
  </si>
  <si>
    <t>Year 1 Margin:</t>
  </si>
  <si>
    <t>Inc through year:</t>
  </si>
  <si>
    <t>Rate of increase:</t>
  </si>
  <si>
    <t>Rate of decrease:</t>
  </si>
  <si>
    <t>Discount rate:</t>
  </si>
  <si>
    <t>Years</t>
  </si>
  <si>
    <t>Cash Flows:</t>
  </si>
  <si>
    <t>End of Year:</t>
  </si>
  <si>
    <t>Gross Margin ($M):</t>
  </si>
  <si>
    <t>(Net) Present Value:</t>
  </si>
  <si>
    <t>Net Present Value:</t>
  </si>
  <si>
    <t xml:space="preserve">Millions </t>
  </si>
  <si>
    <t>Yearly Profit:</t>
  </si>
  <si>
    <t>Monthly Profit:</t>
  </si>
  <si>
    <t>Millions</t>
  </si>
  <si>
    <t xml:space="preserve">Formulas used: </t>
  </si>
  <si>
    <t>Graph for NPV-</t>
  </si>
  <si>
    <t>Total Supply:</t>
  </si>
  <si>
    <t>Summary Sentence:</t>
  </si>
  <si>
    <t>The NPV analysis shows the wine project is financially viable with a positive NPV of $4.35 million, and while the outcome is favorable, it remains sensitive to key factors like initial cost, growth and decline rates, year 1 margins, and the discount rate.</t>
  </si>
  <si>
    <t>Based on the Excel business model, the company’s transportation data outlines supply limits at each factory and demand requirements at each store for both red and white wines, along with per-unit shipping costs between all factory-store combinations. This enables the development of a spreadsheet model that uses these values to minimize total transportation costs while satisfying all supply and demand constraints—providing a basis to explore the most cost-effective sourcing and routing strategies.</t>
  </si>
  <si>
    <t>Key-</t>
  </si>
  <si>
    <t>Objective Function</t>
  </si>
  <si>
    <t>Decision Variables</t>
  </si>
  <si>
    <r>
      <t xml:space="preserve">The spreadsheet model shows that after accounting for all costs and revenues, the company earns a total profit of </t>
    </r>
    <r>
      <rPr>
        <b/>
        <sz val="11"/>
        <color theme="1"/>
        <rFont val="Calibri"/>
        <family val="2"/>
        <scheme val="minor"/>
      </rPr>
      <t>$39,602.50</t>
    </r>
    <r>
      <rPr>
        <sz val="11"/>
        <color theme="1"/>
        <rFont val="Calibri"/>
        <family val="2"/>
        <scheme val="minor"/>
      </rPr>
      <t xml:space="preserve"> from selling red and white wines and </t>
    </r>
    <r>
      <rPr>
        <b/>
        <sz val="11"/>
        <color theme="1"/>
        <rFont val="Calibri"/>
        <family val="2"/>
        <scheme val="minor"/>
      </rPr>
      <t>$0.48</t>
    </r>
    <r>
      <rPr>
        <sz val="11"/>
        <color theme="1"/>
        <rFont val="Calibri"/>
        <family val="2"/>
        <scheme val="minor"/>
      </rPr>
      <t xml:space="preserve"> million yearly.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</si>
</sst>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_-[$$-409]* #,##0_ ;_-[$$-409]* \-#,##0\ ;_-[$$-409]* &quot;-&quot;??_ ;_-@_ "/>
  </numFmts>
  <fonts count="6"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b/>
      <u/>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8585"/>
        <bgColor indexed="64"/>
      </patternFill>
    </fill>
  </fills>
  <borders count="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1" applyNumberFormat="0" applyFill="0" applyAlignment="0" applyProtection="0"/>
  </cellStyleXfs>
  <cellXfs count="54">
    <xf numFmtId="0" fontId="0" fillId="0" borderId="0" xfId="0"/>
    <xf numFmtId="0" fontId="3" fillId="0" borderId="0" xfId="0" applyFont="1"/>
    <xf numFmtId="0" fontId="0" fillId="2" borderId="2" xfId="0" applyFill="1" applyBorder="1" applyAlignment="1">
      <alignment horizontal="center"/>
    </xf>
    <xf numFmtId="0" fontId="0" fillId="4" borderId="0" xfId="0" applyFill="1"/>
    <xf numFmtId="0" fontId="3" fillId="4" borderId="0" xfId="0" applyFont="1" applyFill="1"/>
    <xf numFmtId="0" fontId="3" fillId="4" borderId="2" xfId="0" applyFont="1" applyFill="1" applyBorder="1"/>
    <xf numFmtId="0" fontId="0" fillId="4" borderId="2" xfId="0" applyFill="1" applyBorder="1" applyAlignment="1">
      <alignment horizontal="center"/>
    </xf>
    <xf numFmtId="0" fontId="0" fillId="4" borderId="2" xfId="0" applyFill="1" applyBorder="1"/>
    <xf numFmtId="0" fontId="3" fillId="4" borderId="2" xfId="0" applyFont="1" applyFill="1" applyBorder="1" applyAlignment="1">
      <alignment horizontal="center"/>
    </xf>
    <xf numFmtId="0" fontId="0" fillId="5" borderId="0" xfId="0" applyFill="1"/>
    <xf numFmtId="0" fontId="3" fillId="5" borderId="0" xfId="0" applyFont="1" applyFill="1"/>
    <xf numFmtId="0" fontId="3" fillId="5" borderId="2" xfId="0" applyFont="1" applyFill="1" applyBorder="1"/>
    <xf numFmtId="0" fontId="0" fillId="5" borderId="2" xfId="0" applyFill="1" applyBorder="1" applyAlignment="1">
      <alignment horizontal="center"/>
    </xf>
    <xf numFmtId="0" fontId="0" fillId="5" borderId="2" xfId="0" applyFill="1" applyBorder="1"/>
    <xf numFmtId="0" fontId="3" fillId="5" borderId="2" xfId="0" applyFont="1" applyFill="1" applyBorder="1" applyAlignment="1">
      <alignment horizontal="center"/>
    </xf>
    <xf numFmtId="0" fontId="4" fillId="5" borderId="0" xfId="0" applyFont="1" applyFill="1" applyAlignment="1">
      <alignment horizontal="center"/>
    </xf>
    <xf numFmtId="0" fontId="4" fillId="4" borderId="0" xfId="0" applyFont="1" applyFill="1" applyAlignment="1">
      <alignment horizontal="center"/>
    </xf>
    <xf numFmtId="0" fontId="3" fillId="0" borderId="0" xfId="0" applyFont="1" applyAlignment="1">
      <alignment horizontal="left"/>
    </xf>
    <xf numFmtId="0" fontId="0" fillId="0" borderId="0" xfId="0" applyAlignment="1">
      <alignment horizontal="center"/>
    </xf>
    <xf numFmtId="0" fontId="0" fillId="0" borderId="0" xfId="0" applyAlignment="1">
      <alignment horizontal="left"/>
    </xf>
    <xf numFmtId="0" fontId="0" fillId="4" borderId="0" xfId="0" applyFill="1" applyAlignment="1">
      <alignment horizontal="left"/>
    </xf>
    <xf numFmtId="164" fontId="0" fillId="4" borderId="0" xfId="0" applyNumberFormat="1" applyFill="1"/>
    <xf numFmtId="165" fontId="0" fillId="4" borderId="0" xfId="0" applyNumberFormat="1" applyFill="1"/>
    <xf numFmtId="0" fontId="0" fillId="2" borderId="2" xfId="0" applyFill="1" applyBorder="1" applyAlignment="1">
      <alignment horizontal="left"/>
    </xf>
    <xf numFmtId="164" fontId="0" fillId="2" borderId="2" xfId="0" applyNumberFormat="1" applyFill="1" applyBorder="1" applyAlignment="1">
      <alignment horizontal="center"/>
    </xf>
    <xf numFmtId="164" fontId="5" fillId="2" borderId="0" xfId="0" applyNumberFormat="1" applyFont="1" applyFill="1"/>
    <xf numFmtId="164" fontId="3" fillId="3" borderId="0" xfId="0" applyNumberFormat="1" applyFont="1" applyFill="1"/>
    <xf numFmtId="0" fontId="0" fillId="0" borderId="2" xfId="0" applyBorder="1"/>
    <xf numFmtId="9" fontId="0" fillId="0" borderId="2" xfId="0" applyNumberFormat="1" applyBorder="1"/>
    <xf numFmtId="164" fontId="0" fillId="0" borderId="2" xfId="0" applyNumberFormat="1" applyBorder="1"/>
    <xf numFmtId="0" fontId="3" fillId="0" borderId="2" xfId="0" applyFont="1" applyBorder="1"/>
    <xf numFmtId="164" fontId="0" fillId="0" borderId="2" xfId="0" applyNumberFormat="1" applyBorder="1" applyAlignment="1">
      <alignment horizontal="center"/>
    </xf>
    <xf numFmtId="164" fontId="0" fillId="0" borderId="0" xfId="1" applyNumberFormat="1" applyFont="1"/>
    <xf numFmtId="164" fontId="0" fillId="0" borderId="0" xfId="0" applyNumberFormat="1"/>
    <xf numFmtId="0" fontId="3" fillId="2" borderId="2" xfId="0" applyFont="1" applyFill="1" applyBorder="1"/>
    <xf numFmtId="164" fontId="3" fillId="2" borderId="2" xfId="0" applyNumberFormat="1" applyFont="1" applyFill="1" applyBorder="1"/>
    <xf numFmtId="0" fontId="0" fillId="4" borderId="0" xfId="0" applyFill="1" applyAlignment="1">
      <alignment horizontal="center"/>
    </xf>
    <xf numFmtId="0" fontId="0" fillId="5" borderId="0" xfId="0" applyFill="1" applyAlignment="1">
      <alignment horizontal="center"/>
    </xf>
    <xf numFmtId="0" fontId="3" fillId="4" borderId="0" xfId="0" applyFont="1" applyFill="1" applyAlignment="1">
      <alignment horizontal="left"/>
    </xf>
    <xf numFmtId="0" fontId="3" fillId="5" borderId="0" xfId="0" applyFont="1" applyFill="1" applyAlignment="1">
      <alignment horizontal="left"/>
    </xf>
    <xf numFmtId="165" fontId="3" fillId="6" borderId="2" xfId="1" applyNumberFormat="1" applyFont="1" applyFill="1" applyBorder="1"/>
    <xf numFmtId="165" fontId="0" fillId="3" borderId="2" xfId="0" applyNumberFormat="1" applyFill="1" applyBorder="1"/>
    <xf numFmtId="0" fontId="0" fillId="3" borderId="2" xfId="0" applyFill="1" applyBorder="1"/>
    <xf numFmtId="0" fontId="0" fillId="2" borderId="2" xfId="0" applyFill="1" applyBorder="1"/>
    <xf numFmtId="0" fontId="2" fillId="0" borderId="1" xfId="2" applyAlignment="1">
      <alignment horizontal="center"/>
    </xf>
    <xf numFmtId="0" fontId="3" fillId="4" borderId="2" xfId="0" applyFont="1" applyFill="1" applyBorder="1" applyAlignment="1">
      <alignment horizontal="center"/>
    </xf>
    <xf numFmtId="0" fontId="3" fillId="5" borderId="2" xfId="0" applyFont="1" applyFill="1" applyBorder="1" applyAlignment="1">
      <alignment horizontal="center"/>
    </xf>
    <xf numFmtId="0" fontId="3" fillId="4" borderId="2" xfId="0" applyFont="1" applyFill="1" applyBorder="1" applyAlignment="1">
      <alignment horizontal="right" vertical="center"/>
    </xf>
    <xf numFmtId="0" fontId="0" fillId="0" borderId="0" xfId="0" applyAlignment="1">
      <alignment horizontal="left" vertical="center" wrapText="1"/>
    </xf>
    <xf numFmtId="0" fontId="3" fillId="5" borderId="2" xfId="0" applyFont="1" applyFill="1" applyBorder="1" applyAlignment="1">
      <alignment horizontal="right" vertical="center"/>
    </xf>
    <xf numFmtId="0" fontId="3" fillId="5" borderId="0" xfId="0" applyFont="1" applyFill="1" applyAlignment="1">
      <alignment horizontal="right" vertical="center"/>
    </xf>
    <xf numFmtId="0" fontId="3" fillId="0" borderId="3" xfId="0" applyFont="1" applyBorder="1" applyAlignment="1">
      <alignment horizontal="center"/>
    </xf>
    <xf numFmtId="0" fontId="3" fillId="0" borderId="4" xfId="0" applyFont="1" applyBorder="1" applyAlignment="1">
      <alignment horizontal="center"/>
    </xf>
    <xf numFmtId="0" fontId="0" fillId="0" borderId="0" xfId="0" applyAlignment="1">
      <alignment horizontal="left" wrapText="1"/>
    </xf>
  </cellXfs>
  <cellStyles count="3">
    <cellStyle name="Currency" xfId="1" builtinId="4"/>
    <cellStyle name="Heading 1" xfId="2" builtinId="16"/>
    <cellStyle name="Normal" xfId="0" builtinId="0"/>
  </cellStyles>
  <dxfs count="0"/>
  <tableStyles count="0" defaultTableStyle="TableStyleMedium2" defaultPivotStyle="PivotStyleLight16"/>
  <colors>
    <mruColors>
      <color rgb="FFFF8585"/>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Cash Flows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'NPV Calculation'!$E$3</c:f>
              <c:strCache>
                <c:ptCount val="1"/>
                <c:pt idx="0">
                  <c:v>Gross Margin ($M):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'NPV Calculation'!$D$4:$D$23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 Calculation'!$E$4:$E$23</c:f>
              <c:numCache>
                <c:formatCode>_-[$$-409]* #,##0.00_ ;_-[$$-409]* \-#,##0.00\ ;_-[$$-409]* "-"??_ ;_-@_ </c:formatCode>
                <c:ptCount val="20"/>
                <c:pt idx="0">
                  <c:v>0.47522999999999999</c:v>
                </c:pt>
                <c:pt idx="1">
                  <c:v>0.52275300000000002</c:v>
                </c:pt>
                <c:pt idx="2">
                  <c:v>0.57502830000000005</c:v>
                </c:pt>
                <c:pt idx="3">
                  <c:v>0.63253113000000005</c:v>
                </c:pt>
                <c:pt idx="4">
                  <c:v>0.69578424300000008</c:v>
                </c:pt>
                <c:pt idx="5">
                  <c:v>0.76536266730000013</c:v>
                </c:pt>
                <c:pt idx="6">
                  <c:v>0.84189893403000027</c:v>
                </c:pt>
                <c:pt idx="7">
                  <c:v>0.92608882743300036</c:v>
                </c:pt>
                <c:pt idx="8">
                  <c:v>1.0186977101763004</c:v>
                </c:pt>
                <c:pt idx="9">
                  <c:v>1.1205674811939306</c:v>
                </c:pt>
                <c:pt idx="10">
                  <c:v>1.0645391071342341</c:v>
                </c:pt>
                <c:pt idx="11">
                  <c:v>1.0113121517775223</c:v>
                </c:pt>
                <c:pt idx="12">
                  <c:v>0.96074654418864613</c:v>
                </c:pt>
                <c:pt idx="13">
                  <c:v>0.91270921697921381</c:v>
                </c:pt>
                <c:pt idx="14">
                  <c:v>0.86707375613025306</c:v>
                </c:pt>
                <c:pt idx="15">
                  <c:v>0.82372006832374034</c:v>
                </c:pt>
                <c:pt idx="16">
                  <c:v>0.78253406490755328</c:v>
                </c:pt>
                <c:pt idx="17">
                  <c:v>0.74340736166217558</c:v>
                </c:pt>
                <c:pt idx="18">
                  <c:v>0.70623699357906677</c:v>
                </c:pt>
                <c:pt idx="19">
                  <c:v>0.67092514390011337</c:v>
                </c:pt>
              </c:numCache>
            </c:numRef>
          </c:yVal>
          <c:smooth val="0"/>
          <c:extLst>
            <c:ext xmlns:c16="http://schemas.microsoft.com/office/drawing/2014/chart" uri="{C3380CC4-5D6E-409C-BE32-E72D297353CC}">
              <c16:uniqueId val="{00000000-BB54-4F80-A077-608790B5A3AB}"/>
            </c:ext>
          </c:extLst>
        </c:ser>
        <c:dLbls>
          <c:showLegendKey val="0"/>
          <c:showVal val="0"/>
          <c:showCatName val="0"/>
          <c:showSerName val="0"/>
          <c:showPercent val="0"/>
          <c:showBubbleSize val="0"/>
        </c:dLbls>
        <c:axId val="483215072"/>
        <c:axId val="483216032"/>
      </c:scatterChart>
      <c:valAx>
        <c:axId val="48321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End of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16032"/>
        <c:crosses val="autoZero"/>
        <c:crossBetween val="midCat"/>
      </c:valAx>
      <c:valAx>
        <c:axId val="48321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spc="0" baseline="0">
                    <a:solidFill>
                      <a:sysClr val="windowText" lastClr="000000">
                        <a:lumMod val="65000"/>
                        <a:lumOff val="35000"/>
                      </a:sysClr>
                    </a:solidFill>
                  </a:rPr>
                  <a:t>Gross Margin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15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5388</xdr:colOff>
      <xdr:row>0</xdr:row>
      <xdr:rowOff>0</xdr:rowOff>
    </xdr:from>
    <xdr:to>
      <xdr:col>21</xdr:col>
      <xdr:colOff>482599</xdr:colOff>
      <xdr:row>25</xdr:row>
      <xdr:rowOff>2356</xdr:rowOff>
    </xdr:to>
    <xdr:pic>
      <xdr:nvPicPr>
        <xdr:cNvPr id="2" name="Picture 1">
          <a:extLst>
            <a:ext uri="{FF2B5EF4-FFF2-40B4-BE49-F238E27FC236}">
              <a16:creationId xmlns:a16="http://schemas.microsoft.com/office/drawing/2014/main" id="{DD62C74D-3A66-E0B3-0A76-0CE2C7E8D208}"/>
            </a:ext>
          </a:extLst>
        </xdr:cNvPr>
        <xdr:cNvPicPr>
          <a:picLocks noChangeAspect="1"/>
        </xdr:cNvPicPr>
      </xdr:nvPicPr>
      <xdr:blipFill>
        <a:blip xmlns:r="http://schemas.openxmlformats.org/officeDocument/2006/relationships" r:embed="rId1"/>
        <a:stretch>
          <a:fillRect/>
        </a:stretch>
      </xdr:blipFill>
      <xdr:spPr>
        <a:xfrm>
          <a:off x="13772188" y="0"/>
          <a:ext cx="4134811" cy="47521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422028</xdr:colOff>
      <xdr:row>1</xdr:row>
      <xdr:rowOff>0</xdr:rowOff>
    </xdr:from>
    <xdr:to>
      <xdr:col>11</xdr:col>
      <xdr:colOff>521676</xdr:colOff>
      <xdr:row>14</xdr:row>
      <xdr:rowOff>52727</xdr:rowOff>
    </xdr:to>
    <xdr:pic>
      <xdr:nvPicPr>
        <xdr:cNvPr id="2" name="Picture 1">
          <a:extLst>
            <a:ext uri="{FF2B5EF4-FFF2-40B4-BE49-F238E27FC236}">
              <a16:creationId xmlns:a16="http://schemas.microsoft.com/office/drawing/2014/main" id="{9D0275FC-44A5-7575-C23E-B755C2A55371}"/>
            </a:ext>
          </a:extLst>
        </xdr:cNvPr>
        <xdr:cNvPicPr>
          <a:picLocks noChangeAspect="1"/>
        </xdr:cNvPicPr>
      </xdr:nvPicPr>
      <xdr:blipFill>
        <a:blip xmlns:r="http://schemas.openxmlformats.org/officeDocument/2006/relationships" r:embed="rId1"/>
        <a:stretch>
          <a:fillRect/>
        </a:stretch>
      </xdr:blipFill>
      <xdr:spPr>
        <a:xfrm>
          <a:off x="5081951" y="257908"/>
          <a:ext cx="4349263" cy="2426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6928</xdr:rowOff>
    </xdr:from>
    <xdr:to>
      <xdr:col>4</xdr:col>
      <xdr:colOff>852055</xdr:colOff>
      <xdr:row>40</xdr:row>
      <xdr:rowOff>138546</xdr:rowOff>
    </xdr:to>
    <xdr:graphicFrame macro="">
      <xdr:nvGraphicFramePr>
        <xdr:cNvPr id="2" name="Chart 1">
          <a:extLst>
            <a:ext uri="{FF2B5EF4-FFF2-40B4-BE49-F238E27FC236}">
              <a16:creationId xmlns:a16="http://schemas.microsoft.com/office/drawing/2014/main" id="{095DA4E2-3D21-C524-CB9B-74DEAE81C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477979</xdr:colOff>
      <xdr:row>1</xdr:row>
      <xdr:rowOff>0</xdr:rowOff>
    </xdr:from>
    <xdr:to>
      <xdr:col>15</xdr:col>
      <xdr:colOff>296813</xdr:colOff>
      <xdr:row>15</xdr:row>
      <xdr:rowOff>41564</xdr:rowOff>
    </xdr:to>
    <xdr:pic>
      <xdr:nvPicPr>
        <xdr:cNvPr id="4" name="Picture 3">
          <a:extLst>
            <a:ext uri="{FF2B5EF4-FFF2-40B4-BE49-F238E27FC236}">
              <a16:creationId xmlns:a16="http://schemas.microsoft.com/office/drawing/2014/main" id="{B4F56C33-051E-E562-B73B-9C7BB2BC8798}"/>
            </a:ext>
          </a:extLst>
        </xdr:cNvPr>
        <xdr:cNvPicPr>
          <a:picLocks noChangeAspect="1"/>
        </xdr:cNvPicPr>
      </xdr:nvPicPr>
      <xdr:blipFill>
        <a:blip xmlns:r="http://schemas.openxmlformats.org/officeDocument/2006/relationships" r:embed="rId2"/>
        <a:stretch>
          <a:fillRect/>
        </a:stretch>
      </xdr:blipFill>
      <xdr:spPr>
        <a:xfrm>
          <a:off x="8049488" y="256309"/>
          <a:ext cx="4695634" cy="257694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654FD66-BD33-4EDD-960F-1059DFFB7E5E}">
  <we:reference id="wa200005502" version="1.0.0.11" store="en-US" storeType="OMEX"/>
  <we:alternateReferences>
    <we:reference id="wa200005502" version="1.0.0.11" store="wa200005502" storeType="OMEX"/>
  </we:alternateReferences>
  <we:properties>
    <we:property name="docId" value="&quot;VKxydYjn2F83nQ4t6PrK-&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629B-DDB1-4180-AD20-C6246BFA2EB7}">
  <dimension ref="A1:O35"/>
  <sheetViews>
    <sheetView tabSelected="1" zoomScale="90" zoomScaleNormal="90" workbookViewId="0">
      <selection activeCell="D3" sqref="D3"/>
    </sheetView>
  </sheetViews>
  <sheetFormatPr defaultRowHeight="14.4" x14ac:dyDescent="0.3"/>
  <cols>
    <col min="1" max="1" width="18.77734375" customWidth="1"/>
    <col min="2" max="2" width="14.88671875" customWidth="1"/>
    <col min="3" max="3" width="13.109375" customWidth="1"/>
    <col min="4" max="4" width="14.33203125" bestFit="1" customWidth="1"/>
    <col min="5" max="5" width="13.77734375" bestFit="1" customWidth="1"/>
    <col min="6" max="6" width="8" bestFit="1" customWidth="1"/>
    <col min="7" max="7" width="17.21875" bestFit="1" customWidth="1"/>
    <col min="9" max="9" width="14.77734375" bestFit="1" customWidth="1"/>
    <col min="10" max="10" width="17.21875" bestFit="1" customWidth="1"/>
    <col min="11" max="11" width="13.77734375" bestFit="1" customWidth="1"/>
    <col min="12" max="12" width="13.44140625" bestFit="1" customWidth="1"/>
    <col min="13" max="13" width="15.109375" bestFit="1" customWidth="1"/>
    <col min="14" max="14" width="7.6640625" bestFit="1" customWidth="1"/>
    <col min="15" max="15" width="15.6640625" bestFit="1" customWidth="1"/>
  </cols>
  <sheetData>
    <row r="1" spans="1:15" ht="20.399999999999999" thickBot="1" x14ac:dyDescent="0.45">
      <c r="A1" s="44" t="s">
        <v>0</v>
      </c>
      <c r="B1" s="44"/>
    </row>
    <row r="2" spans="1:15" ht="15" customHeight="1" thickTop="1" x14ac:dyDescent="0.3">
      <c r="F2" t="s">
        <v>65</v>
      </c>
    </row>
    <row r="3" spans="1:15" x14ac:dyDescent="0.3">
      <c r="A3" s="1" t="s">
        <v>16</v>
      </c>
      <c r="B3" t="s">
        <v>17</v>
      </c>
      <c r="F3" s="43"/>
      <c r="G3" t="s">
        <v>67</v>
      </c>
    </row>
    <row r="4" spans="1:15" x14ac:dyDescent="0.3">
      <c r="A4" s="1" t="s">
        <v>18</v>
      </c>
      <c r="B4" t="s">
        <v>19</v>
      </c>
      <c r="F4" s="42"/>
      <c r="G4" t="s">
        <v>66</v>
      </c>
    </row>
    <row r="7" spans="1:15" x14ac:dyDescent="0.3">
      <c r="A7" s="16" t="s">
        <v>13</v>
      </c>
      <c r="B7" s="3"/>
      <c r="C7" s="3"/>
      <c r="D7" s="3"/>
      <c r="E7" s="3"/>
      <c r="F7" s="3"/>
      <c r="G7" s="3"/>
      <c r="I7" s="15" t="s">
        <v>20</v>
      </c>
      <c r="J7" s="9"/>
      <c r="K7" s="9"/>
      <c r="L7" s="9"/>
      <c r="M7" s="9"/>
      <c r="N7" s="9"/>
      <c r="O7" s="9"/>
    </row>
    <row r="8" spans="1:15" ht="15.6" customHeight="1" x14ac:dyDescent="0.3">
      <c r="A8" s="3"/>
      <c r="B8" s="4"/>
      <c r="C8" s="45" t="s">
        <v>2</v>
      </c>
      <c r="D8" s="45"/>
      <c r="E8" s="45"/>
      <c r="F8" s="4"/>
      <c r="G8" s="3"/>
      <c r="I8" s="9"/>
      <c r="J8" s="10"/>
      <c r="K8" s="46" t="s">
        <v>2</v>
      </c>
      <c r="L8" s="46"/>
      <c r="M8" s="46"/>
      <c r="N8" s="10"/>
      <c r="O8" s="9"/>
    </row>
    <row r="9" spans="1:15" x14ac:dyDescent="0.3">
      <c r="A9" s="3" t="s">
        <v>1</v>
      </c>
      <c r="B9" s="5"/>
      <c r="C9" s="8" t="s">
        <v>3</v>
      </c>
      <c r="D9" s="8" t="s">
        <v>4</v>
      </c>
      <c r="E9" s="8" t="s">
        <v>5</v>
      </c>
      <c r="F9" s="8" t="s">
        <v>12</v>
      </c>
      <c r="G9" s="3"/>
      <c r="I9" s="9" t="s">
        <v>1</v>
      </c>
      <c r="J9" s="11"/>
      <c r="K9" s="14" t="s">
        <v>3</v>
      </c>
      <c r="L9" s="14" t="s">
        <v>4</v>
      </c>
      <c r="M9" s="14" t="s">
        <v>5</v>
      </c>
      <c r="N9" s="14" t="s">
        <v>12</v>
      </c>
      <c r="O9" s="9"/>
    </row>
    <row r="10" spans="1:15" x14ac:dyDescent="0.3">
      <c r="A10" s="47" t="s">
        <v>11</v>
      </c>
      <c r="B10" s="5" t="s">
        <v>7</v>
      </c>
      <c r="C10" s="6">
        <v>100</v>
      </c>
      <c r="D10" s="6">
        <v>50</v>
      </c>
      <c r="E10" s="6">
        <v>70</v>
      </c>
      <c r="F10" s="6">
        <v>100</v>
      </c>
      <c r="G10" s="3"/>
      <c r="I10" s="50" t="s">
        <v>11</v>
      </c>
      <c r="J10" s="11" t="s">
        <v>7</v>
      </c>
      <c r="K10" s="12">
        <v>15</v>
      </c>
      <c r="L10" s="12">
        <v>50</v>
      </c>
      <c r="M10" s="12">
        <v>30</v>
      </c>
      <c r="N10" s="12">
        <v>200</v>
      </c>
      <c r="O10" s="9"/>
    </row>
    <row r="11" spans="1:15" x14ac:dyDescent="0.3">
      <c r="A11" s="47"/>
      <c r="B11" s="5" t="s">
        <v>9</v>
      </c>
      <c r="C11" s="6">
        <v>80</v>
      </c>
      <c r="D11" s="6">
        <v>70</v>
      </c>
      <c r="E11" s="6">
        <v>60</v>
      </c>
      <c r="F11" s="6">
        <v>300</v>
      </c>
      <c r="G11" s="3" t="s">
        <v>21</v>
      </c>
      <c r="I11" s="50"/>
      <c r="J11" s="11" t="s">
        <v>9</v>
      </c>
      <c r="K11" s="12">
        <v>46</v>
      </c>
      <c r="L11" s="12">
        <v>25</v>
      </c>
      <c r="M11" s="12">
        <v>26</v>
      </c>
      <c r="N11" s="12">
        <v>400</v>
      </c>
      <c r="O11" s="9" t="s">
        <v>21</v>
      </c>
    </row>
    <row r="12" spans="1:15" x14ac:dyDescent="0.3">
      <c r="A12" s="47"/>
      <c r="B12" s="5" t="s">
        <v>8</v>
      </c>
      <c r="C12" s="6">
        <v>10</v>
      </c>
      <c r="D12" s="6">
        <v>80</v>
      </c>
      <c r="E12" s="6">
        <v>90</v>
      </c>
      <c r="F12" s="6">
        <v>300</v>
      </c>
      <c r="G12" s="3"/>
      <c r="I12" s="50"/>
      <c r="J12" s="11" t="s">
        <v>8</v>
      </c>
      <c r="K12" s="12">
        <v>21</v>
      </c>
      <c r="L12" s="12">
        <v>82</v>
      </c>
      <c r="M12" s="12">
        <v>77</v>
      </c>
      <c r="N12" s="12">
        <v>350</v>
      </c>
      <c r="O12" s="9"/>
    </row>
    <row r="13" spans="1:15" x14ac:dyDescent="0.3">
      <c r="A13" s="4"/>
      <c r="B13" s="5" t="s">
        <v>10</v>
      </c>
      <c r="C13" s="6">
        <v>100</v>
      </c>
      <c r="D13" s="6">
        <v>400</v>
      </c>
      <c r="E13" s="6">
        <v>200</v>
      </c>
      <c r="F13" s="7"/>
      <c r="G13" s="3"/>
      <c r="I13" s="10"/>
      <c r="J13" s="11" t="s">
        <v>10</v>
      </c>
      <c r="K13" s="12">
        <v>450</v>
      </c>
      <c r="L13" s="12">
        <v>150</v>
      </c>
      <c r="M13" s="12">
        <v>300</v>
      </c>
      <c r="N13" s="13"/>
      <c r="O13" s="9"/>
    </row>
    <row r="14" spans="1:15" ht="14.4" customHeight="1" x14ac:dyDescent="0.3">
      <c r="A14" s="3"/>
      <c r="B14" s="4" t="s">
        <v>35</v>
      </c>
      <c r="C14" s="36">
        <f>SUM(C13:E13)</f>
        <v>700</v>
      </c>
      <c r="D14" s="3"/>
      <c r="E14" s="3"/>
      <c r="F14" s="3"/>
      <c r="G14" s="3"/>
      <c r="I14" s="9"/>
      <c r="J14" s="39" t="s">
        <v>35</v>
      </c>
      <c r="K14" s="37">
        <f>SUM(K13:M13)</f>
        <v>900</v>
      </c>
      <c r="L14" s="9"/>
      <c r="M14" s="9"/>
      <c r="N14" s="9"/>
      <c r="O14" s="9"/>
    </row>
    <row r="15" spans="1:15" x14ac:dyDescent="0.3">
      <c r="A15" s="3"/>
      <c r="B15" s="38" t="s">
        <v>61</v>
      </c>
      <c r="C15" s="36">
        <f>SUM(F10:F12)</f>
        <v>700</v>
      </c>
      <c r="D15" s="3"/>
      <c r="E15" s="3"/>
      <c r="F15" s="3"/>
      <c r="G15" s="3"/>
      <c r="I15" s="9"/>
      <c r="J15" s="39" t="s">
        <v>61</v>
      </c>
      <c r="K15" s="37">
        <f>SUM(N10:N12)</f>
        <v>950</v>
      </c>
      <c r="L15" s="9"/>
      <c r="M15" s="9"/>
      <c r="N15" s="9"/>
      <c r="O15" s="9"/>
    </row>
    <row r="16" spans="1:15" x14ac:dyDescent="0.3">
      <c r="A16" s="3"/>
      <c r="B16" s="4"/>
      <c r="C16" s="45" t="s">
        <v>2</v>
      </c>
      <c r="D16" s="45"/>
      <c r="E16" s="45"/>
      <c r="F16" s="4"/>
      <c r="G16" s="3"/>
      <c r="I16" s="9"/>
      <c r="J16" s="10"/>
      <c r="K16" s="46" t="s">
        <v>2</v>
      </c>
      <c r="L16" s="46"/>
      <c r="M16" s="46"/>
      <c r="N16" s="10"/>
      <c r="O16" s="9"/>
    </row>
    <row r="17" spans="1:15" x14ac:dyDescent="0.3">
      <c r="A17" s="3" t="s">
        <v>14</v>
      </c>
      <c r="B17" s="5"/>
      <c r="C17" s="8" t="s">
        <v>3</v>
      </c>
      <c r="D17" s="8" t="s">
        <v>4</v>
      </c>
      <c r="E17" s="8" t="s">
        <v>5</v>
      </c>
      <c r="F17" s="8" t="s">
        <v>6</v>
      </c>
      <c r="G17" s="3"/>
      <c r="I17" s="9" t="s">
        <v>14</v>
      </c>
      <c r="J17" s="11"/>
      <c r="K17" s="14" t="s">
        <v>3</v>
      </c>
      <c r="L17" s="14" t="s">
        <v>4</v>
      </c>
      <c r="M17" s="14" t="s">
        <v>5</v>
      </c>
      <c r="N17" s="14" t="s">
        <v>6</v>
      </c>
      <c r="O17" s="9"/>
    </row>
    <row r="18" spans="1:15" x14ac:dyDescent="0.3">
      <c r="A18" s="47" t="s">
        <v>11</v>
      </c>
      <c r="B18" s="5" t="s">
        <v>7</v>
      </c>
      <c r="C18" s="2">
        <v>0</v>
      </c>
      <c r="D18" s="2">
        <v>100</v>
      </c>
      <c r="E18" s="2">
        <v>0</v>
      </c>
      <c r="F18" s="6">
        <f>SUM(C18:E18)</f>
        <v>100</v>
      </c>
      <c r="G18" s="3" t="str">
        <f ca="1">_xlfn.FORMULATEXT(F18)</f>
        <v>=SUM(C18:E18)</v>
      </c>
      <c r="I18" s="49" t="s">
        <v>11</v>
      </c>
      <c r="J18" s="11" t="s">
        <v>7</v>
      </c>
      <c r="K18" s="2">
        <v>150</v>
      </c>
      <c r="L18" s="2">
        <v>0</v>
      </c>
      <c r="M18" s="2">
        <v>50</v>
      </c>
      <c r="N18" s="12">
        <f>SUM(K18:M18)</f>
        <v>200</v>
      </c>
      <c r="O18" s="9" t="str">
        <f ca="1">_xlfn.FORMULATEXT(N18)</f>
        <v>=SUM(K18:M18)</v>
      </c>
    </row>
    <row r="19" spans="1:15" x14ac:dyDescent="0.3">
      <c r="A19" s="47"/>
      <c r="B19" s="5" t="s">
        <v>9</v>
      </c>
      <c r="C19" s="2">
        <v>100</v>
      </c>
      <c r="D19" s="2">
        <v>0</v>
      </c>
      <c r="E19" s="2">
        <v>200</v>
      </c>
      <c r="F19" s="6">
        <f t="shared" ref="F19:F20" si="0">SUM(C19:E19)</f>
        <v>300</v>
      </c>
      <c r="G19" s="3" t="str">
        <f t="shared" ref="G19:G20" ca="1" si="1">_xlfn.FORMULATEXT(F19)</f>
        <v>=SUM(C19:E19)</v>
      </c>
      <c r="I19" s="49"/>
      <c r="J19" s="11" t="s">
        <v>9</v>
      </c>
      <c r="K19" s="2">
        <v>0</v>
      </c>
      <c r="L19" s="2">
        <v>150</v>
      </c>
      <c r="M19" s="2">
        <v>250</v>
      </c>
      <c r="N19" s="12">
        <f t="shared" ref="N19:N20" si="2">SUM(K19:M19)</f>
        <v>400</v>
      </c>
      <c r="O19" s="9" t="str">
        <f t="shared" ref="O19:O20" ca="1" si="3">_xlfn.FORMULATEXT(N19)</f>
        <v>=SUM(K19:M19)</v>
      </c>
    </row>
    <row r="20" spans="1:15" x14ac:dyDescent="0.3">
      <c r="A20" s="47"/>
      <c r="B20" s="5" t="s">
        <v>8</v>
      </c>
      <c r="C20" s="2">
        <v>0</v>
      </c>
      <c r="D20" s="2">
        <v>300</v>
      </c>
      <c r="E20" s="2">
        <v>0</v>
      </c>
      <c r="F20" s="6">
        <f t="shared" si="0"/>
        <v>300</v>
      </c>
      <c r="G20" s="3" t="str">
        <f t="shared" ca="1" si="1"/>
        <v>=SUM(C20:E20)</v>
      </c>
      <c r="I20" s="49"/>
      <c r="J20" s="11" t="s">
        <v>8</v>
      </c>
      <c r="K20" s="2">
        <v>300</v>
      </c>
      <c r="L20" s="2">
        <v>0</v>
      </c>
      <c r="M20" s="2">
        <v>0</v>
      </c>
      <c r="N20" s="12">
        <f t="shared" si="2"/>
        <v>300</v>
      </c>
      <c r="O20" s="9" t="str">
        <f t="shared" ca="1" si="3"/>
        <v>=SUM(K20:M20)</v>
      </c>
    </row>
    <row r="21" spans="1:15" x14ac:dyDescent="0.3">
      <c r="A21" s="4"/>
      <c r="B21" s="5" t="s">
        <v>10</v>
      </c>
      <c r="C21" s="6">
        <f>SUM(C18:C20)</f>
        <v>100</v>
      </c>
      <c r="D21" s="6">
        <f t="shared" ref="D21:E21" si="4">SUM(D18:D20)</f>
        <v>400</v>
      </c>
      <c r="E21" s="6">
        <f t="shared" si="4"/>
        <v>200</v>
      </c>
      <c r="F21" s="7"/>
      <c r="G21" s="3"/>
      <c r="I21" s="10"/>
      <c r="J21" s="11" t="s">
        <v>10</v>
      </c>
      <c r="K21" s="12">
        <f>SUM(K18:K20)</f>
        <v>450</v>
      </c>
      <c r="L21" s="12">
        <f t="shared" ref="L21" si="5">SUM(L18:L20)</f>
        <v>150</v>
      </c>
      <c r="M21" s="12">
        <f t="shared" ref="M21" si="6">SUM(M18:M20)</f>
        <v>300</v>
      </c>
      <c r="N21" s="13"/>
      <c r="O21" s="9"/>
    </row>
    <row r="22" spans="1:15" x14ac:dyDescent="0.3">
      <c r="A22" s="3"/>
      <c r="B22" s="3"/>
      <c r="C22" s="3" t="str">
        <f ca="1">_xlfn.FORMULATEXT(C21)</f>
        <v>=SUM(C18:C20)</v>
      </c>
      <c r="D22" s="3" t="str">
        <f t="shared" ref="D22:E22" ca="1" si="7">_xlfn.FORMULATEXT(D21)</f>
        <v>=SUM(D18:D20)</v>
      </c>
      <c r="E22" s="3" t="str">
        <f t="shared" ca="1" si="7"/>
        <v>=SUM(E18:E20)</v>
      </c>
      <c r="F22" s="3"/>
      <c r="G22" s="3"/>
      <c r="I22" s="9"/>
      <c r="J22" s="9"/>
      <c r="K22" s="9" t="str">
        <f ca="1">_xlfn.FORMULATEXT(K21)</f>
        <v>=SUM(K18:K20)</v>
      </c>
      <c r="L22" s="9" t="str">
        <f t="shared" ref="L22" ca="1" si="8">_xlfn.FORMULATEXT(L21)</f>
        <v>=SUM(L18:L20)</v>
      </c>
      <c r="M22" s="9" t="str">
        <f t="shared" ref="M22" ca="1" si="9">_xlfn.FORMULATEXT(M21)</f>
        <v>=SUM(M18:M20)</v>
      </c>
      <c r="N22" s="9"/>
      <c r="O22" s="9"/>
    </row>
    <row r="23" spans="1:15" x14ac:dyDescent="0.3">
      <c r="A23" s="3"/>
      <c r="B23" s="3"/>
      <c r="C23" s="3"/>
      <c r="D23" s="3"/>
      <c r="E23" s="3"/>
      <c r="F23" s="3"/>
      <c r="G23" s="3"/>
      <c r="I23" s="9"/>
      <c r="J23" s="9"/>
      <c r="K23" s="9"/>
      <c r="L23" s="9"/>
      <c r="M23" s="9"/>
      <c r="N23" s="9"/>
      <c r="O23" s="9"/>
    </row>
    <row r="24" spans="1:15" x14ac:dyDescent="0.3">
      <c r="A24" s="4" t="s">
        <v>15</v>
      </c>
      <c r="B24" s="3"/>
      <c r="C24" s="3"/>
      <c r="D24" s="3"/>
      <c r="E24" s="3"/>
      <c r="F24" s="3"/>
      <c r="G24" s="3"/>
      <c r="I24" s="10" t="s">
        <v>15</v>
      </c>
      <c r="J24" s="9"/>
      <c r="K24" s="9"/>
      <c r="L24" s="9"/>
      <c r="M24" s="9"/>
      <c r="N24" s="9"/>
      <c r="O24" s="9"/>
    </row>
    <row r="25" spans="1:15" x14ac:dyDescent="0.3">
      <c r="A25" s="3" t="s">
        <v>36</v>
      </c>
      <c r="B25" s="41">
        <f>SUMPRODUCT(C10:E12,C18:E20)</f>
        <v>49000</v>
      </c>
      <c r="C25" s="3" t="str">
        <f ca="1">_xlfn.FORMULATEXT(B25)</f>
        <v>=SUMPRODUCT(C10:E12,C18:E20)</v>
      </c>
      <c r="D25" s="3"/>
      <c r="E25" s="3"/>
      <c r="F25" s="3"/>
      <c r="G25" s="3"/>
      <c r="I25" s="9" t="s">
        <v>36</v>
      </c>
      <c r="J25" s="41">
        <f>SUMPRODUCT(K10:M12,K18:M20)</f>
        <v>20300</v>
      </c>
      <c r="K25" s="9" t="str">
        <f ca="1">_xlfn.FORMULATEXT(J25)</f>
        <v>=SUMPRODUCT(K10:M12,K18:M20)</v>
      </c>
      <c r="L25" s="9"/>
      <c r="M25" s="9"/>
      <c r="N25" s="9"/>
      <c r="O25" s="9"/>
    </row>
    <row r="27" spans="1:15" x14ac:dyDescent="0.3">
      <c r="A27" s="1" t="s">
        <v>22</v>
      </c>
      <c r="B27" s="40">
        <f>SUM(B25,J25)</f>
        <v>69300</v>
      </c>
      <c r="C27" t="str">
        <f ca="1">_xlfn.FORMULATEXT(B27)</f>
        <v>=SUM(B25,J25)</v>
      </c>
    </row>
    <row r="29" spans="1:15" x14ac:dyDescent="0.3">
      <c r="A29" s="1" t="s">
        <v>62</v>
      </c>
    </row>
    <row r="30" spans="1:15" ht="14.4" customHeight="1" x14ac:dyDescent="0.3">
      <c r="A30" s="48" t="s">
        <v>64</v>
      </c>
      <c r="B30" s="48"/>
      <c r="C30" s="48"/>
      <c r="D30" s="48"/>
      <c r="E30" s="48"/>
      <c r="F30" s="48"/>
    </row>
    <row r="31" spans="1:15" x14ac:dyDescent="0.3">
      <c r="A31" s="48"/>
      <c r="B31" s="48"/>
      <c r="C31" s="48"/>
      <c r="D31" s="48"/>
      <c r="E31" s="48"/>
      <c r="F31" s="48"/>
    </row>
    <row r="32" spans="1:15" x14ac:dyDescent="0.3">
      <c r="A32" s="48"/>
      <c r="B32" s="48"/>
      <c r="C32" s="48"/>
      <c r="D32" s="48"/>
      <c r="E32" s="48"/>
      <c r="F32" s="48"/>
    </row>
    <row r="33" spans="1:6" x14ac:dyDescent="0.3">
      <c r="A33" s="48"/>
      <c r="B33" s="48"/>
      <c r="C33" s="48"/>
      <c r="D33" s="48"/>
      <c r="E33" s="48"/>
      <c r="F33" s="48"/>
    </row>
    <row r="34" spans="1:6" x14ac:dyDescent="0.3">
      <c r="A34" s="48"/>
      <c r="B34" s="48"/>
      <c r="C34" s="48"/>
      <c r="D34" s="48"/>
      <c r="E34" s="48"/>
      <c r="F34" s="48"/>
    </row>
    <row r="35" spans="1:6" x14ac:dyDescent="0.3">
      <c r="A35" s="48"/>
      <c r="B35" s="48"/>
      <c r="C35" s="48"/>
      <c r="D35" s="48"/>
      <c r="E35" s="48"/>
      <c r="F35" s="48"/>
    </row>
  </sheetData>
  <mergeCells count="10">
    <mergeCell ref="A30:F35"/>
    <mergeCell ref="A18:A20"/>
    <mergeCell ref="I18:I20"/>
    <mergeCell ref="I10:I12"/>
    <mergeCell ref="K8:M8"/>
    <mergeCell ref="A1:B1"/>
    <mergeCell ref="C16:E16"/>
    <mergeCell ref="K16:M16"/>
    <mergeCell ref="C8:E8"/>
    <mergeCell ref="A10:A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34364-48D6-434C-9F24-9E406CD7007F}">
  <dimension ref="A1:E25"/>
  <sheetViews>
    <sheetView zoomScale="130" zoomScaleNormal="130" workbookViewId="0">
      <selection activeCell="K28" sqref="K28"/>
    </sheetView>
  </sheetViews>
  <sheetFormatPr defaultRowHeight="14.4" x14ac:dyDescent="0.3"/>
  <cols>
    <col min="1" max="1" width="19.77734375" bestFit="1" customWidth="1"/>
    <col min="2" max="2" width="13.109375" bestFit="1" customWidth="1"/>
    <col min="3" max="3" width="13.6640625" bestFit="1" customWidth="1"/>
    <col min="4" max="4" width="12.5546875" bestFit="1" customWidth="1"/>
    <col min="6" max="6" width="11.88671875" customWidth="1"/>
    <col min="7" max="7" width="12.33203125" bestFit="1" customWidth="1"/>
    <col min="8" max="8" width="11.109375" customWidth="1"/>
  </cols>
  <sheetData>
    <row r="1" spans="1:5" ht="20.399999999999999" thickBot="1" x14ac:dyDescent="0.45">
      <c r="A1" s="44" t="s">
        <v>0</v>
      </c>
      <c r="B1" s="44"/>
    </row>
    <row r="2" spans="1:5" ht="15" thickTop="1" x14ac:dyDescent="0.3"/>
    <row r="3" spans="1:5" x14ac:dyDescent="0.3">
      <c r="A3" s="2" t="s">
        <v>39</v>
      </c>
      <c r="B3" s="2" t="s">
        <v>37</v>
      </c>
      <c r="C3" s="2" t="s">
        <v>38</v>
      </c>
    </row>
    <row r="4" spans="1:5" x14ac:dyDescent="0.3">
      <c r="A4" s="23" t="s">
        <v>33</v>
      </c>
      <c r="B4" s="2">
        <v>800</v>
      </c>
      <c r="C4" s="24">
        <v>150</v>
      </c>
    </row>
    <row r="5" spans="1:5" s="18" customFormat="1" x14ac:dyDescent="0.3">
      <c r="A5" s="23" t="s">
        <v>34</v>
      </c>
      <c r="B5" s="2">
        <v>650</v>
      </c>
      <c r="C5" s="24">
        <v>200</v>
      </c>
    </row>
    <row r="7" spans="1:5" x14ac:dyDescent="0.3">
      <c r="A7" s="17" t="s">
        <v>23</v>
      </c>
    </row>
    <row r="8" spans="1:5" x14ac:dyDescent="0.3">
      <c r="A8" s="20" t="s">
        <v>26</v>
      </c>
      <c r="B8" s="21">
        <v>0.45</v>
      </c>
      <c r="C8" t="s">
        <v>28</v>
      </c>
      <c r="D8" s="18"/>
      <c r="E8" s="18"/>
    </row>
    <row r="9" spans="1:5" x14ac:dyDescent="0.3">
      <c r="A9" s="20" t="s">
        <v>27</v>
      </c>
      <c r="B9" s="21">
        <v>0.6</v>
      </c>
      <c r="C9" t="s">
        <v>28</v>
      </c>
    </row>
    <row r="10" spans="1:5" x14ac:dyDescent="0.3">
      <c r="A10" s="20" t="s">
        <v>24</v>
      </c>
      <c r="B10" s="22">
        <v>10</v>
      </c>
      <c r="C10" t="s">
        <v>28</v>
      </c>
    </row>
    <row r="11" spans="1:5" x14ac:dyDescent="0.3">
      <c r="A11" s="20" t="s">
        <v>25</v>
      </c>
      <c r="B11" s="22">
        <v>75</v>
      </c>
      <c r="C11" t="s">
        <v>28</v>
      </c>
    </row>
    <row r="12" spans="1:5" x14ac:dyDescent="0.3">
      <c r="A12" s="20" t="s">
        <v>41</v>
      </c>
      <c r="B12" s="22">
        <f>TransportationCost!B27</f>
        <v>69300</v>
      </c>
      <c r="D12" t="str">
        <f ca="1">_xlfn.FORMULATEXT(B12)</f>
        <v>=TransportationCost!B27</v>
      </c>
    </row>
    <row r="13" spans="1:5" x14ac:dyDescent="0.3">
      <c r="A13" s="19" t="s">
        <v>32</v>
      </c>
      <c r="B13">
        <f>TransportationCost!K15</f>
        <v>950</v>
      </c>
      <c r="D13" t="str">
        <f ca="1">_xlfn.FORMULATEXT(B13)</f>
        <v>=TransportationCost!K15</v>
      </c>
    </row>
    <row r="14" spans="1:5" x14ac:dyDescent="0.3">
      <c r="A14" s="19" t="s">
        <v>31</v>
      </c>
      <c r="B14">
        <f>TransportationCost!C15</f>
        <v>700</v>
      </c>
      <c r="D14" t="str">
        <f ca="1">_xlfn.FORMULATEXT(B14)</f>
        <v>=TransportationCost!C15</v>
      </c>
    </row>
    <row r="15" spans="1:5" x14ac:dyDescent="0.3">
      <c r="A15" s="19" t="s">
        <v>30</v>
      </c>
      <c r="B15">
        <f>SUM(B13:B14)</f>
        <v>1650</v>
      </c>
      <c r="D15" t="str">
        <f ca="1">_xlfn.FORMULATEXT(B15)</f>
        <v>=SUM(B13:B14)</v>
      </c>
    </row>
    <row r="17" spans="1:4" x14ac:dyDescent="0.3">
      <c r="A17" s="18" t="s">
        <v>29</v>
      </c>
      <c r="B17" s="21">
        <f>SUMPRODUCT(B8:B10,B13:B15)+B11*B15+SUM(B12:B12)</f>
        <v>210397.5</v>
      </c>
      <c r="D17" t="str">
        <f ca="1">_xlfn.FORMULATEXT(B17)</f>
        <v>=SUMPRODUCT(B8:B10,B13:B15)+B11*B15+SUM(B12:B12)</v>
      </c>
    </row>
    <row r="19" spans="1:4" x14ac:dyDescent="0.3">
      <c r="A19" s="18" t="s">
        <v>40</v>
      </c>
      <c r="B19" s="25">
        <f>SUMPRODUCT(B4:B5,C4:C5)</f>
        <v>250000</v>
      </c>
      <c r="D19" t="str">
        <f ca="1">_xlfn.FORMULATEXT(B19)</f>
        <v>=SUMPRODUCT(B4:B5,C4:C5)</v>
      </c>
    </row>
    <row r="21" spans="1:4" x14ac:dyDescent="0.3">
      <c r="A21" s="1" t="s">
        <v>57</v>
      </c>
      <c r="B21" s="26">
        <f>B19-B17</f>
        <v>39602.5</v>
      </c>
      <c r="D21" t="str">
        <f ca="1">_xlfn.FORMULATEXT(B21)</f>
        <v>=B19-B17</v>
      </c>
    </row>
    <row r="22" spans="1:4" x14ac:dyDescent="0.3">
      <c r="A22" s="1" t="s">
        <v>56</v>
      </c>
      <c r="B22" s="26">
        <f>(B21*12)/1000000</f>
        <v>0.47522999999999999</v>
      </c>
      <c r="C22" t="s">
        <v>58</v>
      </c>
      <c r="D22" t="str">
        <f ca="1">_xlfn.FORMULATEXT(B22)</f>
        <v>=(B21*12)/1000000</v>
      </c>
    </row>
    <row r="24" spans="1:4" x14ac:dyDescent="0.3">
      <c r="A24" s="1" t="s">
        <v>62</v>
      </c>
    </row>
    <row r="25" spans="1:4" x14ac:dyDescent="0.3">
      <c r="A25" t="s">
        <v>68</v>
      </c>
    </row>
  </sheetData>
  <mergeCells count="1">
    <mergeCell ref="A1:B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6A61-6A47-421A-81F0-CBFCD51ED11C}">
  <dimension ref="A1:J30"/>
  <sheetViews>
    <sheetView zoomScale="110" zoomScaleNormal="110" workbookViewId="0">
      <selection activeCell="A3" sqref="A3"/>
    </sheetView>
  </sheetViews>
  <sheetFormatPr defaultRowHeight="14.4" x14ac:dyDescent="0.3"/>
  <cols>
    <col min="1" max="1" width="18" bestFit="1" customWidth="1"/>
    <col min="2" max="2" width="17.33203125" bestFit="1" customWidth="1"/>
    <col min="3" max="3" width="14.88671875" bestFit="1" customWidth="1"/>
    <col min="4" max="4" width="11.21875" bestFit="1" customWidth="1"/>
    <col min="5" max="6" width="17.33203125" bestFit="1" customWidth="1"/>
    <col min="7" max="7" width="14.21875" customWidth="1"/>
  </cols>
  <sheetData>
    <row r="1" spans="1:6" ht="20.399999999999999" thickBot="1" x14ac:dyDescent="0.45">
      <c r="A1" s="44" t="s">
        <v>0</v>
      </c>
      <c r="B1" s="44"/>
    </row>
    <row r="2" spans="1:6" ht="15" thickTop="1" x14ac:dyDescent="0.3">
      <c r="D2" s="51" t="s">
        <v>50</v>
      </c>
      <c r="E2" s="52"/>
    </row>
    <row r="3" spans="1:6" x14ac:dyDescent="0.3">
      <c r="A3" s="27" t="s">
        <v>42</v>
      </c>
      <c r="B3" s="29">
        <v>1.2</v>
      </c>
      <c r="C3" t="s">
        <v>55</v>
      </c>
      <c r="D3" s="30" t="s">
        <v>51</v>
      </c>
      <c r="E3" s="30" t="s">
        <v>52</v>
      </c>
      <c r="F3" t="s">
        <v>59</v>
      </c>
    </row>
    <row r="4" spans="1:6" x14ac:dyDescent="0.3">
      <c r="A4" s="27" t="s">
        <v>43</v>
      </c>
      <c r="B4" s="27">
        <v>20</v>
      </c>
      <c r="C4" t="s">
        <v>49</v>
      </c>
      <c r="D4" s="27">
        <v>1</v>
      </c>
      <c r="E4" s="31">
        <f>B5</f>
        <v>0.47522999999999999</v>
      </c>
      <c r="F4" t="str">
        <f ca="1">_xlfn.FORMULATEXT(E4)</f>
        <v>=B5</v>
      </c>
    </row>
    <row r="5" spans="1:6" x14ac:dyDescent="0.3">
      <c r="A5" s="27" t="s">
        <v>44</v>
      </c>
      <c r="B5" s="29">
        <f>'Profit Calculation'!B22</f>
        <v>0.47522999999999999</v>
      </c>
      <c r="C5" t="s">
        <v>55</v>
      </c>
      <c r="D5" s="27">
        <v>2</v>
      </c>
      <c r="E5" s="29">
        <f t="shared" ref="E5:E23" si="0">IF(D5&lt;=$B$6,E4*($B$7+1),E4*(1-$B$8))</f>
        <v>0.52275300000000002</v>
      </c>
      <c r="F5" t="str">
        <f t="shared" ref="F5:F23" ca="1" si="1">_xlfn.FORMULATEXT(E5)</f>
        <v>=IF(D5&lt;=$B$6,E4*($B$7+1),E4*(1-$B$8))</v>
      </c>
    </row>
    <row r="6" spans="1:6" x14ac:dyDescent="0.3">
      <c r="A6" s="27" t="s">
        <v>45</v>
      </c>
      <c r="B6" s="27">
        <v>10</v>
      </c>
      <c r="D6" s="27">
        <v>3</v>
      </c>
      <c r="E6" s="29">
        <f t="shared" si="0"/>
        <v>0.57502830000000005</v>
      </c>
      <c r="F6" t="str">
        <f t="shared" ca="1" si="1"/>
        <v>=IF(D6&lt;=$B$6,E5*($B$7+1),E5*(1-$B$8))</v>
      </c>
    </row>
    <row r="7" spans="1:6" x14ac:dyDescent="0.3">
      <c r="A7" s="27" t="s">
        <v>46</v>
      </c>
      <c r="B7" s="28">
        <v>0.1</v>
      </c>
      <c r="D7" s="27">
        <v>4</v>
      </c>
      <c r="E7" s="29">
        <f t="shared" si="0"/>
        <v>0.63253113000000005</v>
      </c>
      <c r="F7" t="str">
        <f t="shared" ca="1" si="1"/>
        <v>=IF(D7&lt;=$B$6,E6*($B$7+1),E6*(1-$B$8))</v>
      </c>
    </row>
    <row r="8" spans="1:6" x14ac:dyDescent="0.3">
      <c r="A8" s="27" t="s">
        <v>47</v>
      </c>
      <c r="B8" s="28">
        <v>0.05</v>
      </c>
      <c r="D8" s="27">
        <v>5</v>
      </c>
      <c r="E8" s="29">
        <f t="shared" si="0"/>
        <v>0.69578424300000008</v>
      </c>
      <c r="F8" t="str">
        <f t="shared" ca="1" si="1"/>
        <v>=IF(D8&lt;=$B$6,E7*($B$7+1),E7*(1-$B$8))</v>
      </c>
    </row>
    <row r="9" spans="1:6" x14ac:dyDescent="0.3">
      <c r="A9" s="27" t="s">
        <v>48</v>
      </c>
      <c r="B9" s="28">
        <v>0.12</v>
      </c>
      <c r="D9" s="27">
        <v>6</v>
      </c>
      <c r="E9" s="29">
        <f t="shared" si="0"/>
        <v>0.76536266730000013</v>
      </c>
      <c r="F9" t="str">
        <f t="shared" ca="1" si="1"/>
        <v>=IF(D9&lt;=$B$6,E8*($B$7+1),E8*(1-$B$8))</v>
      </c>
    </row>
    <row r="10" spans="1:6" x14ac:dyDescent="0.3">
      <c r="D10" s="27">
        <v>7</v>
      </c>
      <c r="E10" s="29">
        <f t="shared" si="0"/>
        <v>0.84189893403000027</v>
      </c>
      <c r="F10" t="str">
        <f t="shared" ca="1" si="1"/>
        <v>=IF(D10&lt;=$B$6,E9*($B$7+1),E9*(1-$B$8))</v>
      </c>
    </row>
    <row r="11" spans="1:6" x14ac:dyDescent="0.3">
      <c r="A11" t="s">
        <v>53</v>
      </c>
      <c r="B11" s="32">
        <f>NPV(B9,E4:E23)</f>
        <v>5.5454175722522541</v>
      </c>
      <c r="C11" t="str">
        <f ca="1">_xlfn.FORMULATEXT(B11)</f>
        <v>=NPV(B9,E4:E23)</v>
      </c>
      <c r="D11" s="27">
        <v>8</v>
      </c>
      <c r="E11" s="29">
        <f t="shared" si="0"/>
        <v>0.92608882743300036</v>
      </c>
      <c r="F11" t="str">
        <f t="shared" ca="1" si="1"/>
        <v>=IF(D11&lt;=$B$6,E10*($B$7+1),E10*(1-$B$8))</v>
      </c>
    </row>
    <row r="12" spans="1:6" x14ac:dyDescent="0.3">
      <c r="A12" t="s">
        <v>42</v>
      </c>
      <c r="B12" s="33">
        <f>B3</f>
        <v>1.2</v>
      </c>
      <c r="C12" t="s">
        <v>55</v>
      </c>
      <c r="D12" s="27">
        <v>9</v>
      </c>
      <c r="E12" s="29">
        <f t="shared" si="0"/>
        <v>1.0186977101763004</v>
      </c>
      <c r="F12" t="str">
        <f t="shared" ca="1" si="1"/>
        <v>=IF(D12&lt;=$B$6,E11*($B$7+1),E11*(1-$B$8))</v>
      </c>
    </row>
    <row r="13" spans="1:6" x14ac:dyDescent="0.3">
      <c r="D13" s="27">
        <v>10</v>
      </c>
      <c r="E13" s="29">
        <f t="shared" si="0"/>
        <v>1.1205674811939306</v>
      </c>
      <c r="F13" t="str">
        <f t="shared" ca="1" si="1"/>
        <v>=IF(D13&lt;=$B$6,E12*($B$7+1),E12*(1-$B$8))</v>
      </c>
    </row>
    <row r="14" spans="1:6" x14ac:dyDescent="0.3">
      <c r="A14" s="34" t="s">
        <v>54</v>
      </c>
      <c r="B14" s="35">
        <f>B11-B12</f>
        <v>4.3454175722522539</v>
      </c>
      <c r="C14" t="s">
        <v>55</v>
      </c>
      <c r="D14" s="27">
        <v>11</v>
      </c>
      <c r="E14" s="29">
        <f t="shared" si="0"/>
        <v>1.0645391071342341</v>
      </c>
      <c r="F14" t="str">
        <f t="shared" ca="1" si="1"/>
        <v>=IF(D14&lt;=$B$6,E13*($B$7+1),E13*(1-$B$8))</v>
      </c>
    </row>
    <row r="15" spans="1:6" x14ac:dyDescent="0.3">
      <c r="D15" s="27">
        <v>12</v>
      </c>
      <c r="E15" s="29">
        <f t="shared" si="0"/>
        <v>1.0113121517775223</v>
      </c>
      <c r="F15" t="str">
        <f t="shared" ca="1" si="1"/>
        <v>=IF(D15&lt;=$B$6,E14*($B$7+1),E14*(1-$B$8))</v>
      </c>
    </row>
    <row r="16" spans="1:6" x14ac:dyDescent="0.3">
      <c r="D16" s="27">
        <v>13</v>
      </c>
      <c r="E16" s="29">
        <f t="shared" si="0"/>
        <v>0.96074654418864613</v>
      </c>
      <c r="F16" t="str">
        <f t="shared" ca="1" si="1"/>
        <v>=IF(D16&lt;=$B$6,E15*($B$7+1),E15*(1-$B$8))</v>
      </c>
    </row>
    <row r="17" spans="1:10" x14ac:dyDescent="0.3">
      <c r="D17" s="27">
        <v>14</v>
      </c>
      <c r="E17" s="29">
        <f t="shared" si="0"/>
        <v>0.91270921697921381</v>
      </c>
      <c r="F17" t="str">
        <f t="shared" ca="1" si="1"/>
        <v>=IF(D17&lt;=$B$6,E16*($B$7+1),E16*(1-$B$8))</v>
      </c>
    </row>
    <row r="18" spans="1:10" x14ac:dyDescent="0.3">
      <c r="D18" s="27">
        <v>15</v>
      </c>
      <c r="E18" s="29">
        <f t="shared" si="0"/>
        <v>0.86707375613025306</v>
      </c>
      <c r="F18" t="str">
        <f t="shared" ca="1" si="1"/>
        <v>=IF(D18&lt;=$B$6,E17*($B$7+1),E17*(1-$B$8))</v>
      </c>
    </row>
    <row r="19" spans="1:10" x14ac:dyDescent="0.3">
      <c r="D19" s="27">
        <v>16</v>
      </c>
      <c r="E19" s="29">
        <f t="shared" si="0"/>
        <v>0.82372006832374034</v>
      </c>
      <c r="F19" t="str">
        <f t="shared" ca="1" si="1"/>
        <v>=IF(D19&lt;=$B$6,E18*($B$7+1),E18*(1-$B$8))</v>
      </c>
    </row>
    <row r="20" spans="1:10" x14ac:dyDescent="0.3">
      <c r="D20" s="27">
        <v>17</v>
      </c>
      <c r="E20" s="29">
        <f t="shared" si="0"/>
        <v>0.78253406490755328</v>
      </c>
      <c r="F20" t="str">
        <f t="shared" ca="1" si="1"/>
        <v>=IF(D20&lt;=$B$6,E19*($B$7+1),E19*(1-$B$8))</v>
      </c>
    </row>
    <row r="21" spans="1:10" x14ac:dyDescent="0.3">
      <c r="D21" s="27">
        <v>18</v>
      </c>
      <c r="E21" s="29">
        <f t="shared" si="0"/>
        <v>0.74340736166217558</v>
      </c>
      <c r="F21" t="str">
        <f t="shared" ca="1" si="1"/>
        <v>=IF(D21&lt;=$B$6,E20*($B$7+1),E20*(1-$B$8))</v>
      </c>
    </row>
    <row r="22" spans="1:10" x14ac:dyDescent="0.3">
      <c r="D22" s="27">
        <v>19</v>
      </c>
      <c r="E22" s="29">
        <f t="shared" si="0"/>
        <v>0.70623699357906677</v>
      </c>
      <c r="F22" t="str">
        <f t="shared" ca="1" si="1"/>
        <v>=IF(D22&lt;=$B$6,E21*($B$7+1),E21*(1-$B$8))</v>
      </c>
    </row>
    <row r="23" spans="1:10" x14ac:dyDescent="0.3">
      <c r="A23" t="s">
        <v>60</v>
      </c>
      <c r="D23" s="27">
        <v>20</v>
      </c>
      <c r="E23" s="29">
        <f t="shared" si="0"/>
        <v>0.67092514390011337</v>
      </c>
      <c r="F23" t="str">
        <f t="shared" ca="1" si="1"/>
        <v>=IF(D23&lt;=$B$6,E22*($B$7+1),E22*(1-$B$8))</v>
      </c>
    </row>
    <row r="26" spans="1:10" x14ac:dyDescent="0.3">
      <c r="F26" s="1" t="s">
        <v>62</v>
      </c>
    </row>
    <row r="27" spans="1:10" x14ac:dyDescent="0.3">
      <c r="F27" s="53" t="s">
        <v>63</v>
      </c>
      <c r="G27" s="53"/>
      <c r="H27" s="53"/>
      <c r="I27" s="53"/>
      <c r="J27" s="53"/>
    </row>
    <row r="28" spans="1:10" x14ac:dyDescent="0.3">
      <c r="F28" s="53"/>
      <c r="G28" s="53"/>
      <c r="H28" s="53"/>
      <c r="I28" s="53"/>
      <c r="J28" s="53"/>
    </row>
    <row r="29" spans="1:10" x14ac:dyDescent="0.3">
      <c r="F29" s="53"/>
      <c r="G29" s="53"/>
      <c r="H29" s="53"/>
      <c r="I29" s="53"/>
      <c r="J29" s="53"/>
    </row>
    <row r="30" spans="1:10" x14ac:dyDescent="0.3">
      <c r="F30" s="53"/>
      <c r="G30" s="53"/>
      <c r="H30" s="53"/>
      <c r="I30" s="53"/>
      <c r="J30" s="53"/>
    </row>
  </sheetData>
  <mergeCells count="3">
    <mergeCell ref="A1:B1"/>
    <mergeCell ref="D2:E2"/>
    <mergeCell ref="F27:J3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TransportationCost</vt:lpstr>
      <vt:lpstr>Profit Calculation</vt:lpstr>
      <vt:lpstr>NPV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Utkarsh Bundela</dc:creator>
  <cp:lastModifiedBy>Utkarsh Bundela</cp:lastModifiedBy>
  <dcterms:created xsi:type="dcterms:W3CDTF">2025-04-03T15:21:16Z</dcterms:created>
  <dcterms:modified xsi:type="dcterms:W3CDTF">2025-04-14T10:43:18Z</dcterms:modified>
</cp:coreProperties>
</file>