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p27\OneDrive\Desktop\"/>
    </mc:Choice>
  </mc:AlternateContent>
  <xr:revisionPtr revIDLastSave="0" documentId="8_{844FB483-9BE3-478F-BFDC-207FC765DE45}" xr6:coauthVersionLast="47" xr6:coauthVersionMax="47" xr10:uidLastSave="{00000000-0000-0000-0000-000000000000}"/>
  <bookViews>
    <workbookView xWindow="-108" yWindow="-108" windowWidth="23256" windowHeight="12456" xr2:uid="{8C1D1147-AEC4-4332-B295-476C4EF78BD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1" l="1"/>
  <c r="N46" i="1"/>
  <c r="N45" i="1"/>
  <c r="N44" i="1"/>
  <c r="M44" i="1"/>
  <c r="M45" i="1"/>
  <c r="L45" i="1"/>
  <c r="L44" i="1"/>
  <c r="K45" i="1"/>
  <c r="I45" i="1"/>
  <c r="G45" i="1"/>
  <c r="K44" i="1"/>
  <c r="I44" i="1"/>
  <c r="J45" i="1"/>
  <c r="H45" i="1"/>
  <c r="F45" i="1"/>
  <c r="J44" i="1"/>
  <c r="H44" i="1"/>
  <c r="G44" i="1"/>
  <c r="F44" i="1"/>
  <c r="O37" i="1"/>
  <c r="N40" i="1"/>
  <c r="N38" i="1"/>
  <c r="N39" i="1"/>
  <c r="N37" i="1"/>
  <c r="M39" i="1"/>
  <c r="M38" i="1"/>
  <c r="M37" i="1"/>
  <c r="L39" i="1"/>
  <c r="L38" i="1"/>
  <c r="L37" i="1"/>
  <c r="K38" i="1"/>
  <c r="K39" i="1"/>
  <c r="K37" i="1"/>
  <c r="J39" i="1"/>
  <c r="J38" i="1"/>
  <c r="J37" i="1"/>
  <c r="I38" i="1"/>
  <c r="I39" i="1"/>
  <c r="I37" i="1"/>
  <c r="H39" i="1"/>
  <c r="H38" i="1"/>
  <c r="H37" i="1"/>
  <c r="G38" i="1"/>
  <c r="G39" i="1"/>
  <c r="G37" i="1"/>
  <c r="F39" i="1"/>
  <c r="F38" i="1"/>
  <c r="F37" i="1"/>
  <c r="D31" i="1"/>
  <c r="D30" i="1"/>
  <c r="D29" i="1"/>
  <c r="D28" i="1"/>
  <c r="C30" i="1"/>
  <c r="C29" i="1"/>
  <c r="C28" i="1"/>
  <c r="I19" i="1"/>
  <c r="H19" i="1"/>
  <c r="G19" i="1"/>
</calcChain>
</file>

<file path=xl/sharedStrings.xml><?xml version="1.0" encoding="utf-8"?>
<sst xmlns="http://schemas.openxmlformats.org/spreadsheetml/2006/main" count="82" uniqueCount="35">
  <si>
    <t>Ethnicity</t>
  </si>
  <si>
    <t>Age Category</t>
  </si>
  <si>
    <t>Alcohol</t>
  </si>
  <si>
    <t>Cocaine</t>
  </si>
  <si>
    <t>Heroine</t>
  </si>
  <si>
    <t>Row Total</t>
  </si>
  <si>
    <t>Black</t>
  </si>
  <si>
    <t>Old</t>
  </si>
  <si>
    <t>Young</t>
  </si>
  <si>
    <t>Hispanic</t>
  </si>
  <si>
    <t>White</t>
  </si>
  <si>
    <t>Column Total</t>
  </si>
  <si>
    <t>Split</t>
  </si>
  <si>
    <t>Pj</t>
  </si>
  <si>
    <t>Heroin</t>
  </si>
  <si>
    <t>Total</t>
  </si>
  <si>
    <t>-Pj*LOG(Pj)</t>
  </si>
  <si>
    <t>Ethanicity</t>
  </si>
  <si>
    <t>Cocain</t>
  </si>
  <si>
    <t>Percentage</t>
  </si>
  <si>
    <t>Percentage*row Total</t>
  </si>
  <si>
    <t>Age</t>
  </si>
  <si>
    <t>Gain</t>
  </si>
  <si>
    <t>Left split</t>
  </si>
  <si>
    <t>Right split</t>
  </si>
  <si>
    <t>Hispanic,white</t>
  </si>
  <si>
    <t>Black,white</t>
  </si>
  <si>
    <t>Black,Hispanic</t>
  </si>
  <si>
    <t>Name</t>
  </si>
  <si>
    <t>Aniket Patel</t>
  </si>
  <si>
    <t>Subject</t>
  </si>
  <si>
    <t>CS513 KDD and Datamining</t>
  </si>
  <si>
    <t>CWID</t>
  </si>
  <si>
    <t>Question</t>
  </si>
  <si>
    <t>1(b)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</si>
</sst>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DD_Final/FinalexamAn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examAns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E8BBC-3986-4C52-88AD-B1F7423C9664}" name="Table1" displayName="Table1" ref="E12:J20" totalsRowShown="0">
  <autoFilter ref="E12:J20" xr:uid="{9AFE8BBC-3986-4C52-88AD-B1F7423C9664}"/>
  <tableColumns count="6">
    <tableColumn id="1" xr3:uid="{968AC7C7-5FC4-4A7A-9139-50481E301BC5}" name="Ethnicity"/>
    <tableColumn id="2" xr3:uid="{CE73EA9E-A1D3-4417-843D-EE34FC232EF5}" name="Age Category"/>
    <tableColumn id="3" xr3:uid="{90FF4355-CB3B-4C28-8CB2-96DFD8B7BD8E}" name="Alcohol"/>
    <tableColumn id="4" xr3:uid="{5188A4F1-2F6F-4C2C-BD9D-E407A0E5A925}" name="Cocaine"/>
    <tableColumn id="5" xr3:uid="{872377E0-2169-4279-B927-F84DC9A70A87}" name="Heroine"/>
    <tableColumn id="6" xr3:uid="{E2DE4B21-957C-4719-AFA4-656F175A57C2}" name="Row Total" dataDxfId="0">
      <calculatedColumnFormula>SUM([1]!Table1[[#This Row],[Alcohol]:[Heroine]])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FCDF-AD6C-4AEA-9DFD-95388CA129A1}">
  <dimension ref="A1:O46"/>
  <sheetViews>
    <sheetView tabSelected="1" workbookViewId="0">
      <selection activeCell="B4" sqref="B4"/>
    </sheetView>
  </sheetViews>
  <sheetFormatPr defaultRowHeight="14.4" x14ac:dyDescent="0.3"/>
  <cols>
    <col min="4" max="4" width="13.44140625" customWidth="1"/>
    <col min="5" max="8" width="10.44140625" customWidth="1"/>
    <col min="9" max="9" width="20.5546875" customWidth="1"/>
    <col min="10" max="10" width="14" customWidth="1"/>
    <col min="14" max="14" width="20" customWidth="1"/>
  </cols>
  <sheetData>
    <row r="1" spans="1:10" x14ac:dyDescent="0.3">
      <c r="A1" s="1" t="s">
        <v>28</v>
      </c>
      <c r="B1" s="1" t="s">
        <v>29</v>
      </c>
      <c r="C1" s="1"/>
      <c r="D1" s="1"/>
    </row>
    <row r="2" spans="1:10" x14ac:dyDescent="0.3">
      <c r="A2" s="1" t="s">
        <v>30</v>
      </c>
      <c r="B2" s="3" t="s">
        <v>31</v>
      </c>
      <c r="C2" s="3"/>
      <c r="D2" s="3"/>
    </row>
    <row r="3" spans="1:10" x14ac:dyDescent="0.3">
      <c r="A3" s="1" t="s">
        <v>32</v>
      </c>
      <c r="B3" s="1">
        <v>10476953</v>
      </c>
      <c r="C3" s="1"/>
      <c r="D3" s="1"/>
    </row>
    <row r="4" spans="1:10" x14ac:dyDescent="0.3">
      <c r="A4" s="1" t="s">
        <v>33</v>
      </c>
      <c r="B4" s="1" t="s">
        <v>34</v>
      </c>
      <c r="C4" s="1"/>
      <c r="D4" s="1"/>
    </row>
    <row r="12" spans="1:10" x14ac:dyDescent="0.3">
      <c r="E12" t="s">
        <v>0</v>
      </c>
      <c r="F12" t="s">
        <v>1</v>
      </c>
      <c r="G12" t="s">
        <v>2</v>
      </c>
      <c r="H12" t="s">
        <v>3</v>
      </c>
      <c r="I12" t="s">
        <v>4</v>
      </c>
      <c r="J12" t="s">
        <v>5</v>
      </c>
    </row>
    <row r="13" spans="1:10" x14ac:dyDescent="0.3">
      <c r="E13" t="s">
        <v>6</v>
      </c>
      <c r="F13" t="s">
        <v>7</v>
      </c>
      <c r="G13">
        <v>30</v>
      </c>
      <c r="H13">
        <v>48</v>
      </c>
      <c r="I13">
        <v>17</v>
      </c>
      <c r="J13">
        <v>95</v>
      </c>
    </row>
    <row r="14" spans="1:10" x14ac:dyDescent="0.3">
      <c r="E14" t="s">
        <v>6</v>
      </c>
      <c r="F14" t="s">
        <v>8</v>
      </c>
      <c r="G14">
        <v>25</v>
      </c>
      <c r="H14">
        <v>72</v>
      </c>
      <c r="I14">
        <v>13</v>
      </c>
      <c r="J14">
        <v>110</v>
      </c>
    </row>
    <row r="15" spans="1:10" x14ac:dyDescent="0.3">
      <c r="E15" t="s">
        <v>9</v>
      </c>
      <c r="F15" t="s">
        <v>7</v>
      </c>
      <c r="G15">
        <v>7</v>
      </c>
      <c r="H15">
        <v>0</v>
      </c>
      <c r="I15">
        <v>5</v>
      </c>
      <c r="J15">
        <v>12</v>
      </c>
    </row>
    <row r="16" spans="1:10" x14ac:dyDescent="0.3">
      <c r="E16" t="s">
        <v>9</v>
      </c>
      <c r="F16" t="s">
        <v>8</v>
      </c>
      <c r="G16">
        <v>8</v>
      </c>
      <c r="H16">
        <v>7</v>
      </c>
      <c r="I16">
        <v>19</v>
      </c>
      <c r="J16">
        <v>34</v>
      </c>
    </row>
    <row r="17" spans="2:10" x14ac:dyDescent="0.3">
      <c r="E17" t="s">
        <v>10</v>
      </c>
      <c r="F17" t="s">
        <v>7</v>
      </c>
      <c r="G17">
        <v>60</v>
      </c>
      <c r="H17">
        <v>2</v>
      </c>
      <c r="I17">
        <v>17</v>
      </c>
      <c r="J17">
        <v>79</v>
      </c>
    </row>
    <row r="18" spans="2:10" x14ac:dyDescent="0.3">
      <c r="E18" t="s">
        <v>10</v>
      </c>
      <c r="F18" t="s">
        <v>8</v>
      </c>
      <c r="G18">
        <v>26</v>
      </c>
      <c r="H18">
        <v>10</v>
      </c>
      <c r="I18">
        <v>34</v>
      </c>
      <c r="J18">
        <v>70</v>
      </c>
    </row>
    <row r="19" spans="2:10" x14ac:dyDescent="0.3">
      <c r="E19" t="s">
        <v>11</v>
      </c>
      <c r="G19">
        <f>SUM(G13:G18)</f>
        <v>156</v>
      </c>
      <c r="H19">
        <f>SUM(H13:H18)</f>
        <v>139</v>
      </c>
      <c r="I19">
        <f>SUM(I13:I18)</f>
        <v>105</v>
      </c>
      <c r="J19">
        <v>400</v>
      </c>
    </row>
    <row r="25" spans="2:10" x14ac:dyDescent="0.3">
      <c r="I25" s="1" t="s">
        <v>23</v>
      </c>
      <c r="J25" s="1" t="s">
        <v>24</v>
      </c>
    </row>
    <row r="26" spans="2:10" x14ac:dyDescent="0.3">
      <c r="H26" t="s">
        <v>0</v>
      </c>
      <c r="I26" t="s">
        <v>6</v>
      </c>
      <c r="J26" t="s">
        <v>25</v>
      </c>
    </row>
    <row r="27" spans="2:10" x14ac:dyDescent="0.3">
      <c r="B27" s="1" t="s">
        <v>12</v>
      </c>
      <c r="C27" s="1" t="s">
        <v>13</v>
      </c>
      <c r="D27" s="2" t="s">
        <v>16</v>
      </c>
      <c r="H27" t="s">
        <v>0</v>
      </c>
      <c r="I27" t="s">
        <v>9</v>
      </c>
      <c r="J27" t="s">
        <v>26</v>
      </c>
    </row>
    <row r="28" spans="2:10" x14ac:dyDescent="0.3">
      <c r="B28" t="s">
        <v>2</v>
      </c>
      <c r="C28">
        <f>G19/J19</f>
        <v>0.39</v>
      </c>
      <c r="D28">
        <f>-C28*LOG(C28,2)</f>
        <v>0.52979704865586574</v>
      </c>
      <c r="H28" t="s">
        <v>0</v>
      </c>
      <c r="I28" t="s">
        <v>10</v>
      </c>
      <c r="J28" t="s">
        <v>27</v>
      </c>
    </row>
    <row r="29" spans="2:10" x14ac:dyDescent="0.3">
      <c r="B29" t="s">
        <v>3</v>
      </c>
      <c r="C29">
        <f>H19/J19</f>
        <v>0.34749999999999998</v>
      </c>
      <c r="D29">
        <f>-C29*LOG(C29,2)</f>
        <v>0.52990800317529796</v>
      </c>
      <c r="H29" t="s">
        <v>21</v>
      </c>
      <c r="I29" t="s">
        <v>7</v>
      </c>
      <c r="J29" t="s">
        <v>8</v>
      </c>
    </row>
    <row r="30" spans="2:10" x14ac:dyDescent="0.3">
      <c r="B30" t="s">
        <v>14</v>
      </c>
      <c r="C30">
        <f>I19/J19</f>
        <v>0.26250000000000001</v>
      </c>
      <c r="D30">
        <f>-C30*LOG(C30,2)</f>
        <v>0.50652280142850814</v>
      </c>
    </row>
    <row r="31" spans="2:10" x14ac:dyDescent="0.3">
      <c r="B31" t="s">
        <v>15</v>
      </c>
      <c r="D31">
        <f>SUM(D28:D30)</f>
        <v>1.5662278532596718</v>
      </c>
    </row>
    <row r="35" spans="5:15" x14ac:dyDescent="0.3">
      <c r="F35" s="4" t="s">
        <v>2</v>
      </c>
      <c r="G35" s="4"/>
      <c r="H35" s="4" t="s">
        <v>18</v>
      </c>
      <c r="I35" s="4"/>
      <c r="J35" s="4" t="s">
        <v>14</v>
      </c>
      <c r="K35" s="4"/>
    </row>
    <row r="36" spans="5:15" x14ac:dyDescent="0.3">
      <c r="E36" s="1" t="s">
        <v>17</v>
      </c>
      <c r="F36" s="1" t="s">
        <v>13</v>
      </c>
      <c r="G36" s="2" t="s">
        <v>16</v>
      </c>
      <c r="H36" s="1" t="s">
        <v>13</v>
      </c>
      <c r="I36" s="2" t="s">
        <v>16</v>
      </c>
      <c r="J36" s="1" t="s">
        <v>13</v>
      </c>
      <c r="K36" s="2" t="s">
        <v>16</v>
      </c>
      <c r="L36" s="1" t="s">
        <v>5</v>
      </c>
      <c r="M36" s="2" t="s">
        <v>19</v>
      </c>
      <c r="N36" s="1" t="s">
        <v>20</v>
      </c>
      <c r="O36" s="2" t="s">
        <v>22</v>
      </c>
    </row>
    <row r="37" spans="5:15" x14ac:dyDescent="0.3">
      <c r="E37" t="s">
        <v>6</v>
      </c>
      <c r="F37">
        <f>55/205</f>
        <v>0.26829268292682928</v>
      </c>
      <c r="G37">
        <f>-F37*LOG(F37,2)</f>
        <v>0.50925181087289395</v>
      </c>
      <c r="H37">
        <f>120/205</f>
        <v>0.58536585365853655</v>
      </c>
      <c r="I37">
        <f>-H37*LOG(H37,2)</f>
        <v>0.45224751447625028</v>
      </c>
      <c r="J37">
        <f>30/205</f>
        <v>0.14634146341463414</v>
      </c>
      <c r="K37">
        <f>-J37*LOG(J37,2)</f>
        <v>0.40574480544833086</v>
      </c>
      <c r="L37">
        <f>SUM(G37,I37,K37)</f>
        <v>1.367244130797475</v>
      </c>
      <c r="M37">
        <f>205/400</f>
        <v>0.51249999999999996</v>
      </c>
      <c r="N37">
        <f>L37*M37</f>
        <v>0.70071261703370591</v>
      </c>
      <c r="O37">
        <f>D31-N40</f>
        <v>0.22433022430580274</v>
      </c>
    </row>
    <row r="38" spans="5:15" x14ac:dyDescent="0.3">
      <c r="E38" t="s">
        <v>9</v>
      </c>
      <c r="F38">
        <f>15/46</f>
        <v>0.32608695652173914</v>
      </c>
      <c r="G38">
        <f t="shared" ref="G38:G39" si="0">-F38*LOG(F38,2)</f>
        <v>0.52717544362450908</v>
      </c>
      <c r="H38">
        <f>7/46</f>
        <v>0.15217391304347827</v>
      </c>
      <c r="I38">
        <f t="shared" ref="I38:I39" si="1">-H38*LOG(H38,2)</f>
        <v>0.41333585299991005</v>
      </c>
      <c r="J38">
        <f>24/46</f>
        <v>0.52173913043478259</v>
      </c>
      <c r="K38">
        <f t="shared" ref="K38:K39" si="2">-J38*LOG(J38,2)</f>
        <v>0.48970406365349045</v>
      </c>
      <c r="L38">
        <f>SUM(G38,I38,K38)</f>
        <v>1.4302153602779095</v>
      </c>
      <c r="M38">
        <f>46/400</f>
        <v>0.115</v>
      </c>
      <c r="N38">
        <f t="shared" ref="N38:N39" si="3">L38*M38</f>
        <v>0.1644747664319596</v>
      </c>
    </row>
    <row r="39" spans="5:15" x14ac:dyDescent="0.3">
      <c r="E39" t="s">
        <v>10</v>
      </c>
      <c r="F39">
        <f>86/149</f>
        <v>0.57718120805369133</v>
      </c>
      <c r="G39">
        <f t="shared" si="0"/>
        <v>0.45764915339171452</v>
      </c>
      <c r="H39">
        <f>12/149</f>
        <v>8.0536912751677847E-2</v>
      </c>
      <c r="I39">
        <f t="shared" si="1"/>
        <v>0.29268773313350377</v>
      </c>
      <c r="J39">
        <f>51/149</f>
        <v>0.34228187919463088</v>
      </c>
      <c r="K39">
        <f t="shared" si="2"/>
        <v>0.52942216176526147</v>
      </c>
      <c r="L39">
        <f>SUM(G39,I39,K39)</f>
        <v>1.2797590482904797</v>
      </c>
      <c r="M39">
        <f>149/400</f>
        <v>0.3725</v>
      </c>
      <c r="N39">
        <f t="shared" si="3"/>
        <v>0.47671024548820368</v>
      </c>
    </row>
    <row r="40" spans="5:15" x14ac:dyDescent="0.3">
      <c r="M40" s="1" t="s">
        <v>15</v>
      </c>
      <c r="N40">
        <f>SUM(N37:N39)</f>
        <v>1.3418976289538691</v>
      </c>
    </row>
    <row r="42" spans="5:15" x14ac:dyDescent="0.3">
      <c r="F42" s="4" t="s">
        <v>2</v>
      </c>
      <c r="G42" s="4"/>
      <c r="H42" s="4" t="s">
        <v>18</v>
      </c>
      <c r="I42" s="4"/>
      <c r="J42" s="4" t="s">
        <v>14</v>
      </c>
      <c r="K42" s="4"/>
    </row>
    <row r="43" spans="5:15" x14ac:dyDescent="0.3">
      <c r="E43" s="1" t="s">
        <v>21</v>
      </c>
      <c r="F43" s="1" t="s">
        <v>13</v>
      </c>
      <c r="G43" s="2" t="s">
        <v>16</v>
      </c>
      <c r="H43" s="1" t="s">
        <v>13</v>
      </c>
      <c r="I43" s="2" t="s">
        <v>16</v>
      </c>
      <c r="J43" s="1" t="s">
        <v>13</v>
      </c>
      <c r="K43" s="2" t="s">
        <v>16</v>
      </c>
      <c r="L43" s="1" t="s">
        <v>5</v>
      </c>
      <c r="M43" s="2" t="s">
        <v>19</v>
      </c>
      <c r="N43" s="1" t="s">
        <v>20</v>
      </c>
      <c r="O43" s="2" t="s">
        <v>22</v>
      </c>
    </row>
    <row r="44" spans="5:15" x14ac:dyDescent="0.3">
      <c r="E44" t="s">
        <v>7</v>
      </c>
      <c r="F44">
        <f>SUM(G13,G15,G17)/SUM(J13,J15,J17)</f>
        <v>0.521505376344086</v>
      </c>
      <c r="G44">
        <f>-F44*LOG(F44,2)</f>
        <v>0.48982182250176159</v>
      </c>
      <c r="H44">
        <f>SUM(H13,H15,H17)/SUM(J13,J15,J17)</f>
        <v>0.26881720430107525</v>
      </c>
      <c r="I44">
        <f>-H44*LOG(H44,2)</f>
        <v>0.50948995197131897</v>
      </c>
      <c r="J44">
        <f>SUM(I13,I15,I17)/SUM(J13,J15,J17)</f>
        <v>0.20967741935483872</v>
      </c>
      <c r="K44">
        <f>-J44*LOG(J44,2)</f>
        <v>0.47256186611605133</v>
      </c>
      <c r="L44">
        <f>SUM(G44,I44,K44)</f>
        <v>1.4718736405891319</v>
      </c>
      <c r="M44">
        <f>SUM(J13,J15,J17)/400</f>
        <v>0.46500000000000002</v>
      </c>
      <c r="N44">
        <f>M44*L44</f>
        <v>0.68442124287394634</v>
      </c>
      <c r="O44">
        <f>D31-N46</f>
        <v>4.5987340526151721E-2</v>
      </c>
    </row>
    <row r="45" spans="5:15" x14ac:dyDescent="0.3">
      <c r="E45" t="s">
        <v>8</v>
      </c>
      <c r="F45">
        <f>SUM(G14,G16,G18)/SUM(J14,J16,J18)</f>
        <v>0.27570093457943923</v>
      </c>
      <c r="G45">
        <f>-F45*LOG(F45,2)</f>
        <v>0.51247949666036929</v>
      </c>
      <c r="H45">
        <f>SUM(H14,H16,H18)/SUM(J14,J16,J18)</f>
        <v>0.41588785046728971</v>
      </c>
      <c r="I45">
        <f>-H45*LOG(H45,2)</f>
        <v>0.526403207634078</v>
      </c>
      <c r="J45">
        <f>SUM(I14,I16,I18)/SUM(J14,J16,J18)</f>
        <v>0.30841121495327101</v>
      </c>
      <c r="K45">
        <f>-J45*LOG(J45,2)</f>
        <v>0.52339630478886812</v>
      </c>
      <c r="L45">
        <f>SUM(G45,I45,K45)</f>
        <v>1.5622790090833154</v>
      </c>
      <c r="M45">
        <f>SUM(J14,J16,J18)/400</f>
        <v>0.53500000000000003</v>
      </c>
      <c r="N45">
        <f>M45*L45</f>
        <v>0.83581926985957378</v>
      </c>
    </row>
    <row r="46" spans="5:15" x14ac:dyDescent="0.3">
      <c r="M46" s="1" t="s">
        <v>15</v>
      </c>
      <c r="N46">
        <f>SUM(N44,N45)</f>
        <v>1.5202405127335201</v>
      </c>
    </row>
  </sheetData>
  <mergeCells count="7">
    <mergeCell ref="B2:D2"/>
    <mergeCell ref="F35:G35"/>
    <mergeCell ref="H35:I35"/>
    <mergeCell ref="J35:K35"/>
    <mergeCell ref="F42:G42"/>
    <mergeCell ref="H42:I42"/>
    <mergeCell ref="J42:K4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Patel</dc:creator>
  <cp:lastModifiedBy>Aniket Patel</cp:lastModifiedBy>
  <dcterms:created xsi:type="dcterms:W3CDTF">2021-12-15T23:48:52Z</dcterms:created>
  <dcterms:modified xsi:type="dcterms:W3CDTF">2021-12-16T00:38:20Z</dcterms:modified>
</cp:coreProperties>
</file>