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1\CS513\Final exam\"/>
    </mc:Choice>
  </mc:AlternateContent>
  <xr:revisionPtr revIDLastSave="0" documentId="8_{711DA387-C662-4932-85EF-D7F9C9091541}" xr6:coauthVersionLast="47" xr6:coauthVersionMax="47" xr10:uidLastSave="{00000000-0000-0000-0000-000000000000}"/>
  <bookViews>
    <workbookView xWindow="-108" yWindow="-108" windowWidth="23256" windowHeight="12456" xr2:uid="{963140AD-7C81-451D-AC56-1A14CF3CA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1" l="1"/>
  <c r="F43" i="1"/>
  <c r="G42" i="1"/>
  <c r="F42" i="1"/>
  <c r="G41" i="1"/>
  <c r="I41" i="1" s="1"/>
  <c r="F41" i="1"/>
  <c r="D41" i="1"/>
  <c r="C41" i="1"/>
  <c r="G37" i="1"/>
  <c r="F37" i="1"/>
  <c r="G36" i="1"/>
  <c r="F36" i="1"/>
  <c r="G35" i="1"/>
  <c r="I35" i="1" s="1"/>
  <c r="F35" i="1"/>
  <c r="D35" i="1"/>
  <c r="C35" i="1"/>
  <c r="H35" i="1" s="1"/>
  <c r="H28" i="1"/>
  <c r="G28" i="1"/>
  <c r="F28" i="1"/>
  <c r="H27" i="1"/>
  <c r="G27" i="1"/>
  <c r="I27" i="1" s="1"/>
  <c r="J27" i="1" s="1"/>
  <c r="F27" i="1"/>
  <c r="G26" i="1"/>
  <c r="F26" i="1"/>
  <c r="I26" i="1" s="1"/>
  <c r="D26" i="1"/>
  <c r="C26" i="1"/>
  <c r="H26" i="1" s="1"/>
  <c r="G24" i="1"/>
  <c r="F24" i="1"/>
  <c r="G23" i="1"/>
  <c r="F23" i="1"/>
  <c r="G22" i="1"/>
  <c r="F22" i="1"/>
  <c r="D22" i="1"/>
  <c r="C22" i="1"/>
  <c r="G20" i="1"/>
  <c r="F20" i="1"/>
  <c r="G19" i="1"/>
  <c r="F19" i="1"/>
  <c r="G18" i="1"/>
  <c r="I18" i="1" s="1"/>
  <c r="J18" i="1" s="1"/>
  <c r="F18" i="1"/>
  <c r="D18" i="1"/>
  <c r="C18" i="1"/>
  <c r="H18" i="1" s="1"/>
  <c r="G16" i="1"/>
  <c r="F16" i="1"/>
  <c r="G15" i="1"/>
  <c r="F15" i="1"/>
  <c r="G14" i="1"/>
  <c r="F14" i="1"/>
  <c r="I14" i="1" s="1"/>
  <c r="D14" i="1"/>
  <c r="C14" i="1"/>
  <c r="H14" i="1" s="1"/>
  <c r="J14" i="1" l="1"/>
  <c r="H22" i="1"/>
  <c r="I28" i="1"/>
  <c r="J28" i="1" s="1"/>
  <c r="H41" i="1"/>
  <c r="J41" i="1"/>
  <c r="I22" i="1"/>
  <c r="J35" i="1"/>
  <c r="J26" i="1"/>
  <c r="J22" i="1" l="1"/>
</calcChain>
</file>

<file path=xl/sharedStrings.xml><?xml version="1.0" encoding="utf-8"?>
<sst xmlns="http://schemas.openxmlformats.org/spreadsheetml/2006/main" count="77" uniqueCount="32">
  <si>
    <t xml:space="preserve">Ethnicity </t>
  </si>
  <si>
    <t>Age category</t>
  </si>
  <si>
    <t>Alcohol</t>
  </si>
  <si>
    <t>Cocaine</t>
  </si>
  <si>
    <t>Heroine</t>
  </si>
  <si>
    <t>Row total</t>
  </si>
  <si>
    <t>Black</t>
  </si>
  <si>
    <t>Old</t>
  </si>
  <si>
    <t>Young</t>
  </si>
  <si>
    <t>Hispanic</t>
  </si>
  <si>
    <t>White</t>
  </si>
  <si>
    <t>Column total</t>
  </si>
  <si>
    <t>old</t>
  </si>
  <si>
    <t>No</t>
  </si>
  <si>
    <t>PR</t>
  </si>
  <si>
    <t>P(J/TL)</t>
  </si>
  <si>
    <t>P(J/TR)</t>
  </si>
  <si>
    <t>Q(S/T)</t>
  </si>
  <si>
    <t>OVERALL</t>
  </si>
  <si>
    <t>Pl</t>
  </si>
  <si>
    <t>Level Two</t>
  </si>
  <si>
    <t>For Black</t>
  </si>
  <si>
    <t>For Not Black</t>
  </si>
  <si>
    <t>LEVEL ONE</t>
  </si>
  <si>
    <t>SPLIT</t>
  </si>
  <si>
    <t>LEVEL</t>
  </si>
  <si>
    <t>2PL*TR</t>
  </si>
  <si>
    <t>ALCOHOL</t>
  </si>
  <si>
    <t>COCOAINE</t>
  </si>
  <si>
    <t>HERIOINE</t>
  </si>
  <si>
    <t>COCAINE</t>
  </si>
  <si>
    <t>HEROINE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</si>
</sst>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BA7B7-5EAB-4FC7-B886-209C9138F651}" name="Table1" displayName="Table1" ref="A1:F8" totalsRowShown="0">
  <autoFilter ref="A1:F8" xr:uid="{28DBA7B7-5EAB-4FC7-B886-209C9138F651}"/>
  <tableColumns count="6">
    <tableColumn id="1" xr3:uid="{6C99290C-00AB-4F04-8B41-2F75447E2D99}" name="Ethnicity "/>
    <tableColumn id="2" xr3:uid="{8BF7B2FB-E4DF-44E0-BF20-33FDE06FA176}" name="Age category"/>
    <tableColumn id="3" xr3:uid="{3D51FD81-AB7E-4271-BCEA-1CC1FBB3D5C7}" name="Alcohol"/>
    <tableColumn id="4" xr3:uid="{BEE5DCD6-FC13-4739-85AB-AA240A209A23}" name="Cocaine"/>
    <tableColumn id="5" xr3:uid="{6E59D08D-B91A-4CD2-AF25-B17F2EC457BA}" name="Heroine"/>
    <tableColumn id="6" xr3:uid="{25DC37B6-1CD1-4674-8BDF-0FC861E3661D}" name="Row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4A92-0C92-4680-9531-8F22B092953A}">
  <dimension ref="A1:M43"/>
  <sheetViews>
    <sheetView tabSelected="1" topLeftCell="A28" workbookViewId="0">
      <selection activeCell="A13" sqref="A13:XFD13"/>
    </sheetView>
  </sheetViews>
  <sheetFormatPr defaultRowHeight="14.4" x14ac:dyDescent="0.3"/>
  <cols>
    <col min="1" max="1" width="10.6640625" customWidth="1"/>
    <col min="2" max="2" width="13.88671875" customWidth="1"/>
    <col min="3" max="3" width="9.21875" customWidth="1"/>
    <col min="4" max="4" width="9.5546875" customWidth="1"/>
    <col min="5" max="5" width="9.44140625" customWidth="1"/>
    <col min="6" max="6" width="10.88671875" customWidth="1"/>
    <col min="13" max="13" width="8.88671875" style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">
      <c r="A2" t="s">
        <v>6</v>
      </c>
      <c r="B2" t="s">
        <v>7</v>
      </c>
      <c r="C2">
        <v>30</v>
      </c>
      <c r="D2">
        <v>48</v>
      </c>
      <c r="E2">
        <v>17</v>
      </c>
      <c r="F2">
        <v>95</v>
      </c>
    </row>
    <row r="3" spans="1:13" x14ac:dyDescent="0.3">
      <c r="A3" t="s">
        <v>6</v>
      </c>
      <c r="B3" t="s">
        <v>8</v>
      </c>
      <c r="C3">
        <v>25</v>
      </c>
      <c r="D3">
        <v>72</v>
      </c>
      <c r="E3">
        <v>13</v>
      </c>
      <c r="F3">
        <v>110</v>
      </c>
    </row>
    <row r="4" spans="1:13" x14ac:dyDescent="0.3">
      <c r="A4" t="s">
        <v>9</v>
      </c>
      <c r="B4" t="s">
        <v>7</v>
      </c>
      <c r="C4">
        <v>7</v>
      </c>
      <c r="D4">
        <v>0</v>
      </c>
      <c r="E4">
        <v>5</v>
      </c>
      <c r="F4">
        <v>12</v>
      </c>
    </row>
    <row r="5" spans="1:13" x14ac:dyDescent="0.3">
      <c r="A5" t="s">
        <v>9</v>
      </c>
      <c r="B5" t="s">
        <v>8</v>
      </c>
      <c r="C5">
        <v>8</v>
      </c>
      <c r="D5">
        <v>7</v>
      </c>
      <c r="E5">
        <v>19</v>
      </c>
      <c r="F5">
        <v>34</v>
      </c>
    </row>
    <row r="6" spans="1:13" x14ac:dyDescent="0.3">
      <c r="A6" t="s">
        <v>10</v>
      </c>
      <c r="B6" t="s">
        <v>12</v>
      </c>
      <c r="C6">
        <v>60</v>
      </c>
      <c r="D6">
        <v>2</v>
      </c>
      <c r="E6">
        <v>17</v>
      </c>
      <c r="F6">
        <v>79</v>
      </c>
    </row>
    <row r="7" spans="1:13" x14ac:dyDescent="0.3">
      <c r="A7" t="s">
        <v>10</v>
      </c>
      <c r="B7" t="s">
        <v>8</v>
      </c>
      <c r="C7">
        <v>26</v>
      </c>
      <c r="D7">
        <v>10</v>
      </c>
      <c r="E7">
        <v>34</v>
      </c>
      <c r="F7">
        <v>70</v>
      </c>
    </row>
    <row r="8" spans="1:13" x14ac:dyDescent="0.3">
      <c r="A8" t="s">
        <v>11</v>
      </c>
      <c r="C8">
        <v>156</v>
      </c>
      <c r="D8">
        <v>139</v>
      </c>
      <c r="E8">
        <v>105</v>
      </c>
      <c r="F8">
        <v>400</v>
      </c>
    </row>
    <row r="12" spans="1:13" x14ac:dyDescent="0.3">
      <c r="A12" t="s">
        <v>23</v>
      </c>
    </row>
    <row r="13" spans="1:13" s="2" customFormat="1" x14ac:dyDescent="0.3">
      <c r="A13" s="2" t="s">
        <v>13</v>
      </c>
      <c r="B13" s="2" t="s">
        <v>24</v>
      </c>
      <c r="C13" s="2" t="s">
        <v>19</v>
      </c>
      <c r="D13" s="2" t="s">
        <v>14</v>
      </c>
      <c r="E13" s="2" t="s">
        <v>25</v>
      </c>
      <c r="F13" s="2" t="s">
        <v>15</v>
      </c>
      <c r="G13" s="2" t="s">
        <v>16</v>
      </c>
      <c r="H13" s="2" t="s">
        <v>26</v>
      </c>
      <c r="I13" s="2" t="s">
        <v>17</v>
      </c>
      <c r="J13" s="2" t="s">
        <v>18</v>
      </c>
      <c r="M13" s="3"/>
    </row>
    <row r="14" spans="1:13" x14ac:dyDescent="0.3">
      <c r="A14" s="4">
        <v>1</v>
      </c>
      <c r="B14" s="4" t="s">
        <v>6</v>
      </c>
      <c r="C14" s="4">
        <f>205/400</f>
        <v>0.51249999999999996</v>
      </c>
      <c r="D14" s="4">
        <f>195/400</f>
        <v>0.48749999999999999</v>
      </c>
      <c r="E14" s="4" t="s">
        <v>27</v>
      </c>
      <c r="F14" s="4">
        <f>55/205</f>
        <v>0.26829268292682928</v>
      </c>
      <c r="G14" s="4">
        <f>SUM(C4:C7)/SUM(F4:F7)</f>
        <v>0.517948717948718</v>
      </c>
      <c r="H14" s="4">
        <f>2*(C14*D14)</f>
        <v>0.49968749999999995</v>
      </c>
      <c r="I14" s="4">
        <f>ABS(G14-F14)+ABS(G15-F15)+ABS(G16-F16)</f>
        <v>0.97585991244527837</v>
      </c>
      <c r="J14" s="4">
        <f>I14*H14</f>
        <v>0.48762499999999998</v>
      </c>
    </row>
    <row r="15" spans="1:13" x14ac:dyDescent="0.3">
      <c r="A15" s="4"/>
      <c r="B15" s="4"/>
      <c r="C15" s="4"/>
      <c r="D15" s="4"/>
      <c r="E15" s="4" t="s">
        <v>28</v>
      </c>
      <c r="F15" s="4">
        <f>120/205</f>
        <v>0.58536585365853655</v>
      </c>
      <c r="G15" s="4">
        <f>SUM(D4:D7)/SUM(F4:F7)</f>
        <v>9.7435897435897437E-2</v>
      </c>
      <c r="H15" s="4"/>
      <c r="I15" s="4"/>
      <c r="J15" s="4"/>
    </row>
    <row r="16" spans="1:13" x14ac:dyDescent="0.3">
      <c r="A16" s="4"/>
      <c r="B16" s="4"/>
      <c r="C16" s="4"/>
      <c r="D16" s="4"/>
      <c r="E16" s="4" t="s">
        <v>29</v>
      </c>
      <c r="F16" s="4">
        <f>30/205</f>
        <v>0.14634146341463414</v>
      </c>
      <c r="G16" s="4">
        <f>SUM(E4:E7)/SUM(F4:F7)</f>
        <v>0.38461538461538464</v>
      </c>
      <c r="H16" s="4"/>
      <c r="I16" s="4"/>
      <c r="J16" s="4"/>
    </row>
    <row r="18" spans="1:10" x14ac:dyDescent="0.3">
      <c r="A18">
        <v>2</v>
      </c>
      <c r="B18" t="s">
        <v>9</v>
      </c>
      <c r="C18">
        <f>46/400</f>
        <v>0.115</v>
      </c>
      <c r="D18">
        <f>(400-46)/400</f>
        <v>0.88500000000000001</v>
      </c>
      <c r="E18" t="s">
        <v>27</v>
      </c>
      <c r="F18">
        <f>15/46</f>
        <v>0.32608695652173914</v>
      </c>
      <c r="G18">
        <f>SUM(C2:C7)/SUM(F2:F7)</f>
        <v>0.39</v>
      </c>
      <c r="H18">
        <f t="shared" ref="H18:H41" si="0">2*(C18*D18)</f>
        <v>0.20355000000000001</v>
      </c>
      <c r="I18">
        <f t="shared" ref="I18:I41" si="1">ABS(G18-F18)+ABS(G19-F19)+ABS(G20-F20)</f>
        <v>0.51847826086956517</v>
      </c>
      <c r="J18">
        <f t="shared" ref="J18:J41" si="2">I18*H18</f>
        <v>0.10553625</v>
      </c>
    </row>
    <row r="19" spans="1:10" x14ac:dyDescent="0.3">
      <c r="E19" t="s">
        <v>30</v>
      </c>
      <c r="F19">
        <f>7/46</f>
        <v>0.15217391304347827</v>
      </c>
      <c r="G19">
        <f>SUM(D2:D7)/SUM(F2:F7)</f>
        <v>0.34749999999999998</v>
      </c>
    </row>
    <row r="20" spans="1:10" x14ac:dyDescent="0.3">
      <c r="E20" t="s">
        <v>31</v>
      </c>
      <c r="F20">
        <f>24/46</f>
        <v>0.52173913043478259</v>
      </c>
      <c r="G20">
        <f>SUM(E2:E7)/SUM(F2:F7)</f>
        <v>0.26250000000000001</v>
      </c>
    </row>
    <row r="22" spans="1:10" x14ac:dyDescent="0.3">
      <c r="A22">
        <v>3</v>
      </c>
      <c r="B22" t="s">
        <v>10</v>
      </c>
      <c r="C22">
        <f>149/400</f>
        <v>0.3725</v>
      </c>
      <c r="D22">
        <f>(400-149)/400</f>
        <v>0.62749999999999995</v>
      </c>
      <c r="E22" t="s">
        <v>27</v>
      </c>
      <c r="F22">
        <f>86/149</f>
        <v>0.57718120805369133</v>
      </c>
      <c r="G22">
        <f>SUM(C2:C5)/SUM(F2:F5)</f>
        <v>0.2788844621513944</v>
      </c>
      <c r="H22">
        <f t="shared" si="0"/>
        <v>0.46748749999999994</v>
      </c>
      <c r="I22">
        <f t="shared" si="1"/>
        <v>0.85087836573170417</v>
      </c>
      <c r="J22">
        <f t="shared" si="2"/>
        <v>0.39777499999999999</v>
      </c>
    </row>
    <row r="23" spans="1:10" x14ac:dyDescent="0.3">
      <c r="E23" t="s">
        <v>30</v>
      </c>
      <c r="F23">
        <f>12/149</f>
        <v>8.0536912751677847E-2</v>
      </c>
      <c r="G23">
        <f>SUM(D2:D5)/SUM(F2:F5)</f>
        <v>0.50597609561752988</v>
      </c>
    </row>
    <row r="24" spans="1:10" x14ac:dyDescent="0.3">
      <c r="E24" t="s">
        <v>31</v>
      </c>
      <c r="F24">
        <f>51/149</f>
        <v>0.34228187919463088</v>
      </c>
      <c r="G24">
        <f>SUM(E2:E5)/SUM(F2:F5)</f>
        <v>0.2151394422310757</v>
      </c>
    </row>
    <row r="26" spans="1:10" x14ac:dyDescent="0.3">
      <c r="A26">
        <v>4</v>
      </c>
      <c r="B26" t="s">
        <v>7</v>
      </c>
      <c r="C26">
        <f>(95+12+79)/400</f>
        <v>0.46500000000000002</v>
      </c>
      <c r="D26">
        <f>(110+34+70)/400</f>
        <v>0.53500000000000003</v>
      </c>
      <c r="E26" t="s">
        <v>27</v>
      </c>
      <c r="F26">
        <f>97/SUM(F2:F6)</f>
        <v>0.29393939393939394</v>
      </c>
      <c r="G26">
        <f>59/SUM(F3:F7)</f>
        <v>0.19344262295081968</v>
      </c>
      <c r="H26">
        <f t="shared" si="0"/>
        <v>0.49755000000000005</v>
      </c>
      <c r="I26">
        <f t="shared" si="1"/>
        <v>0.33899652260307994</v>
      </c>
      <c r="J26">
        <f t="shared" si="2"/>
        <v>0.16866771982116244</v>
      </c>
    </row>
    <row r="27" spans="1:10" x14ac:dyDescent="0.3">
      <c r="E27" t="s">
        <v>30</v>
      </c>
      <c r="F27">
        <f>50/SUM(F2:F6)</f>
        <v>0.15151515151515152</v>
      </c>
      <c r="G27">
        <f>89/SUM(F3:F7)</f>
        <v>0.29180327868852457</v>
      </c>
      <c r="H27">
        <f t="shared" si="0"/>
        <v>0</v>
      </c>
      <c r="I27">
        <f t="shared" si="1"/>
        <v>0.23849975161450571</v>
      </c>
      <c r="J27">
        <f t="shared" si="2"/>
        <v>0</v>
      </c>
    </row>
    <row r="28" spans="1:10" x14ac:dyDescent="0.3">
      <c r="E28" t="s">
        <v>31</v>
      </c>
      <c r="F28">
        <f>39/SUM(F2:F6)</f>
        <v>0.11818181818181818</v>
      </c>
      <c r="G28">
        <f>66/SUM(F3:F7)</f>
        <v>0.21639344262295082</v>
      </c>
      <c r="H28">
        <f t="shared" si="0"/>
        <v>0</v>
      </c>
      <c r="I28">
        <f t="shared" si="1"/>
        <v>9.8211624441132642E-2</v>
      </c>
      <c r="J28">
        <f t="shared" si="2"/>
        <v>0</v>
      </c>
    </row>
    <row r="32" spans="1:10" x14ac:dyDescent="0.3">
      <c r="A32" t="s">
        <v>20</v>
      </c>
    </row>
    <row r="33" spans="1:13" x14ac:dyDescent="0.3">
      <c r="A33" t="s">
        <v>21</v>
      </c>
    </row>
    <row r="34" spans="1:13" s="2" customFormat="1" x14ac:dyDescent="0.3">
      <c r="A34" s="2" t="s">
        <v>13</v>
      </c>
      <c r="B34" s="2" t="s">
        <v>24</v>
      </c>
      <c r="C34" s="2" t="s">
        <v>19</v>
      </c>
      <c r="D34" s="2" t="s">
        <v>14</v>
      </c>
      <c r="E34" s="2" t="s">
        <v>25</v>
      </c>
      <c r="F34" s="2" t="s">
        <v>15</v>
      </c>
      <c r="G34" s="2" t="s">
        <v>16</v>
      </c>
      <c r="H34" s="2" t="s">
        <v>26</v>
      </c>
      <c r="I34" s="2" t="s">
        <v>17</v>
      </c>
      <c r="J34" s="2" t="s">
        <v>18</v>
      </c>
      <c r="M34" s="3"/>
    </row>
    <row r="35" spans="1:13" x14ac:dyDescent="0.3">
      <c r="A35">
        <v>1</v>
      </c>
      <c r="B35" t="s">
        <v>7</v>
      </c>
      <c r="C35">
        <f>95/205</f>
        <v>0.46341463414634149</v>
      </c>
      <c r="D35">
        <f>110/205</f>
        <v>0.53658536585365857</v>
      </c>
      <c r="E35" t="s">
        <v>27</v>
      </c>
      <c r="F35">
        <f>30/95</f>
        <v>0.31578947368421051</v>
      </c>
      <c r="G35">
        <f>25/110</f>
        <v>0.22727272727272727</v>
      </c>
      <c r="H35">
        <f t="shared" si="0"/>
        <v>0.49732302201070799</v>
      </c>
      <c r="I35">
        <f t="shared" si="1"/>
        <v>0.29856459330143537</v>
      </c>
      <c r="J35">
        <f t="shared" si="2"/>
        <v>0.14848304580606783</v>
      </c>
    </row>
    <row r="36" spans="1:13" x14ac:dyDescent="0.3">
      <c r="E36" t="s">
        <v>30</v>
      </c>
      <c r="F36">
        <f>48/95</f>
        <v>0.50526315789473686</v>
      </c>
      <c r="G36">
        <f>72/110</f>
        <v>0.65454545454545454</v>
      </c>
    </row>
    <row r="37" spans="1:13" x14ac:dyDescent="0.3">
      <c r="E37" t="s">
        <v>31</v>
      </c>
      <c r="F37">
        <f>17/95</f>
        <v>0.17894736842105263</v>
      </c>
      <c r="G37">
        <f>13/110</f>
        <v>0.11818181818181818</v>
      </c>
    </row>
    <row r="39" spans="1:13" x14ac:dyDescent="0.3">
      <c r="A39" t="s">
        <v>22</v>
      </c>
    </row>
    <row r="40" spans="1:13" s="2" customFormat="1" x14ac:dyDescent="0.3">
      <c r="A40" s="2" t="s">
        <v>13</v>
      </c>
      <c r="B40" s="2" t="s">
        <v>24</v>
      </c>
      <c r="C40" s="2" t="s">
        <v>19</v>
      </c>
      <c r="D40" s="2" t="s">
        <v>14</v>
      </c>
      <c r="E40" s="2" t="s">
        <v>25</v>
      </c>
      <c r="F40" s="2" t="s">
        <v>15</v>
      </c>
      <c r="G40" s="2" t="s">
        <v>16</v>
      </c>
      <c r="H40" s="2" t="s">
        <v>26</v>
      </c>
      <c r="I40" s="2" t="s">
        <v>17</v>
      </c>
      <c r="J40" s="2" t="s">
        <v>18</v>
      </c>
      <c r="M40" s="3"/>
    </row>
    <row r="41" spans="1:13" x14ac:dyDescent="0.3">
      <c r="A41" s="4">
        <v>1</v>
      </c>
      <c r="B41" s="4" t="s">
        <v>7</v>
      </c>
      <c r="C41" s="4">
        <f>(12+79)/(12+34+79+70)</f>
        <v>0.46666666666666667</v>
      </c>
      <c r="D41" s="4">
        <f>104/(12+34+79+70)</f>
        <v>0.53333333333333333</v>
      </c>
      <c r="E41" s="4" t="s">
        <v>27</v>
      </c>
      <c r="F41" s="4">
        <f>67/91</f>
        <v>0.73626373626373631</v>
      </c>
      <c r="G41" s="4">
        <f>34/104</f>
        <v>0.32692307692307693</v>
      </c>
      <c r="H41" s="4">
        <f t="shared" si="0"/>
        <v>0.49777777777777776</v>
      </c>
      <c r="I41" s="4">
        <f t="shared" si="1"/>
        <v>0.81868131868131866</v>
      </c>
      <c r="J41" s="4">
        <f t="shared" si="2"/>
        <v>0.40752136752136747</v>
      </c>
    </row>
    <row r="42" spans="1:13" x14ac:dyDescent="0.3">
      <c r="A42" s="4"/>
      <c r="B42" s="4"/>
      <c r="C42" s="4"/>
      <c r="D42" s="4"/>
      <c r="E42" s="4" t="s">
        <v>30</v>
      </c>
      <c r="F42" s="4">
        <f>2/91</f>
        <v>2.197802197802198E-2</v>
      </c>
      <c r="G42" s="4">
        <f>17/104</f>
        <v>0.16346153846153846</v>
      </c>
      <c r="H42" s="4"/>
      <c r="I42" s="4"/>
      <c r="J42" s="4"/>
    </row>
    <row r="43" spans="1:13" x14ac:dyDescent="0.3">
      <c r="A43" s="4"/>
      <c r="B43" s="4"/>
      <c r="C43" s="4"/>
      <c r="D43" s="4"/>
      <c r="E43" s="4" t="s">
        <v>31</v>
      </c>
      <c r="F43" s="4">
        <f>22/91</f>
        <v>0.24175824175824176</v>
      </c>
      <c r="G43" s="4">
        <f>53/104</f>
        <v>0.50961538461538458</v>
      </c>
      <c r="H43" s="4"/>
      <c r="I43" s="4"/>
      <c r="J4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Italia</dc:creator>
  <cp:lastModifiedBy>Utsav Italia</cp:lastModifiedBy>
  <dcterms:created xsi:type="dcterms:W3CDTF">2021-12-16T01:45:44Z</dcterms:created>
  <dcterms:modified xsi:type="dcterms:W3CDTF">2021-12-16T02:07:59Z</dcterms:modified>
</cp:coreProperties>
</file>