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6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7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OneDrive\Desktop\Studies\BAN630 Optimization\case study\"/>
    </mc:Choice>
  </mc:AlternateContent>
  <xr:revisionPtr revIDLastSave="0" documentId="13_ncr:1_{7A0A66A1-6B3C-429B-BEB0-7B70F0FD62CE}" xr6:coauthVersionLast="46" xr6:coauthVersionMax="46" xr10:uidLastSave="{00000000-0000-0000-0000-000000000000}"/>
  <bookViews>
    <workbookView xWindow="-120" yWindow="-120" windowWidth="20730" windowHeight="11160" tabRatio="943" xr2:uid="{4F847497-3694-4C49-80B5-D6CB6DE15CA2}"/>
  </bookViews>
  <sheets>
    <sheet name="Spreadsheet  Forumulation " sheetId="53" r:id="rId1"/>
    <sheet name="Decision Tree" sheetId="1" r:id="rId2"/>
    <sheet name="treeCalc_1" sheetId="2" state="hidden" r:id="rId3"/>
    <sheet name="Optimal Tree" sheetId="55" r:id="rId4"/>
    <sheet name="Probability Chart" sheetId="54" r:id="rId5"/>
    <sheet name="Strategy D6-Sell Design" sheetId="61" r:id="rId6"/>
    <sheet name="StrategyC15-Approval New Design" sheetId="62" r:id="rId7"/>
    <sheet name="StrategyC14-Approval New Design" sheetId="63" r:id="rId8"/>
    <sheet name="Tornado" sheetId="64" r:id="rId9"/>
    <sheet name="2-WayApp.New Design,Sell Design" sheetId="65" r:id="rId10"/>
    <sheet name="2 Way-App. New Des Vs App. Imp " sheetId="66" r:id="rId11"/>
  </sheets>
  <externalReferences>
    <externalReference r:id="rId12"/>
  </externalReferences>
  <definedNames>
    <definedName name="PalisadeReportWorksheetCreatedBy" localSheetId="10">"PrecisionTree"</definedName>
    <definedName name="PalisadeReportWorksheetCreatedBy" localSheetId="9">"PrecisionTree"</definedName>
    <definedName name="PalisadeReportWorksheetCreatedBy" localSheetId="3">"PrecisionTree"</definedName>
    <definedName name="PalisadeReportWorksheetCreatedBy" localSheetId="4">"PrecisionTree"</definedName>
    <definedName name="PalisadeReportWorksheetCreatedBy" localSheetId="5">"PrecisionTree"</definedName>
    <definedName name="PalisadeReportWorksheetCreatedBy" localSheetId="7">"PrecisionTree"</definedName>
    <definedName name="PalisadeReportWorksheetCreatedBy" localSheetId="6">"PrecisionTree"</definedName>
    <definedName name="PalisadeReportWorksheetCreatedBy" localSheetId="8">"PrecisionTree"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PTreeObjectReference(PTDecisionTree_1,treeCalc_1!$A$1)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FALSE</definedName>
    <definedName name="PTree_RiskProfile_IncludeProbabilityChart" hidden="1">TRUE</definedName>
    <definedName name="PTree_RiskProfile_IncludeStatisticalSummary" hidden="1">FALSE</definedName>
    <definedName name="PTree_RiskProfile_Model" hidden="1">PTreeObjectReference(PTDecisionTree_1,treeCalc_1!$A$1)</definedName>
    <definedName name="PTree_RiskProfile_PathsToAnalyze" hidden="1">0</definedName>
    <definedName name="PTree_RiskProfile_ReportPlacement" hidden="1">0</definedName>
    <definedName name="PTree_RiskProfile_StartingNode" hidden="1">PTreeObjectReference(NULL,NULL)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FALSE</definedName>
    <definedName name="PTree_SensitivityAnalysis_IncludeStrategyRegion" hidden="1">FALSE</definedName>
    <definedName name="PTree_SensitivityAnalysis_IncludeTornadoGraph" hidden="1">TRUE</definedName>
    <definedName name="PTree_SensitivityAnalysis_Inputs_1_AlternateCellLabel" hidden="1">"Approval of Improve Design"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0.95</definedName>
    <definedName name="PTree_SensitivityAnalysis_Inputs_1_Minimum" hidden="1">0.1</definedName>
    <definedName name="PTree_SensitivityAnalysis_Inputs_1_OneWayAnalysis" hidden="1">1</definedName>
    <definedName name="PTree_SensitivityAnalysis_Inputs_1_Steps" hidden="1">10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'Decision Tree'!$C$14</definedName>
    <definedName name="PTree_SensitivityAnalysis_Inputs_2_AlternateCellLabel" hidden="1">"Approval New Design"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0.95</definedName>
    <definedName name="PTree_SensitivityAnalysis_Inputs_2_Minimum" hidden="1">0.1</definedName>
    <definedName name="PTree_SensitivityAnalysis_Inputs_2_OneWayAnalysis" hidden="1">1</definedName>
    <definedName name="PTree_SensitivityAnalysis_Inputs_2_Steps" hidden="1">10</definedName>
    <definedName name="PTree_SensitivityAnalysis_Inputs_2_TwoWayAnalysis" hidden="1">0</definedName>
    <definedName name="PTree_SensitivityAnalysis_Inputs_2_VariationMethod" hidden="1">2</definedName>
    <definedName name="PTree_SensitivityAnalysis_Inputs_2_VaryCell" hidden="1">'Decision Tree'!$C$15</definedName>
    <definedName name="PTree_SensitivityAnalysis_Inputs_3_AlternateCellLabel" hidden="1">"Sell Design"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8000000</definedName>
    <definedName name="PTree_SensitivityAnalysis_Inputs_3_Minimum" hidden="1">2000000</definedName>
    <definedName name="PTree_SensitivityAnalysis_Inputs_3_OneWayAnalysis" hidden="1">1</definedName>
    <definedName name="PTree_SensitivityAnalysis_Inputs_3_Steps" hidden="1">10</definedName>
    <definedName name="PTree_SensitivityAnalysis_Inputs_3_TwoWayAnalysis" hidden="1">0</definedName>
    <definedName name="PTree_SensitivityAnalysis_Inputs_3_VariationMethod" hidden="1">2</definedName>
    <definedName name="PTree_SensitivityAnalysis_Inputs_3_VaryCell" hidden="1">'Decision Tree'!$D$6</definedName>
    <definedName name="PTree_SensitivityAnalysis_Inputs_4_AlternateCellLabel" hidden="1">"Improve Design High Demand Net Revenue"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8000000</definedName>
    <definedName name="PTree_SensitivityAnalysis_Inputs_4_Minimum" hidden="1">5000000</definedName>
    <definedName name="PTree_SensitivityAnalysis_Inputs_4_OneWayAnalysis" hidden="1">0</definedName>
    <definedName name="PTree_SensitivityAnalysis_Inputs_4_Steps" hidden="1">10</definedName>
    <definedName name="PTree_SensitivityAnalysis_Inputs_4_TwoWayAnalysis" hidden="1">1</definedName>
    <definedName name="PTree_SensitivityAnalysis_Inputs_4_VariationMethod" hidden="1">2</definedName>
    <definedName name="PTree_SensitivityAnalysis_Inputs_4_VaryCell" hidden="1">'Decision Tree'!$D$18</definedName>
    <definedName name="PTree_SensitivityAnalysis_Inputs_5_AlternateCellLabel" hidden="1">"New Design High Demand Net Revenue"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8000000</definedName>
    <definedName name="PTree_SensitivityAnalysis_Inputs_5_Minimum" hidden="1">5000000</definedName>
    <definedName name="PTree_SensitivityAnalysis_Inputs_5_OneWayAnalysis" hidden="1">0</definedName>
    <definedName name="PTree_SensitivityAnalysis_Inputs_5_Steps" hidden="1">10</definedName>
    <definedName name="PTree_SensitivityAnalysis_Inputs_5_TwoWayAnalysis" hidden="1">2</definedName>
    <definedName name="PTree_SensitivityAnalysis_Inputs_5_VariationMethod" hidden="1">2</definedName>
    <definedName name="PTree_SensitivityAnalysis_Inputs_5_VaryCell" hidden="1">'Decision Tree'!$D$19</definedName>
    <definedName name="PTree_SensitivityAnalysis_Inputs_Count" hidden="1">5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PtreeOptimalTree" localSheetId="3">1</definedName>
    <definedName name="TreeData">#REF!</definedName>
    <definedName name="TreeDiagBase">#REF!</definedName>
    <definedName name="TreeDiagram">#REF!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C20" i="53"/>
  <c r="C28" i="53" s="1"/>
  <c r="C31" i="53"/>
  <c r="C19" i="53"/>
  <c r="C27" i="53" s="1"/>
  <c r="C21" i="53"/>
  <c r="C29" i="53" s="1"/>
  <c r="E29" i="53" s="1"/>
  <c r="F29" i="53" s="1"/>
  <c r="D21" i="53"/>
  <c r="D29" i="53" s="1"/>
  <c r="D20" i="53"/>
  <c r="D26" i="53" s="1"/>
  <c r="D19" i="53"/>
  <c r="D27" i="53" s="1"/>
  <c r="D18" i="53"/>
  <c r="C18" i="53"/>
  <c r="D25" i="53"/>
  <c r="C25" i="53"/>
  <c r="D28" i="53" l="1"/>
  <c r="E28" i="53" s="1"/>
  <c r="C26" i="53"/>
  <c r="E26" i="53" s="1"/>
  <c r="E27" i="53"/>
  <c r="E25" i="53"/>
  <c r="H39" i="1"/>
  <c r="J22" i="2" s="1"/>
  <c r="H19" i="1"/>
  <c r="J18" i="2" s="1"/>
  <c r="I50" i="1"/>
  <c r="K33" i="2" s="1"/>
  <c r="I46" i="1"/>
  <c r="K32" i="2" s="1"/>
  <c r="H49" i="1"/>
  <c r="J31" i="2" s="1"/>
  <c r="O31" i="2"/>
  <c r="H43" i="1"/>
  <c r="J27" i="2" s="1"/>
  <c r="D21" i="1"/>
  <c r="G60" i="1" s="1"/>
  <c r="J29" i="2" s="1"/>
  <c r="C21" i="1"/>
  <c r="G54" i="1" s="1"/>
  <c r="F58" i="1"/>
  <c r="J14" i="2" s="1"/>
  <c r="H56" i="1"/>
  <c r="J30" i="2" s="1"/>
  <c r="O28" i="2"/>
  <c r="G59" i="1"/>
  <c r="K29" i="2" s="1"/>
  <c r="G53" i="1"/>
  <c r="K28" i="2" s="1"/>
  <c r="O14" i="2"/>
  <c r="H25" i="1"/>
  <c r="J23" i="2" s="1"/>
  <c r="D20" i="1"/>
  <c r="I27" i="1" s="1"/>
  <c r="C20" i="1"/>
  <c r="I23" i="1" s="1"/>
  <c r="H38" i="1"/>
  <c r="K22" i="2" s="1"/>
  <c r="H34" i="1"/>
  <c r="K21" i="2" s="1"/>
  <c r="G44" i="1"/>
  <c r="K20" i="2" s="1"/>
  <c r="I26" i="1"/>
  <c r="K26" i="2" s="1"/>
  <c r="H18" i="1"/>
  <c r="K18" i="2" s="1"/>
  <c r="G36" i="1"/>
  <c r="K19" i="2" s="1"/>
  <c r="F41" i="1"/>
  <c r="J13" i="2" s="1"/>
  <c r="I22" i="1"/>
  <c r="K25" i="2" s="1"/>
  <c r="O23" i="2"/>
  <c r="H31" i="1"/>
  <c r="J24" i="2" s="1"/>
  <c r="G28" i="1"/>
  <c r="K16" i="2" s="1"/>
  <c r="C19" i="1"/>
  <c r="C18" i="1"/>
  <c r="H15" i="1" s="1"/>
  <c r="H14" i="1"/>
  <c r="K17" i="2" s="1"/>
  <c r="G16" i="1"/>
  <c r="K15" i="2" s="1"/>
  <c r="F21" i="1"/>
  <c r="J12" i="2" s="1"/>
  <c r="J20" i="2"/>
  <c r="O20" i="2"/>
  <c r="J16" i="2"/>
  <c r="O16" i="2"/>
  <c r="J19" i="2"/>
  <c r="O19" i="2"/>
  <c r="O13" i="2"/>
  <c r="J15" i="2"/>
  <c r="O15" i="2"/>
  <c r="O12" i="2"/>
  <c r="K11" i="2"/>
  <c r="J11" i="2"/>
  <c r="O11" i="2"/>
  <c r="B11" i="2"/>
  <c r="B2" i="2"/>
  <c r="F28" i="53" l="1"/>
  <c r="F26" i="53"/>
  <c r="F30" i="53"/>
  <c r="J17" i="2"/>
  <c r="J28" i="2"/>
  <c r="I47" i="1"/>
  <c r="J32" i="2" s="1"/>
  <c r="I51" i="1"/>
  <c r="J33" i="2" s="1"/>
  <c r="J25" i="2"/>
  <c r="H35" i="1"/>
  <c r="J21" i="2" s="1"/>
  <c r="J26" i="2"/>
  <c r="F2" i="2" l="1"/>
  <c r="I35" i="1"/>
  <c r="H29" i="1"/>
  <c r="I42" i="1"/>
  <c r="J26" i="1"/>
  <c r="H48" i="1"/>
  <c r="J47" i="1"/>
  <c r="J50" i="1"/>
  <c r="I19" i="1"/>
  <c r="I15" i="1"/>
  <c r="J51" i="1"/>
  <c r="F40" i="1"/>
  <c r="I38" i="1"/>
  <c r="I39" i="1"/>
  <c r="J46" i="1"/>
  <c r="G41" i="1"/>
  <c r="I30" i="1"/>
  <c r="H24" i="1"/>
  <c r="J27" i="1"/>
  <c r="I49" i="1"/>
  <c r="I56" i="1"/>
  <c r="I25" i="1"/>
  <c r="F20" i="1"/>
  <c r="H42" i="1"/>
  <c r="I43" i="1"/>
  <c r="I14" i="1"/>
  <c r="G58" i="1"/>
  <c r="H37" i="1"/>
  <c r="J22" i="1"/>
  <c r="J23" i="1"/>
  <c r="I18" i="1"/>
  <c r="H60" i="1"/>
  <c r="I55" i="1"/>
  <c r="H55" i="1"/>
  <c r="I31" i="1"/>
  <c r="F57" i="1"/>
  <c r="I34" i="1"/>
  <c r="H45" i="1"/>
  <c r="H59" i="1"/>
  <c r="H17" i="1"/>
  <c r="H30" i="1"/>
  <c r="F33" i="1"/>
  <c r="G21" i="1"/>
  <c r="H54" i="1"/>
  <c r="A15" i="2"/>
  <c r="A11" i="2"/>
  <c r="A20" i="2"/>
  <c r="A30" i="2"/>
  <c r="A32" i="2"/>
  <c r="A25" i="2"/>
  <c r="A28" i="2"/>
  <c r="A12" i="2"/>
  <c r="A18" i="2"/>
  <c r="A24" i="2"/>
  <c r="A31" i="2"/>
  <c r="A16" i="2"/>
  <c r="A33" i="2"/>
  <c r="A23" i="2"/>
  <c r="A29" i="2"/>
  <c r="A26" i="2"/>
  <c r="A21" i="2"/>
  <c r="A13" i="2"/>
  <c r="A19" i="2"/>
  <c r="A22" i="2"/>
  <c r="A14" i="2"/>
  <c r="A27" i="2"/>
  <c r="A17" i="2"/>
</calcChain>
</file>

<file path=xl/sharedStrings.xml><?xml version="1.0" encoding="utf-8"?>
<sst xmlns="http://schemas.openxmlformats.org/spreadsheetml/2006/main" count="392" uniqueCount="164">
  <si>
    <t>Decisions</t>
  </si>
  <si>
    <t xml:space="preserve">Cost, $ </t>
  </si>
  <si>
    <t>Price, $</t>
  </si>
  <si>
    <t>New Design</t>
  </si>
  <si>
    <t>Sell Design</t>
  </si>
  <si>
    <t>Outcomes</t>
  </si>
  <si>
    <t>Low Demand</t>
  </si>
  <si>
    <t>High Demand</t>
  </si>
  <si>
    <t>Average</t>
  </si>
  <si>
    <t>Probabilities</t>
  </si>
  <si>
    <t>Chance</t>
  </si>
  <si>
    <t>Approve</t>
  </si>
  <si>
    <t>Reject</t>
  </si>
  <si>
    <t>2046DF09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</si>
  <si>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</si>
  <si>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</si>
  <si>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</si>
  <si>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</si>
  <si>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</si>
  <si>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</si>
  <si>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</si>
  <si>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</si>
  <si>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</si>
  <si>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</si>
  <si>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</si>
  <si>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</si>
  <si>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</si>
  <si>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</si>
  <si>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</si>
  <si>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</si>
  <si>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</si>
  <si>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</si>
  <si>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</si>
  <si>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</si>
  <si>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</si>
  <si>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</si>
  <si>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</si>
  <si>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</si>
  <si>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</si>
  <si>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</si>
  <si>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</si>
  <si>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</si>
  <si>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</si>
  <si>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</si>
  <si>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</si>
  <si>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</si>
  <si>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</si>
  <si>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</si>
  <si>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</si>
  <si>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</si>
  <si>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</si>
  <si>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8.0.1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</si>
  <si>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</si>
  <si>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</si>
  <si>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</si>
  <si>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</si>
  <si>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</si>
  <si>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</si>
  <si>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</si>
  <si>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Shoe Company</t>
  </si>
  <si>
    <t>Decision</t>
  </si>
  <si>
    <t>2,0,0,3,2,3,4,0,0,0</t>
  </si>
  <si>
    <t>1,0,0,2,5,6,1,0,0</t>
  </si>
  <si>
    <t>4,0,0,0,5,0,0</t>
  </si>
  <si>
    <t>1,0,0,2,7,8,2,0,0</t>
  </si>
  <si>
    <t>1,0,0,2,9,10,1,0,0</t>
  </si>
  <si>
    <t>4,0,0,0,9,0,0</t>
  </si>
  <si>
    <t>1,0,0,2,11,12,3,0,0</t>
  </si>
  <si>
    <t>low Demand</t>
  </si>
  <si>
    <t>4,0,0,0,6,0,0</t>
  </si>
  <si>
    <t>2,0,0,2,13,14,2,0,0</t>
  </si>
  <si>
    <t>Sell design</t>
  </si>
  <si>
    <t>4,0,0,0,13,0,0</t>
  </si>
  <si>
    <t>1,0,0,2,15,16,6,0,0</t>
  </si>
  <si>
    <t>4,0,0,0,10,0,0</t>
  </si>
  <si>
    <t>Net revenue</t>
  </si>
  <si>
    <t>PrecisionTree Policy Suggestion - Optimal Decision Tree</t>
  </si>
  <si>
    <t>#1</t>
  </si>
  <si>
    <t>#2</t>
  </si>
  <si>
    <t>#3</t>
  </si>
  <si>
    <t>#4</t>
  </si>
  <si>
    <t>Value</t>
  </si>
  <si>
    <t>PrecisionTree Sensitivity Analysis - Strategy Region</t>
  </si>
  <si>
    <r>
      <t>Output:</t>
    </r>
    <r>
      <rPr>
        <sz val="8"/>
        <color theme="1"/>
        <rFont val="Tahoma"/>
        <family val="2"/>
      </rPr>
      <t xml:space="preserve"> Decision Tree 'Shoe Company' (Expected Value of Entire Model)</t>
    </r>
  </si>
  <si>
    <t>Strategy Region Data</t>
  </si>
  <si>
    <t>#5</t>
  </si>
  <si>
    <t>#6</t>
  </si>
  <si>
    <t>#7</t>
  </si>
  <si>
    <t>#8</t>
  </si>
  <si>
    <t>#9</t>
  </si>
  <si>
    <t>#10</t>
  </si>
  <si>
    <t>Input</t>
  </si>
  <si>
    <t>Change (%)</t>
  </si>
  <si>
    <t>PrecisionTree Sensitivity Analysis - Tornado Graph</t>
  </si>
  <si>
    <t>Tornado Graph Data</t>
  </si>
  <si>
    <t>Decision Tree 'Shoe Company' (Expected Value of Entire Model)</t>
  </si>
  <si>
    <t>Rank</t>
  </si>
  <si>
    <t>Input Name</t>
  </si>
  <si>
    <t>Cell</t>
  </si>
  <si>
    <t>Minimum</t>
  </si>
  <si>
    <t>Output</t>
  </si>
  <si>
    <t>Maximum</t>
  </si>
  <si>
    <t>Updated design</t>
  </si>
  <si>
    <t>Updated Design</t>
  </si>
  <si>
    <t>Improved Design</t>
  </si>
  <si>
    <t>1,0,0,2,18,19,1,0,0</t>
  </si>
  <si>
    <t>4,0,0,0,4,0,0</t>
  </si>
  <si>
    <t>4,0,0,0,18,0,0</t>
  </si>
  <si>
    <t>2,0,0,1,20,4,0,0</t>
  </si>
  <si>
    <t>Original Design</t>
  </si>
  <si>
    <t>2,0,0,2,17,21,3,0,0</t>
  </si>
  <si>
    <t>1,0,0,2,22,23,10,0,0</t>
  </si>
  <si>
    <t>4,0,0,0,21,0,0</t>
  </si>
  <si>
    <t>Improve Design</t>
  </si>
  <si>
    <t>PrecisionTree Risk Profile - Probability Chart</t>
  </si>
  <si>
    <r>
      <t>Analysis:</t>
    </r>
    <r>
      <rPr>
        <sz val="8"/>
        <color theme="1"/>
        <rFont val="Tahoma"/>
        <family val="2"/>
      </rPr>
      <t xml:space="preserve"> Optimal Path of Entire Decision Tree</t>
    </r>
  </si>
  <si>
    <t>Chart Data</t>
  </si>
  <si>
    <t>Probability</t>
  </si>
  <si>
    <t>Optimal Path</t>
  </si>
  <si>
    <t>PrecisionTree Sensitivity Analysis - Strategy Region (2-Way)</t>
  </si>
  <si>
    <t>Strategy Region Chart Data</t>
  </si>
  <si>
    <r>
      <t>Performed By:</t>
    </r>
    <r>
      <rPr>
        <sz val="8"/>
        <color theme="1"/>
        <rFont val="Tahoma"/>
        <family val="2"/>
      </rPr>
      <t xml:space="preserve"> Arun Singh</t>
    </r>
  </si>
  <si>
    <r>
      <t>Node:</t>
    </r>
    <r>
      <rPr>
        <sz val="8"/>
        <color theme="1"/>
        <rFont val="Tahoma"/>
        <family val="2"/>
      </rPr>
      <t xml:space="preserve"> 'Decision' (F33)</t>
    </r>
  </si>
  <si>
    <r>
      <t>Input #1:</t>
    </r>
    <r>
      <rPr>
        <sz val="8"/>
        <color theme="1"/>
        <rFont val="Tahoma"/>
        <family val="2"/>
      </rPr>
      <t xml:space="preserve"> Approval of Improve Design (C14)</t>
    </r>
  </si>
  <si>
    <r>
      <t>Input #2:</t>
    </r>
    <r>
      <rPr>
        <sz val="8"/>
        <color theme="1"/>
        <rFont val="Tahoma"/>
        <family val="2"/>
      </rPr>
      <t xml:space="preserve"> Sell Design (D6)</t>
    </r>
  </si>
  <si>
    <t>Approval of Improve Design (C14)</t>
  </si>
  <si>
    <t>Sell Design (D6)</t>
  </si>
  <si>
    <t>Net Revenue</t>
  </si>
  <si>
    <t>Low Demand 10,000</t>
  </si>
  <si>
    <t>High Demand 50,000</t>
  </si>
  <si>
    <t>Chance EMV</t>
  </si>
  <si>
    <t>Decision EMV</t>
  </si>
  <si>
    <t>Best Decision</t>
  </si>
  <si>
    <t xml:space="preserve">Best Result </t>
  </si>
  <si>
    <t xml:space="preserve">Original  Design </t>
  </si>
  <si>
    <t>Improve Design ,First level , Approved</t>
  </si>
  <si>
    <t>Improve Design ,Second Level ,Reject , Update Design</t>
  </si>
  <si>
    <t>New Design , First Level - Approve</t>
  </si>
  <si>
    <t>New  Design ,Second Level - Reject , Update Design</t>
  </si>
  <si>
    <r>
      <t>Date:</t>
    </r>
    <r>
      <rPr>
        <sz val="8"/>
        <color theme="1"/>
        <rFont val="Tahoma"/>
        <family val="2"/>
      </rPr>
      <t xml:space="preserve"> Sunday, March 14, 2021 2:14:31 PM</t>
    </r>
  </si>
  <si>
    <r>
      <t>Model:</t>
    </r>
    <r>
      <rPr>
        <sz val="8"/>
        <color theme="1"/>
        <rFont val="Tahoma"/>
        <family val="2"/>
      </rPr>
      <t xml:space="preserve"> Decision Tree 'Shoe Company' in [JoggerShoe_final_alpa.xlsx]Decision Tree</t>
    </r>
  </si>
  <si>
    <r>
      <t>Date:</t>
    </r>
    <r>
      <rPr>
        <sz val="8"/>
        <color theme="1"/>
        <rFont val="Tahoma"/>
        <family val="2"/>
      </rPr>
      <t xml:space="preserve"> Sunday, March 14, 2021 2:14:54 PM</t>
    </r>
  </si>
  <si>
    <r>
      <t>Input:</t>
    </r>
    <r>
      <rPr>
        <sz val="8"/>
        <color theme="1"/>
        <rFont val="Tahoma"/>
        <family val="2"/>
      </rPr>
      <t xml:space="preserve"> Sell Design (D6)</t>
    </r>
  </si>
  <si>
    <r>
      <t>Input:</t>
    </r>
    <r>
      <rPr>
        <sz val="8"/>
        <color theme="1"/>
        <rFont val="Tahoma"/>
        <family val="2"/>
      </rPr>
      <t xml:space="preserve"> Approval of Improve Design (C14)</t>
    </r>
  </si>
  <si>
    <t>D6</t>
  </si>
  <si>
    <t>C15</t>
  </si>
  <si>
    <t>C14</t>
  </si>
  <si>
    <r>
      <t>Date:</t>
    </r>
    <r>
      <rPr>
        <sz val="8"/>
        <color theme="1"/>
        <rFont val="Tahoma"/>
        <family val="2"/>
      </rPr>
      <t xml:space="preserve"> Sunday, March 14, 2021 2:18:23 PM</t>
    </r>
  </si>
  <si>
    <r>
      <t>Input:</t>
    </r>
    <r>
      <rPr>
        <sz val="8"/>
        <color theme="1"/>
        <rFont val="Tahoma"/>
        <family val="2"/>
      </rPr>
      <t xml:space="preserve"> Approval New Design (C15)</t>
    </r>
  </si>
  <si>
    <r>
      <t>Date:</t>
    </r>
    <r>
      <rPr>
        <sz val="8"/>
        <color theme="1"/>
        <rFont val="Tahoma"/>
        <family val="2"/>
      </rPr>
      <t xml:space="preserve"> Sunday, March 14, 2021 2:18:24 PM</t>
    </r>
  </si>
  <si>
    <r>
      <t>Date:</t>
    </r>
    <r>
      <rPr>
        <sz val="8"/>
        <color theme="1"/>
        <rFont val="Tahoma"/>
        <family val="2"/>
      </rPr>
      <t xml:space="preserve"> Sunday, March 14, 2021 2:18:25 PM</t>
    </r>
  </si>
  <si>
    <t>Approval New Design (C15)</t>
  </si>
  <si>
    <r>
      <t>Date:</t>
    </r>
    <r>
      <rPr>
        <sz val="8"/>
        <color theme="1"/>
        <rFont val="Tahoma"/>
        <family val="2"/>
      </rPr>
      <t xml:space="preserve"> Sunday, March 14, 2021 2:21:14 PM</t>
    </r>
  </si>
  <si>
    <r>
      <t>Input #1:</t>
    </r>
    <r>
      <rPr>
        <sz val="8"/>
        <color theme="1"/>
        <rFont val="Tahoma"/>
        <family val="2"/>
      </rPr>
      <t xml:space="preserve"> Approval New Design (C15)</t>
    </r>
  </si>
  <si>
    <r>
      <t>Date:</t>
    </r>
    <r>
      <rPr>
        <sz val="8"/>
        <color theme="1"/>
        <rFont val="Tahoma"/>
        <family val="2"/>
      </rPr>
      <t xml:space="preserve"> Sunday, March 14, 2021 2:24:30 PM</t>
    </r>
  </si>
  <si>
    <r>
      <t>Input #2:</t>
    </r>
    <r>
      <rPr>
        <sz val="8"/>
        <color theme="1"/>
        <rFont val="Tahoma"/>
        <family val="2"/>
      </rPr>
      <t xml:space="preserve"> Approval New Design (C15)</t>
    </r>
  </si>
  <si>
    <t>8.1.0</t>
  </si>
  <si>
    <t>EMV improved Design</t>
  </si>
  <si>
    <t>EMV approve</t>
  </si>
  <si>
    <t>EMV updated Design</t>
  </si>
  <si>
    <t>EMV New Design</t>
  </si>
  <si>
    <t>Update Design</t>
  </si>
  <si>
    <t>EMV Update design</t>
  </si>
  <si>
    <t>EMV Original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</si>
</sst>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&gt;0.00001]0.0###%;[=0]0.0%;0.00E+00"/>
    <numFmt numFmtId="166" formatCode="[&gt;0.00001]0.0000%;[=0]0.0000%;0.00E+00"/>
    <numFmt numFmtId="167" formatCode="&quot;$&quot;#,##0.00"/>
  </numFmts>
  <fonts count="20" x14ac:knownFonts="1">
    <font>
      <sz val="11"/>
      <color theme="1"/>
      <name val="Calibri"/>
      <family val="2"/>
      <scheme val="minor"/>
    </font>
    <font>
      <b/>
      <i/>
      <sz val="10"/>
      <color rgb="FF033BEF"/>
      <name val="Arial"/>
      <family val="2"/>
    </font>
    <font>
      <b/>
      <sz val="10"/>
      <color theme="1"/>
      <name val="Arial"/>
      <family val="2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153">
    <xf numFmtId="0" fontId="0" fillId="0" borderId="0" xfId="0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10" fillId="2" borderId="0" xfId="0" applyFont="1" applyFill="1" applyBorder="1"/>
    <xf numFmtId="0" fontId="9" fillId="2" borderId="0" xfId="0" applyFont="1" applyFill="1" applyBorder="1"/>
    <xf numFmtId="0" fontId="9" fillId="2" borderId="3" xfId="0" applyFont="1" applyFill="1" applyBorder="1"/>
    <xf numFmtId="0" fontId="10" fillId="2" borderId="0" xfId="0" quotePrefix="1" applyFont="1" applyFill="1" applyBorder="1"/>
    <xf numFmtId="0" fontId="11" fillId="2" borderId="0" xfId="0" applyFont="1" applyFill="1" applyBorder="1"/>
    <xf numFmtId="0" fontId="11" fillId="2" borderId="3" xfId="0" applyFont="1" applyFill="1" applyBorder="1"/>
    <xf numFmtId="0" fontId="13" fillId="0" borderId="7" xfId="0" applyNumberFormat="1" applyFont="1" applyBorder="1" applyAlignment="1">
      <alignment horizontal="center"/>
    </xf>
    <xf numFmtId="0" fontId="13" fillId="0" borderId="2" xfId="0" applyNumberFormat="1" applyFont="1" applyBorder="1" applyAlignment="1">
      <alignment horizontal="center"/>
    </xf>
    <xf numFmtId="0" fontId="13" fillId="0" borderId="16" xfId="0" applyNumberFormat="1" applyFont="1" applyBorder="1" applyAlignment="1">
      <alignment horizontal="center"/>
    </xf>
    <xf numFmtId="0" fontId="13" fillId="0" borderId="17" xfId="0" applyNumberFormat="1" applyFont="1" applyBorder="1" applyAlignment="1">
      <alignment horizontal="left"/>
    </xf>
    <xf numFmtId="0" fontId="13" fillId="0" borderId="18" xfId="0" applyNumberFormat="1" applyFont="1" applyBorder="1" applyAlignment="1">
      <alignment horizontal="left"/>
    </xf>
    <xf numFmtId="0" fontId="13" fillId="0" borderId="19" xfId="0" applyNumberFormat="1" applyFont="1" applyBorder="1" applyAlignment="1">
      <alignment horizontal="center" vertical="top"/>
    </xf>
    <xf numFmtId="0" fontId="13" fillId="0" borderId="20" xfId="0" applyNumberFormat="1" applyFont="1" applyBorder="1" applyAlignment="1">
      <alignment horizontal="center" vertical="top"/>
    </xf>
    <xf numFmtId="0" fontId="4" fillId="0" borderId="0" xfId="0" applyNumberFormat="1" applyFont="1" applyBorder="1" applyAlignment="1">
      <alignment horizontal="right" vertical="top"/>
    </xf>
    <xf numFmtId="0" fontId="4" fillId="0" borderId="5" xfId="0" applyNumberFormat="1" applyFont="1" applyBorder="1" applyAlignment="1">
      <alignment horizontal="right" vertical="top"/>
    </xf>
    <xf numFmtId="0" fontId="4" fillId="0" borderId="13" xfId="0" applyNumberFormat="1" applyFont="1" applyBorder="1" applyAlignment="1">
      <alignment horizontal="right" vertical="top"/>
    </xf>
    <xf numFmtId="0" fontId="4" fillId="0" borderId="14" xfId="0" applyNumberFormat="1" applyFont="1" applyBorder="1" applyAlignment="1">
      <alignment horizontal="right" vertical="top"/>
    </xf>
    <xf numFmtId="0" fontId="13" fillId="0" borderId="22" xfId="0" applyNumberFormat="1" applyFont="1" applyBorder="1" applyAlignment="1">
      <alignment horizontal="center"/>
    </xf>
    <xf numFmtId="0" fontId="4" fillId="0" borderId="23" xfId="0" applyNumberFormat="1" applyFont="1" applyBorder="1" applyAlignment="1">
      <alignment horizontal="right" vertical="top"/>
    </xf>
    <xf numFmtId="0" fontId="4" fillId="0" borderId="24" xfId="0" applyNumberFormat="1" applyFont="1" applyBorder="1" applyAlignment="1">
      <alignment horizontal="right" vertical="top"/>
    </xf>
    <xf numFmtId="10" fontId="4" fillId="0" borderId="23" xfId="0" applyNumberFormat="1" applyFont="1" applyBorder="1" applyAlignment="1">
      <alignment horizontal="right" vertical="top"/>
    </xf>
    <xf numFmtId="10" fontId="4" fillId="0" borderId="24" xfId="0" applyNumberFormat="1" applyFont="1" applyBorder="1" applyAlignment="1">
      <alignment horizontal="right" vertical="top"/>
    </xf>
    <xf numFmtId="10" fontId="4" fillId="0" borderId="5" xfId="0" applyNumberFormat="1" applyFont="1" applyBorder="1" applyAlignment="1">
      <alignment horizontal="right" vertical="top"/>
    </xf>
    <xf numFmtId="10" fontId="4" fillId="0" borderId="14" xfId="0" applyNumberFormat="1" applyFont="1" applyBorder="1" applyAlignment="1">
      <alignment horizontal="right" vertical="top"/>
    </xf>
    <xf numFmtId="0" fontId="4" fillId="0" borderId="4" xfId="0" applyNumberFormat="1" applyFont="1" applyBorder="1" applyAlignment="1">
      <alignment horizontal="center" vertical="top"/>
    </xf>
    <xf numFmtId="0" fontId="4" fillId="0" borderId="12" xfId="0" applyNumberFormat="1" applyFont="1" applyBorder="1" applyAlignment="1">
      <alignment horizontal="center" vertical="top"/>
    </xf>
    <xf numFmtId="0" fontId="13" fillId="0" borderId="6" xfId="0" applyNumberFormat="1" applyFont="1" applyBorder="1" applyAlignment="1">
      <alignment horizontal="center"/>
    </xf>
    <xf numFmtId="0" fontId="13" fillId="0" borderId="4" xfId="0" applyNumberFormat="1" applyFont="1" applyBorder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5" xfId="0" applyNumberFormat="1" applyFont="1" applyBorder="1" applyAlignment="1">
      <alignment horizontal="center"/>
    </xf>
    <xf numFmtId="0" fontId="13" fillId="0" borderId="15" xfId="0" applyNumberFormat="1" applyFont="1" applyBorder="1" applyAlignment="1">
      <alignment horizontal="center"/>
    </xf>
    <xf numFmtId="0" fontId="13" fillId="0" borderId="2" xfId="0" applyNumberFormat="1" applyFont="1" applyBorder="1" applyAlignment="1">
      <alignment horizontal="left"/>
    </xf>
    <xf numFmtId="0" fontId="13" fillId="0" borderId="23" xfId="0" applyNumberFormat="1" applyFont="1" applyBorder="1" applyAlignment="1">
      <alignment horizontal="center"/>
    </xf>
    <xf numFmtId="0" fontId="13" fillId="0" borderId="22" xfId="0" applyNumberFormat="1" applyFont="1" applyBorder="1" applyAlignment="1">
      <alignment horizontal="left"/>
    </xf>
    <xf numFmtId="0" fontId="4" fillId="0" borderId="0" xfId="0" quotePrefix="1" applyNumberFormat="1" applyFont="1" applyBorder="1" applyAlignment="1">
      <alignment horizontal="left" vertical="top" wrapText="1"/>
    </xf>
    <xf numFmtId="0" fontId="4" fillId="0" borderId="23" xfId="0" quotePrefix="1" applyNumberFormat="1" applyFont="1" applyBorder="1" applyAlignment="1">
      <alignment horizontal="left" vertical="top"/>
    </xf>
    <xf numFmtId="0" fontId="4" fillId="0" borderId="13" xfId="0" quotePrefix="1" applyNumberFormat="1" applyFont="1" applyBorder="1" applyAlignment="1">
      <alignment horizontal="left" vertical="top" wrapText="1"/>
    </xf>
    <xf numFmtId="0" fontId="4" fillId="0" borderId="24" xfId="0" quotePrefix="1" applyNumberFormat="1" applyFont="1" applyBorder="1" applyAlignment="1">
      <alignment horizontal="left" vertical="top"/>
    </xf>
    <xf numFmtId="0" fontId="8" fillId="0" borderId="0" xfId="0" applyFont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right" vertical="top"/>
    </xf>
    <xf numFmtId="166" fontId="4" fillId="0" borderId="14" xfId="0" applyNumberFormat="1" applyFont="1" applyBorder="1" applyAlignment="1">
      <alignment horizontal="right" vertical="top"/>
    </xf>
    <xf numFmtId="0" fontId="4" fillId="0" borderId="4" xfId="0" applyNumberFormat="1" applyFont="1" applyBorder="1" applyAlignment="1">
      <alignment horizontal="right" vertical="top"/>
    </xf>
    <xf numFmtId="0" fontId="4" fillId="0" borderId="12" xfId="0" applyNumberFormat="1" applyFont="1" applyBorder="1" applyAlignment="1">
      <alignment horizontal="right" vertical="top"/>
    </xf>
    <xf numFmtId="0" fontId="13" fillId="0" borderId="15" xfId="0" applyNumberFormat="1" applyFont="1" applyBorder="1" applyAlignment="1">
      <alignment horizontal="center" wrapText="1"/>
    </xf>
    <xf numFmtId="0" fontId="13" fillId="0" borderId="2" xfId="0" applyNumberFormat="1" applyFont="1" applyBorder="1" applyAlignment="1">
      <alignment horizontal="center" wrapText="1"/>
    </xf>
    <xf numFmtId="0" fontId="13" fillId="0" borderId="22" xfId="0" applyNumberFormat="1" applyFont="1" applyBorder="1" applyAlignment="1">
      <alignment horizontal="center" wrapText="1"/>
    </xf>
    <xf numFmtId="0" fontId="13" fillId="0" borderId="16" xfId="0" applyNumberFormat="1" applyFont="1" applyBorder="1" applyAlignment="1">
      <alignment horizontal="center" wrapText="1"/>
    </xf>
    <xf numFmtId="0" fontId="14" fillId="0" borderId="38" xfId="0" applyFont="1" applyBorder="1"/>
    <xf numFmtId="0" fontId="14" fillId="0" borderId="39" xfId="0" applyFont="1" applyBorder="1" applyAlignment="1">
      <alignment horizontal="center" vertical="center"/>
    </xf>
    <xf numFmtId="0" fontId="2" fillId="0" borderId="40" xfId="0" applyFont="1" applyBorder="1"/>
    <xf numFmtId="0" fontId="2" fillId="0" borderId="41" xfId="0" applyFont="1" applyBorder="1" applyAlignment="1">
      <alignment horizontal="center"/>
    </xf>
    <xf numFmtId="3" fontId="2" fillId="0" borderId="42" xfId="0" applyNumberFormat="1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/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0" xfId="0" applyFont="1" applyBorder="1" applyAlignment="1">
      <alignment wrapText="1"/>
    </xf>
    <xf numFmtId="0" fontId="2" fillId="0" borderId="43" xfId="0" applyFont="1" applyBorder="1" applyAlignment="1">
      <alignment wrapText="1"/>
    </xf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2" fillId="0" borderId="42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left" vertical="center"/>
    </xf>
    <xf numFmtId="0" fontId="14" fillId="0" borderId="50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1" fillId="4" borderId="35" xfId="0" applyFont="1" applyFill="1" applyBorder="1"/>
    <xf numFmtId="0" fontId="1" fillId="4" borderId="36" xfId="0" applyFont="1" applyFill="1" applyBorder="1" applyAlignment="1">
      <alignment horizontal="center" wrapText="1"/>
    </xf>
    <xf numFmtId="0" fontId="1" fillId="4" borderId="37" xfId="0" applyFont="1" applyFill="1" applyBorder="1" applyAlignment="1">
      <alignment horizontal="center" wrapText="1"/>
    </xf>
    <xf numFmtId="0" fontId="1" fillId="4" borderId="35" xfId="0" applyFont="1" applyFill="1" applyBorder="1" applyAlignment="1">
      <alignment horizontal="left"/>
    </xf>
    <xf numFmtId="0" fontId="1" fillId="4" borderId="46" xfId="0" applyFont="1" applyFill="1" applyBorder="1" applyAlignment="1">
      <alignment horizontal="center" wrapText="1"/>
    </xf>
    <xf numFmtId="0" fontId="1" fillId="4" borderId="36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7" fillId="0" borderId="0" xfId="1"/>
    <xf numFmtId="3" fontId="18" fillId="0" borderId="0" xfId="1" applyNumberFormat="1" applyFont="1" applyAlignment="1">
      <alignment horizontal="center"/>
    </xf>
    <xf numFmtId="0" fontId="1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167" fontId="18" fillId="0" borderId="0" xfId="1" applyNumberFormat="1" applyFont="1"/>
    <xf numFmtId="3" fontId="19" fillId="0" borderId="0" xfId="1" applyNumberFormat="1" applyFont="1" applyAlignment="1">
      <alignment horizontal="center"/>
    </xf>
    <xf numFmtId="0" fontId="19" fillId="0" borderId="0" xfId="1" applyFont="1" applyBorder="1" applyAlignment="1"/>
    <xf numFmtId="0" fontId="17" fillId="0" borderId="0" xfId="1" applyFill="1"/>
    <xf numFmtId="3" fontId="16" fillId="0" borderId="52" xfId="1" applyNumberFormat="1" applyFont="1" applyFill="1" applyBorder="1" applyAlignment="1">
      <alignment horizontal="center"/>
    </xf>
    <xf numFmtId="0" fontId="16" fillId="0" borderId="52" xfId="1" applyFont="1" applyFill="1" applyBorder="1" applyAlignment="1">
      <alignment horizontal="center"/>
    </xf>
    <xf numFmtId="0" fontId="2" fillId="0" borderId="56" xfId="1" applyFont="1" applyFill="1" applyBorder="1"/>
    <xf numFmtId="0" fontId="2" fillId="0" borderId="49" xfId="1" applyFont="1" applyFill="1" applyBorder="1"/>
    <xf numFmtId="0" fontId="1" fillId="0" borderId="56" xfId="1" applyFont="1" applyFill="1" applyBorder="1" applyAlignment="1">
      <alignment vertical="center"/>
    </xf>
    <xf numFmtId="0" fontId="1" fillId="0" borderId="52" xfId="1" applyFont="1" applyFill="1" applyBorder="1" applyAlignment="1">
      <alignment vertical="center"/>
    </xf>
    <xf numFmtId="3" fontId="1" fillId="0" borderId="39" xfId="1" applyNumberFormat="1" applyFont="1" applyFill="1" applyBorder="1" applyAlignment="1">
      <alignment vertical="center"/>
    </xf>
    <xf numFmtId="0" fontId="2" fillId="5" borderId="56" xfId="1" applyFont="1" applyFill="1" applyBorder="1"/>
    <xf numFmtId="3" fontId="16" fillId="5" borderId="52" xfId="1" applyNumberFormat="1" applyFont="1" applyFill="1" applyBorder="1" applyAlignment="1">
      <alignment horizontal="center"/>
    </xf>
    <xf numFmtId="3" fontId="16" fillId="5" borderId="39" xfId="1" applyNumberFormat="1" applyFont="1" applyFill="1" applyBorder="1" applyAlignment="1">
      <alignment horizontal="center"/>
    </xf>
    <xf numFmtId="0" fontId="2" fillId="6" borderId="56" xfId="1" applyFont="1" applyFill="1" applyBorder="1"/>
    <xf numFmtId="0" fontId="16" fillId="6" borderId="52" xfId="1" applyFont="1" applyFill="1" applyBorder="1" applyAlignment="1">
      <alignment horizontal="center"/>
    </xf>
    <xf numFmtId="3" fontId="16" fillId="6" borderId="52" xfId="1" applyNumberFormat="1" applyFont="1" applyFill="1" applyBorder="1" applyAlignment="1">
      <alignment horizontal="center"/>
    </xf>
    <xf numFmtId="3" fontId="16" fillId="6" borderId="39" xfId="1" applyNumberFormat="1" applyFont="1" applyFill="1" applyBorder="1" applyAlignment="1">
      <alignment horizontal="center"/>
    </xf>
    <xf numFmtId="0" fontId="2" fillId="7" borderId="56" xfId="1" applyFont="1" applyFill="1" applyBorder="1"/>
    <xf numFmtId="3" fontId="16" fillId="7" borderId="52" xfId="1" applyNumberFormat="1" applyFont="1" applyFill="1" applyBorder="1" applyAlignment="1">
      <alignment horizontal="center"/>
    </xf>
    <xf numFmtId="0" fontId="16" fillId="7" borderId="52" xfId="1" applyFont="1" applyFill="1" applyBorder="1" applyAlignment="1">
      <alignment horizontal="center"/>
    </xf>
    <xf numFmtId="0" fontId="1" fillId="0" borderId="53" xfId="1" applyFont="1" applyBorder="1" applyAlignment="1">
      <alignment horizontal="center"/>
    </xf>
    <xf numFmtId="0" fontId="1" fillId="0" borderId="54" xfId="1" applyFont="1" applyBorder="1" applyAlignment="1">
      <alignment horizontal="center"/>
    </xf>
    <xf numFmtId="0" fontId="1" fillId="0" borderId="55" xfId="1" applyFont="1" applyBorder="1" applyAlignment="1">
      <alignment horizontal="center"/>
    </xf>
    <xf numFmtId="3" fontId="16" fillId="6" borderId="50" xfId="1" applyNumberFormat="1" applyFont="1" applyFill="1" applyBorder="1" applyAlignment="1">
      <alignment horizontal="center"/>
    </xf>
    <xf numFmtId="3" fontId="16" fillId="6" borderId="51" xfId="1" applyNumberFormat="1" applyFont="1" applyFill="1" applyBorder="1" applyAlignment="1">
      <alignment horizontal="center"/>
    </xf>
    <xf numFmtId="0" fontId="12" fillId="3" borderId="9" xfId="0" quotePrefix="1" applyNumberFormat="1" applyFont="1" applyFill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3" fillId="0" borderId="25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3" fillId="0" borderId="21" xfId="0" applyNumberFormat="1" applyFont="1" applyBorder="1" applyAlignment="1">
      <alignment horizontal="center"/>
    </xf>
    <xf numFmtId="0" fontId="13" fillId="0" borderId="26" xfId="0" applyNumberFormat="1" applyFont="1" applyBorder="1" applyAlignment="1">
      <alignment horizontal="center"/>
    </xf>
    <xf numFmtId="0" fontId="13" fillId="0" borderId="8" xfId="0" applyNumberFormat="1" applyFont="1" applyBorder="1" applyAlignment="1">
      <alignment horizontal="center"/>
    </xf>
    <xf numFmtId="0" fontId="4" fillId="3" borderId="4" xfId="0" quotePrefix="1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3" fillId="0" borderId="27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13" fillId="0" borderId="29" xfId="0" applyNumberFormat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3" fillId="0" borderId="34" xfId="0" applyNumberFormat="1" applyFont="1" applyBorder="1" applyAlignment="1">
      <alignment horizontal="center"/>
    </xf>
    <xf numFmtId="0" fontId="1" fillId="0" borderId="35" xfId="1" applyFont="1" applyBorder="1"/>
    <xf numFmtId="0" fontId="1" fillId="0" borderId="36" xfId="1" applyFont="1" applyBorder="1" applyAlignment="1">
      <alignment horizontal="center" wrapText="1"/>
    </xf>
    <xf numFmtId="0" fontId="1" fillId="0" borderId="46" xfId="1" applyFont="1" applyBorder="1" applyAlignment="1">
      <alignment horizontal="center" wrapText="1"/>
    </xf>
    <xf numFmtId="0" fontId="1" fillId="0" borderId="35" xfId="1" applyFont="1" applyBorder="1" applyAlignment="1">
      <alignment horizontal="left"/>
    </xf>
    <xf numFmtId="0" fontId="2" fillId="0" borderId="40" xfId="1" applyFont="1" applyBorder="1" applyAlignment="1">
      <alignment wrapText="1"/>
    </xf>
    <xf numFmtId="0" fontId="2" fillId="0" borderId="43" xfId="1" applyFont="1" applyBorder="1" applyAlignment="1">
      <alignment wrapText="1"/>
    </xf>
    <xf numFmtId="0" fontId="1" fillId="0" borderId="36" xfId="1" applyFont="1" applyBorder="1" applyAlignment="1">
      <alignment horizontal="center" vertical="center"/>
    </xf>
    <xf numFmtId="0" fontId="1" fillId="0" borderId="46" xfId="1" applyFont="1" applyBorder="1" applyAlignment="1">
      <alignment horizontal="center" vertical="center"/>
    </xf>
    <xf numFmtId="0" fontId="1" fillId="0" borderId="35" xfId="1" applyFont="1" applyBorder="1" applyAlignment="1">
      <alignment horizontal="center" wrapText="1"/>
    </xf>
  </cellXfs>
  <cellStyles count="2">
    <cellStyle name="Normal" xfId="0" builtinId="0"/>
    <cellStyle name="Normal 2" xfId="1" xr:uid="{1B32EB33-35FD-4761-A361-6EB78343E3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Probabilities for Decision Tree 'Shoe Company'</a:t>
            </a:r>
            <a:r>
              <a:rPr lang="en-US" sz="800" b="0"/>
              <a:t>
Optimal Path of Entire Decision Tree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71183814841959"/>
          <c:w val="0.94859813084112155"/>
          <c:h val="0.75351096598185252"/>
        </c:manualLayout>
      </c:layout>
      <c:scatterChart>
        <c:scatterStyle val="lineMarker"/>
        <c:varyColors val="0"/>
        <c:ser>
          <c:idx val="0"/>
          <c:order val="0"/>
          <c:tx>
            <c:v>Optimal Path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'Probability Chart'!$C$32:$C$35</c:f>
              <c:numCache>
                <c:formatCode>General</c:formatCode>
                <c:ptCount val="4"/>
                <c:pt idx="0">
                  <c:v>840000</c:v>
                </c:pt>
                <c:pt idx="1">
                  <c:v>1720000</c:v>
                </c:pt>
                <c:pt idx="2">
                  <c:v>4040000</c:v>
                </c:pt>
                <c:pt idx="3">
                  <c:v>4920000</c:v>
                </c:pt>
              </c:numCache>
            </c:numRef>
          </c:xVal>
          <c:yVal>
            <c:numRef>
              <c:f>'Probability Chart'!$D$32:$D$35</c:f>
              <c:numCache>
                <c:formatCode>[&gt;0.00001]0.0000%;[=0]0.0000%;0.00E+00</c:formatCode>
                <c:ptCount val="4"/>
                <c:pt idx="0">
                  <c:v>0.16000000000000003</c:v>
                </c:pt>
                <c:pt idx="1">
                  <c:v>0.24</c:v>
                </c:pt>
                <c:pt idx="2">
                  <c:v>0.24</c:v>
                </c:pt>
                <c:pt idx="3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1-4852-8FE3-206E95611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326767"/>
        <c:axId val="1291327599"/>
      </c:scatterChart>
      <c:valAx>
        <c:axId val="1291326767"/>
        <c:scaling>
          <c:orientation val="minMax"/>
          <c:max val="5500000"/>
          <c:min val="50000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291327599"/>
        <c:crossesAt val="-1.0000000000000001E+300"/>
        <c:crossBetween val="midCat"/>
        <c:majorUnit val="500000"/>
      </c:valAx>
      <c:valAx>
        <c:axId val="1291327599"/>
        <c:scaling>
          <c:orientation val="minMax"/>
          <c:max val="0.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291326767"/>
        <c:crossesAt val="-1.0000000000000001E+300"/>
        <c:crossBetween val="midCat"/>
        <c:majorUnit val="0.0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'Shoe Company'</a:t>
            </a:r>
            <a:r>
              <a:rPr lang="en-US" sz="800" b="0"/>
              <a:t>
Expected Value of Node 'Decision' (F33)
With Variation of Sell Design (D6)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73582879534917944"/>
          <c:h val="0.67888360592885477"/>
        </c:manualLayout>
      </c:layout>
      <c:scatterChart>
        <c:scatterStyle val="lineMarker"/>
        <c:varyColors val="0"/>
        <c:ser>
          <c:idx val="0"/>
          <c:order val="0"/>
          <c:tx>
            <c:v>Improved Design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D6-Sell Design'!$C$32:$C$41</c:f>
              <c:numCache>
                <c:formatCode>General</c:formatCode>
                <c:ptCount val="10"/>
                <c:pt idx="0">
                  <c:v>2000000</c:v>
                </c:pt>
                <c:pt idx="1">
                  <c:v>2666666.6666666665</c:v>
                </c:pt>
                <c:pt idx="2">
                  <c:v>3333333.3333333335</c:v>
                </c:pt>
                <c:pt idx="3">
                  <c:v>4000000</c:v>
                </c:pt>
                <c:pt idx="4">
                  <c:v>4666666.666666667</c:v>
                </c:pt>
                <c:pt idx="5">
                  <c:v>5333333.333333333</c:v>
                </c:pt>
                <c:pt idx="6">
                  <c:v>6000000</c:v>
                </c:pt>
                <c:pt idx="7">
                  <c:v>6666666.666666667</c:v>
                </c:pt>
                <c:pt idx="8">
                  <c:v>7333333.333333333</c:v>
                </c:pt>
                <c:pt idx="9">
                  <c:v>8000000</c:v>
                </c:pt>
              </c:numCache>
            </c:numRef>
          </c:xVal>
          <c:yVal>
            <c:numRef>
              <c:f>'Strategy D6-Sell Design'!$E$32:$E$41</c:f>
              <c:numCache>
                <c:formatCode>General</c:formatCode>
                <c:ptCount val="10"/>
                <c:pt idx="0">
                  <c:v>3063000</c:v>
                </c:pt>
                <c:pt idx="1">
                  <c:v>3063000</c:v>
                </c:pt>
                <c:pt idx="2">
                  <c:v>3063000</c:v>
                </c:pt>
                <c:pt idx="3">
                  <c:v>3111000</c:v>
                </c:pt>
                <c:pt idx="4">
                  <c:v>3311000</c:v>
                </c:pt>
                <c:pt idx="5">
                  <c:v>3511000</c:v>
                </c:pt>
                <c:pt idx="6">
                  <c:v>3711000</c:v>
                </c:pt>
                <c:pt idx="7">
                  <c:v>3911000</c:v>
                </c:pt>
                <c:pt idx="8">
                  <c:v>4111000</c:v>
                </c:pt>
                <c:pt idx="9">
                  <c:v>4311000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1-4A3F-AFB9-B6011E879BB3}"/>
            </c:ext>
          </c:extLst>
        </c:ser>
        <c:ser>
          <c:idx val="1"/>
          <c:order val="1"/>
          <c:tx>
            <c:v>New Design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D6-Sell Design'!$C$32:$C$41</c:f>
              <c:numCache>
                <c:formatCode>General</c:formatCode>
                <c:ptCount val="10"/>
                <c:pt idx="0">
                  <c:v>2000000</c:v>
                </c:pt>
                <c:pt idx="1">
                  <c:v>2666666.6666666665</c:v>
                </c:pt>
                <c:pt idx="2">
                  <c:v>3333333.3333333335</c:v>
                </c:pt>
                <c:pt idx="3">
                  <c:v>4000000</c:v>
                </c:pt>
                <c:pt idx="4">
                  <c:v>4666666.666666667</c:v>
                </c:pt>
                <c:pt idx="5">
                  <c:v>5333333.333333333</c:v>
                </c:pt>
                <c:pt idx="6">
                  <c:v>6000000</c:v>
                </c:pt>
                <c:pt idx="7">
                  <c:v>6666666.666666667</c:v>
                </c:pt>
                <c:pt idx="8">
                  <c:v>7333333.333333333</c:v>
                </c:pt>
                <c:pt idx="9">
                  <c:v>8000000</c:v>
                </c:pt>
              </c:numCache>
            </c:numRef>
          </c:xVal>
          <c:yVal>
            <c:numRef>
              <c:f>'Strategy D6-Sell Design'!$G$32:$G$41</c:f>
              <c:numCache>
                <c:formatCode>General</c:formatCode>
                <c:ptCount val="10"/>
                <c:pt idx="0">
                  <c:v>3288000</c:v>
                </c:pt>
                <c:pt idx="1">
                  <c:v>3288000</c:v>
                </c:pt>
                <c:pt idx="2">
                  <c:v>3288000</c:v>
                </c:pt>
                <c:pt idx="3">
                  <c:v>3352000</c:v>
                </c:pt>
                <c:pt idx="4">
                  <c:v>3618666.666666667</c:v>
                </c:pt>
                <c:pt idx="5">
                  <c:v>3885333.333333333</c:v>
                </c:pt>
                <c:pt idx="6">
                  <c:v>4152000</c:v>
                </c:pt>
                <c:pt idx="7">
                  <c:v>4418666.666666667</c:v>
                </c:pt>
                <c:pt idx="8">
                  <c:v>4685333.333333334</c:v>
                </c:pt>
                <c:pt idx="9">
                  <c:v>4952000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1-4A3F-AFB9-B6011E879BB3}"/>
            </c:ext>
          </c:extLst>
        </c:ser>
        <c:ser>
          <c:idx val="2"/>
          <c:order val="2"/>
          <c:tx>
            <c:v>Original Design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D6-Sell Design'!$C$32:$C$41</c:f>
              <c:numCache>
                <c:formatCode>General</c:formatCode>
                <c:ptCount val="10"/>
                <c:pt idx="0">
                  <c:v>2000000</c:v>
                </c:pt>
                <c:pt idx="1">
                  <c:v>2666666.6666666665</c:v>
                </c:pt>
                <c:pt idx="2">
                  <c:v>3333333.3333333335</c:v>
                </c:pt>
                <c:pt idx="3">
                  <c:v>4000000</c:v>
                </c:pt>
                <c:pt idx="4">
                  <c:v>4666666.666666667</c:v>
                </c:pt>
                <c:pt idx="5">
                  <c:v>5333333.333333333</c:v>
                </c:pt>
                <c:pt idx="6">
                  <c:v>6000000</c:v>
                </c:pt>
                <c:pt idx="7">
                  <c:v>6666666.666666667</c:v>
                </c:pt>
                <c:pt idx="8">
                  <c:v>7333333.333333333</c:v>
                </c:pt>
                <c:pt idx="9">
                  <c:v>8000000</c:v>
                </c:pt>
              </c:numCache>
            </c:numRef>
          </c:xVal>
          <c:yVal>
            <c:numRef>
              <c:f>'Strategy D6-Sell Design'!$I$32:$I$41</c:f>
              <c:numCache>
                <c:formatCode>General</c:formatCode>
                <c:ptCount val="10"/>
                <c:pt idx="0">
                  <c:v>3050000</c:v>
                </c:pt>
                <c:pt idx="1">
                  <c:v>3316666.666666667</c:v>
                </c:pt>
                <c:pt idx="2">
                  <c:v>3583333.333333334</c:v>
                </c:pt>
                <c:pt idx="3">
                  <c:v>3850000</c:v>
                </c:pt>
                <c:pt idx="4">
                  <c:v>4116666.666666667</c:v>
                </c:pt>
                <c:pt idx="5">
                  <c:v>4383333.333333334</c:v>
                </c:pt>
                <c:pt idx="6">
                  <c:v>4650000</c:v>
                </c:pt>
                <c:pt idx="7">
                  <c:v>4916666.666666667</c:v>
                </c:pt>
                <c:pt idx="8">
                  <c:v>5183333.333333334</c:v>
                </c:pt>
                <c:pt idx="9">
                  <c:v>5450000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1-4A3F-AFB9-B6011E879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841967"/>
        <c:axId val="1862844047"/>
      </c:scatterChart>
      <c:valAx>
        <c:axId val="1862841967"/>
        <c:scaling>
          <c:orientation val="minMax"/>
          <c:max val="9000000"/>
          <c:min val="100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Sell Design (D6)</a:t>
                </a:r>
              </a:p>
            </c:rich>
          </c:tx>
          <c:layout>
            <c:manualLayout>
              <c:xMode val="edge"/>
              <c:yMode val="edge"/>
              <c:x val="0.32748804179851349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862844047"/>
        <c:crossesAt val="-1.0000000000000001E+300"/>
        <c:crossBetween val="midCat"/>
        <c:majorUnit val="1000000"/>
      </c:valAx>
      <c:valAx>
        <c:axId val="1862844047"/>
        <c:scaling>
          <c:orientation val="minMax"/>
          <c:max val="5500000"/>
          <c:min val="30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862841967"/>
        <c:crossesAt val="-1.0000000000000001E+300"/>
        <c:crossBetween val="midCat"/>
        <c:majorUnit val="5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'Shoe Company'</a:t>
            </a:r>
            <a:r>
              <a:rPr lang="en-US" sz="800" b="0"/>
              <a:t>
Expected Value of Node 'Decision' (F33)
With Variation of Approval New Design (C15)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73582879534917944"/>
          <c:h val="0.73850599744922574"/>
        </c:manualLayout>
      </c:layout>
      <c:scatterChart>
        <c:scatterStyle val="lineMarker"/>
        <c:varyColors val="0"/>
        <c:ser>
          <c:idx val="0"/>
          <c:order val="0"/>
          <c:tx>
            <c:v>Improved Design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'StrategyC15-Approval New Design'!$C$32:$C$41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'StrategyC15-Approval New Design'!$E$32:$E$41</c:f>
              <c:numCache>
                <c:formatCode>General</c:formatCode>
                <c:ptCount val="10"/>
                <c:pt idx="0">
                  <c:v>3063000</c:v>
                </c:pt>
                <c:pt idx="1">
                  <c:v>3063000</c:v>
                </c:pt>
                <c:pt idx="2">
                  <c:v>3063000</c:v>
                </c:pt>
                <c:pt idx="3">
                  <c:v>3063000</c:v>
                </c:pt>
                <c:pt idx="4">
                  <c:v>3063000</c:v>
                </c:pt>
                <c:pt idx="5">
                  <c:v>3063000</c:v>
                </c:pt>
                <c:pt idx="6">
                  <c:v>3063000</c:v>
                </c:pt>
                <c:pt idx="7">
                  <c:v>3063000</c:v>
                </c:pt>
                <c:pt idx="8">
                  <c:v>3063000</c:v>
                </c:pt>
                <c:pt idx="9">
                  <c:v>3063000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F-46D8-933C-7C9C3534F661}"/>
            </c:ext>
          </c:extLst>
        </c:ser>
        <c:ser>
          <c:idx val="1"/>
          <c:order val="1"/>
          <c:tx>
            <c:v>New Design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'StrategyC15-Approval New Design'!$C$32:$C$41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'StrategyC15-Approval New Design'!$G$32:$G$41</c:f>
              <c:numCache>
                <c:formatCode>General</c:formatCode>
                <c:ptCount val="10"/>
                <c:pt idx="0">
                  <c:v>2848000</c:v>
                </c:pt>
                <c:pt idx="1">
                  <c:v>2931111.111111111</c:v>
                </c:pt>
                <c:pt idx="2">
                  <c:v>3014222.222222222</c:v>
                </c:pt>
                <c:pt idx="3">
                  <c:v>3097333.333333333</c:v>
                </c:pt>
                <c:pt idx="4">
                  <c:v>3180444.4444444445</c:v>
                </c:pt>
                <c:pt idx="5">
                  <c:v>3263555.5555555555</c:v>
                </c:pt>
                <c:pt idx="6">
                  <c:v>3346666.6666666665</c:v>
                </c:pt>
                <c:pt idx="7">
                  <c:v>3429777.777777778</c:v>
                </c:pt>
                <c:pt idx="8">
                  <c:v>3512888.888888889</c:v>
                </c:pt>
                <c:pt idx="9">
                  <c:v>3596000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4F-46D8-933C-7C9C3534F661}"/>
            </c:ext>
          </c:extLst>
        </c:ser>
        <c:ser>
          <c:idx val="2"/>
          <c:order val="2"/>
          <c:tx>
            <c:v>Original Design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'StrategyC15-Approval New Design'!$C$32:$C$41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'StrategyC15-Approval New Design'!$I$32:$I$41</c:f>
              <c:numCache>
                <c:formatCode>General</c:formatCode>
                <c:ptCount val="10"/>
                <c:pt idx="0">
                  <c:v>3082000</c:v>
                </c:pt>
                <c:pt idx="1">
                  <c:v>3082000</c:v>
                </c:pt>
                <c:pt idx="2">
                  <c:v>3082000</c:v>
                </c:pt>
                <c:pt idx="3">
                  <c:v>3082000</c:v>
                </c:pt>
                <c:pt idx="4">
                  <c:v>3082000</c:v>
                </c:pt>
                <c:pt idx="5">
                  <c:v>3082000</c:v>
                </c:pt>
                <c:pt idx="6">
                  <c:v>3082000</c:v>
                </c:pt>
                <c:pt idx="7">
                  <c:v>3082000</c:v>
                </c:pt>
                <c:pt idx="8">
                  <c:v>3082000</c:v>
                </c:pt>
                <c:pt idx="9">
                  <c:v>3082000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4F-46D8-933C-7C9C3534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147535"/>
        <c:axId val="1737155439"/>
      </c:scatterChart>
      <c:valAx>
        <c:axId val="1737147535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Approval New Design (C15)</a:t>
                </a:r>
              </a:p>
            </c:rich>
          </c:tx>
          <c:layout>
            <c:manualLayout>
              <c:xMode val="edge"/>
              <c:yMode val="edge"/>
              <c:x val="0.28300206049010229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737155439"/>
        <c:crossesAt val="-1.0000000000000001E+300"/>
        <c:crossBetween val="midCat"/>
        <c:majorUnit val="0.1"/>
      </c:valAx>
      <c:valAx>
        <c:axId val="1737155439"/>
        <c:scaling>
          <c:orientation val="minMax"/>
          <c:max val="3700000"/>
          <c:min val="28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737147535"/>
        <c:crossesAt val="-1.0000000000000001E+300"/>
        <c:crossBetween val="midCat"/>
        <c:majorUnit val="1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'Shoe Company'</a:t>
            </a:r>
            <a:r>
              <a:rPr lang="en-US" sz="800" b="0"/>
              <a:t>
Expected Value of Node 'Decision' (F33)
With Variation of Approval of Improve Design (C14)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73582879534917944"/>
          <c:h val="0.73850599744922574"/>
        </c:manualLayout>
      </c:layout>
      <c:scatterChart>
        <c:scatterStyle val="lineMarker"/>
        <c:varyColors val="0"/>
        <c:ser>
          <c:idx val="0"/>
          <c:order val="0"/>
          <c:tx>
            <c:v>Improved Design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'StrategyC14-Approval New Design'!$C$32:$C$41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'StrategyC14-Approval New Design'!$E$32:$E$41</c:f>
              <c:numCache>
                <c:formatCode>General</c:formatCode>
                <c:ptCount val="10"/>
                <c:pt idx="0">
                  <c:v>2889000</c:v>
                </c:pt>
                <c:pt idx="1">
                  <c:v>2916388.888888889</c:v>
                </c:pt>
                <c:pt idx="2">
                  <c:v>2943777.7777777775</c:v>
                </c:pt>
                <c:pt idx="3">
                  <c:v>2971166.666666667</c:v>
                </c:pt>
                <c:pt idx="4">
                  <c:v>2998555.555555556</c:v>
                </c:pt>
                <c:pt idx="5">
                  <c:v>3025944.4444444445</c:v>
                </c:pt>
                <c:pt idx="6">
                  <c:v>3053333.3333333335</c:v>
                </c:pt>
                <c:pt idx="7">
                  <c:v>3080722.2222222225</c:v>
                </c:pt>
                <c:pt idx="8">
                  <c:v>3108111.111111111</c:v>
                </c:pt>
                <c:pt idx="9">
                  <c:v>3135500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1-49AD-9FA6-7F8E712D46A3}"/>
            </c:ext>
          </c:extLst>
        </c:ser>
        <c:ser>
          <c:idx val="1"/>
          <c:order val="1"/>
          <c:tx>
            <c:v>New Design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'StrategyC14-Approval New Design'!$C$32:$C$41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'StrategyC14-Approval New Design'!$G$32:$G$41</c:f>
              <c:numCache>
                <c:formatCode>General</c:formatCode>
                <c:ptCount val="10"/>
                <c:pt idx="0">
                  <c:v>3288000</c:v>
                </c:pt>
                <c:pt idx="1">
                  <c:v>3288000</c:v>
                </c:pt>
                <c:pt idx="2">
                  <c:v>3288000</c:v>
                </c:pt>
                <c:pt idx="3">
                  <c:v>3288000</c:v>
                </c:pt>
                <c:pt idx="4">
                  <c:v>3288000</c:v>
                </c:pt>
                <c:pt idx="5">
                  <c:v>3288000</c:v>
                </c:pt>
                <c:pt idx="6">
                  <c:v>3288000</c:v>
                </c:pt>
                <c:pt idx="7">
                  <c:v>3288000</c:v>
                </c:pt>
                <c:pt idx="8">
                  <c:v>3288000</c:v>
                </c:pt>
                <c:pt idx="9">
                  <c:v>3288000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61-49AD-9FA6-7F8E712D46A3}"/>
            </c:ext>
          </c:extLst>
        </c:ser>
        <c:ser>
          <c:idx val="2"/>
          <c:order val="2"/>
          <c:tx>
            <c:v>Original Design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'StrategyC14-Approval New Design'!$C$32:$C$41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'StrategyC14-Approval New Design'!$I$32:$I$41</c:f>
              <c:numCache>
                <c:formatCode>General</c:formatCode>
                <c:ptCount val="10"/>
                <c:pt idx="0">
                  <c:v>3082000</c:v>
                </c:pt>
                <c:pt idx="1">
                  <c:v>3082000</c:v>
                </c:pt>
                <c:pt idx="2">
                  <c:v>3082000</c:v>
                </c:pt>
                <c:pt idx="3">
                  <c:v>3082000</c:v>
                </c:pt>
                <c:pt idx="4">
                  <c:v>3082000</c:v>
                </c:pt>
                <c:pt idx="5">
                  <c:v>3082000</c:v>
                </c:pt>
                <c:pt idx="6">
                  <c:v>3082000</c:v>
                </c:pt>
                <c:pt idx="7">
                  <c:v>3082000</c:v>
                </c:pt>
                <c:pt idx="8">
                  <c:v>3082000</c:v>
                </c:pt>
                <c:pt idx="9">
                  <c:v>3082000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61-49AD-9FA6-7F8E712D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743967"/>
        <c:axId val="1579739391"/>
      </c:scatterChart>
      <c:valAx>
        <c:axId val="1579743967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Approval of Improve Design (C14)</a:t>
                </a:r>
              </a:p>
            </c:rich>
          </c:tx>
          <c:layout>
            <c:manualLayout>
              <c:xMode val="edge"/>
              <c:yMode val="edge"/>
              <c:x val="0.25867963058356025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579739391"/>
        <c:crossesAt val="-1.0000000000000001E+300"/>
        <c:crossBetween val="midCat"/>
        <c:majorUnit val="0.1"/>
      </c:valAx>
      <c:valAx>
        <c:axId val="1579739391"/>
        <c:scaling>
          <c:orientation val="minMax"/>
          <c:max val="3300000"/>
          <c:min val="285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579743967"/>
        <c:crossesAt val="-1.0000000000000001E+300"/>
        <c:crossBetween val="midCat"/>
        <c:majorUnit val="5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Tornado Graph of Decision Tree 'Shoe Company'</a:t>
            </a:r>
            <a:r>
              <a:rPr lang="en-US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71183814841959"/>
          <c:w val="0.94859813084112155"/>
          <c:h val="0.7112286229209755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Sell Design (D6)</c:v>
                </c:pt>
                <c:pt idx="1">
                  <c:v>Approval New Design (C15)</c:v>
                </c:pt>
                <c:pt idx="2">
                  <c:v>Approval of Improve Design (C14)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100-40B2-A58A-56395C4BEA64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Sell Design (D6)</c:v>
                </c:pt>
                <c:pt idx="1">
                  <c:v>Approval New Design (C15)</c:v>
                </c:pt>
                <c:pt idx="2">
                  <c:v>Approval of Improve Design (C14)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3288000</c:v>
              </c:pt>
              <c:pt idx="1">
                <c:v>3082000</c:v>
              </c:pt>
              <c:pt idx="2">
                <c:v>3288000</c:v>
              </c:pt>
            </c:numLit>
          </c:val>
          <c:extLst>
            <c:ext xmlns:c16="http://schemas.microsoft.com/office/drawing/2014/chart" uri="{C3380CC4-5D6E-409C-BE32-E72D297353CC}">
              <c16:uniqueId val="{00000001-3100-40B2-A58A-56395C4BEA64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Sell Design (D6)</c:v>
                </c:pt>
                <c:pt idx="1">
                  <c:v>Approval New Design (C15)</c:v>
                </c:pt>
                <c:pt idx="2">
                  <c:v>Approval of Improve Design (C14)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100-40B2-A58A-56395C4BEA64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Sell Design (D6)</c:v>
                </c:pt>
                <c:pt idx="1">
                  <c:v>Approval New Design (C15)</c:v>
                </c:pt>
                <c:pt idx="2">
                  <c:v>Approval of Improve Design (C14)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2162000</c:v>
              </c:pt>
              <c:pt idx="1">
                <c:v>514000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100-40B2-A58A-56395C4BE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9742719"/>
        <c:axId val="1579755615"/>
      </c:barChart>
      <c:catAx>
        <c:axId val="15797427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1579755615"/>
        <c:crossesAt val="-1.0000000000000001E+300"/>
        <c:auto val="1"/>
        <c:lblAlgn val="ctr"/>
        <c:lblOffset val="100"/>
        <c:noMultiLvlLbl val="0"/>
      </c:catAx>
      <c:valAx>
        <c:axId val="1579755615"/>
        <c:scaling>
          <c:orientation val="minMax"/>
          <c:max val="5500000"/>
          <c:min val="300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>
            <c:manualLayout>
              <c:xMode val="edge"/>
              <c:yMode val="edge"/>
              <c:x val="0.446075686216793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579742719"/>
        <c:crosses val="max"/>
        <c:crossBetween val="between"/>
        <c:majorUnit val="50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8.0301274623406721E-2"/>
          <c:w val="0.77136967400103029"/>
          <c:h val="0.86230581837756959"/>
        </c:manualLayout>
      </c:layout>
      <c:scatterChart>
        <c:scatterStyle val="lineMarker"/>
        <c:varyColors val="0"/>
        <c:ser>
          <c:idx val="0"/>
          <c:order val="0"/>
          <c:tx>
            <c:v>Improved Design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'2-WayApp.New Design,Sell Design'!$B$42:$B$113</c:f>
              <c:numCache>
                <c:formatCode>General</c:formatCode>
                <c:ptCount val="72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</c:numCache>
            </c:numRef>
          </c:xVal>
          <c:yVal>
            <c:numRef>
              <c:f>'2-WayApp.New Design,Sell Design'!$C$42:$C$113</c:f>
              <c:numCache>
                <c:formatCode>General</c:formatCode>
                <c:ptCount val="72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5-4EE4-9F1E-BB5F953702F6}"/>
            </c:ext>
          </c:extLst>
        </c:ser>
        <c:ser>
          <c:idx val="1"/>
          <c:order val="1"/>
          <c:tx>
            <c:v>New Design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'2-WayApp.New Design,Sell Design'!$D$42:$D$113</c:f>
              <c:numCache>
                <c:formatCode>General</c:formatCode>
                <c:ptCount val="7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0.19444444444444445</c:v>
                </c:pt>
                <c:pt idx="5">
                  <c:v>0.19444444444444445</c:v>
                </c:pt>
                <c:pt idx="6">
                  <c:v>0.19444444444444445</c:v>
                </c:pt>
                <c:pt idx="7">
                  <c:v>0.19444444444444445</c:v>
                </c:pt>
                <c:pt idx="8">
                  <c:v>0.28888888888888886</c:v>
                </c:pt>
                <c:pt idx="9">
                  <c:v>0.28888888888888886</c:v>
                </c:pt>
                <c:pt idx="10">
                  <c:v>0.28888888888888886</c:v>
                </c:pt>
                <c:pt idx="11">
                  <c:v>0.3833333333333333</c:v>
                </c:pt>
                <c:pt idx="12">
                  <c:v>0.3833333333333333</c:v>
                </c:pt>
                <c:pt idx="13">
                  <c:v>0.3833333333333333</c:v>
                </c:pt>
                <c:pt idx="14">
                  <c:v>0.47777777777777775</c:v>
                </c:pt>
                <c:pt idx="15">
                  <c:v>0.57222222222222219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0.76111111111111107</c:v>
                </c:pt>
                <c:pt idx="19">
                  <c:v>0.76111111111111107</c:v>
                </c:pt>
                <c:pt idx="20">
                  <c:v>0.85555555555555551</c:v>
                </c:pt>
                <c:pt idx="21">
                  <c:v>0.85555555555555551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</c:numCache>
            </c:numRef>
          </c:xVal>
          <c:yVal>
            <c:numRef>
              <c:f>'2-WayApp.New Design,Sell Design'!$E$42:$E$113</c:f>
              <c:numCache>
                <c:formatCode>General</c:formatCode>
                <c:ptCount val="72"/>
                <c:pt idx="0">
                  <c:v>6000000</c:v>
                </c:pt>
                <c:pt idx="1">
                  <c:v>6666666.666666667</c:v>
                </c:pt>
                <c:pt idx="2">
                  <c:v>7333333.333333333</c:v>
                </c:pt>
                <c:pt idx="3">
                  <c:v>8000000</c:v>
                </c:pt>
                <c:pt idx="4">
                  <c:v>6000000</c:v>
                </c:pt>
                <c:pt idx="5">
                  <c:v>6666666.666666667</c:v>
                </c:pt>
                <c:pt idx="6">
                  <c:v>7333333.333333333</c:v>
                </c:pt>
                <c:pt idx="7">
                  <c:v>8000000</c:v>
                </c:pt>
                <c:pt idx="8">
                  <c:v>6666666.666666667</c:v>
                </c:pt>
                <c:pt idx="9">
                  <c:v>7333333.333333333</c:v>
                </c:pt>
                <c:pt idx="10">
                  <c:v>8000000</c:v>
                </c:pt>
                <c:pt idx="11">
                  <c:v>2000000</c:v>
                </c:pt>
                <c:pt idx="12">
                  <c:v>7333333.333333333</c:v>
                </c:pt>
                <c:pt idx="13">
                  <c:v>8000000</c:v>
                </c:pt>
                <c:pt idx="14">
                  <c:v>2000000</c:v>
                </c:pt>
                <c:pt idx="15">
                  <c:v>2000000</c:v>
                </c:pt>
                <c:pt idx="16">
                  <c:v>2000000</c:v>
                </c:pt>
                <c:pt idx="17">
                  <c:v>2666666.6666666665</c:v>
                </c:pt>
                <c:pt idx="18">
                  <c:v>2000000</c:v>
                </c:pt>
                <c:pt idx="19">
                  <c:v>2666666.6666666665</c:v>
                </c:pt>
                <c:pt idx="20">
                  <c:v>2000000</c:v>
                </c:pt>
                <c:pt idx="21">
                  <c:v>2666666.6666666665</c:v>
                </c:pt>
                <c:pt idx="22">
                  <c:v>2000000</c:v>
                </c:pt>
                <c:pt idx="23">
                  <c:v>2666666.6666666665</c:v>
                </c:pt>
                <c:pt idx="24">
                  <c:v>3333333.3333333335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5-4EE4-9F1E-BB5F953702F6}"/>
            </c:ext>
          </c:extLst>
        </c:ser>
        <c:ser>
          <c:idx val="2"/>
          <c:order val="2"/>
          <c:tx>
            <c:v>Original Design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'2-WayApp.New Design,Sell Design'!$F$42:$F$113</c:f>
              <c:numCache>
                <c:formatCode>General</c:formatCode>
                <c:ptCount val="7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0.19444444444444445</c:v>
                </c:pt>
                <c:pt idx="6">
                  <c:v>0.19444444444444445</c:v>
                </c:pt>
                <c:pt idx="7">
                  <c:v>0.19444444444444445</c:v>
                </c:pt>
                <c:pt idx="8">
                  <c:v>0.19444444444444445</c:v>
                </c:pt>
                <c:pt idx="9">
                  <c:v>0.19444444444444445</c:v>
                </c:pt>
                <c:pt idx="10">
                  <c:v>0.28888888888888886</c:v>
                </c:pt>
                <c:pt idx="11">
                  <c:v>0.28888888888888886</c:v>
                </c:pt>
                <c:pt idx="12">
                  <c:v>0.28888888888888886</c:v>
                </c:pt>
                <c:pt idx="13">
                  <c:v>0.28888888888888886</c:v>
                </c:pt>
                <c:pt idx="14">
                  <c:v>0.28888888888888886</c:v>
                </c:pt>
                <c:pt idx="15">
                  <c:v>0.28888888888888886</c:v>
                </c:pt>
                <c:pt idx="16">
                  <c:v>0.3833333333333333</c:v>
                </c:pt>
                <c:pt idx="17">
                  <c:v>0.3833333333333333</c:v>
                </c:pt>
                <c:pt idx="18">
                  <c:v>0.3833333333333333</c:v>
                </c:pt>
                <c:pt idx="19">
                  <c:v>0.3833333333333333</c:v>
                </c:pt>
                <c:pt idx="20">
                  <c:v>0.3833333333333333</c:v>
                </c:pt>
                <c:pt idx="21">
                  <c:v>0.3833333333333333</c:v>
                </c:pt>
                <c:pt idx="22">
                  <c:v>0.3833333333333333</c:v>
                </c:pt>
                <c:pt idx="23">
                  <c:v>0.47777777777777775</c:v>
                </c:pt>
                <c:pt idx="24">
                  <c:v>0.47777777777777775</c:v>
                </c:pt>
                <c:pt idx="25">
                  <c:v>0.47777777777777775</c:v>
                </c:pt>
                <c:pt idx="26">
                  <c:v>0.47777777777777775</c:v>
                </c:pt>
                <c:pt idx="27">
                  <c:v>0.47777777777777775</c:v>
                </c:pt>
                <c:pt idx="28">
                  <c:v>0.47777777777777775</c:v>
                </c:pt>
                <c:pt idx="29">
                  <c:v>0.47777777777777775</c:v>
                </c:pt>
                <c:pt idx="30">
                  <c:v>0.47777777777777775</c:v>
                </c:pt>
                <c:pt idx="31">
                  <c:v>0.47777777777777775</c:v>
                </c:pt>
                <c:pt idx="32">
                  <c:v>0.57222222222222219</c:v>
                </c:pt>
                <c:pt idx="33">
                  <c:v>0.57222222222222219</c:v>
                </c:pt>
                <c:pt idx="34">
                  <c:v>0.57222222222222219</c:v>
                </c:pt>
                <c:pt idx="35">
                  <c:v>0.57222222222222219</c:v>
                </c:pt>
                <c:pt idx="36">
                  <c:v>0.57222222222222219</c:v>
                </c:pt>
                <c:pt idx="37">
                  <c:v>0.57222222222222219</c:v>
                </c:pt>
                <c:pt idx="38">
                  <c:v>0.57222222222222219</c:v>
                </c:pt>
                <c:pt idx="39">
                  <c:v>0.57222222222222219</c:v>
                </c:pt>
                <c:pt idx="40">
                  <c:v>0.57222222222222219</c:v>
                </c:pt>
                <c:pt idx="41">
                  <c:v>0.66666666666666663</c:v>
                </c:pt>
                <c:pt idx="42">
                  <c:v>0.66666666666666663</c:v>
                </c:pt>
                <c:pt idx="43">
                  <c:v>0.66666666666666663</c:v>
                </c:pt>
                <c:pt idx="44">
                  <c:v>0.66666666666666663</c:v>
                </c:pt>
                <c:pt idx="45">
                  <c:v>0.66666666666666663</c:v>
                </c:pt>
                <c:pt idx="46">
                  <c:v>0.66666666666666663</c:v>
                </c:pt>
                <c:pt idx="47">
                  <c:v>0.66666666666666663</c:v>
                </c:pt>
                <c:pt idx="48">
                  <c:v>0.66666666666666663</c:v>
                </c:pt>
                <c:pt idx="49">
                  <c:v>0.76111111111111107</c:v>
                </c:pt>
                <c:pt idx="50">
                  <c:v>0.76111111111111107</c:v>
                </c:pt>
                <c:pt idx="51">
                  <c:v>0.76111111111111107</c:v>
                </c:pt>
                <c:pt idx="52">
                  <c:v>0.76111111111111107</c:v>
                </c:pt>
                <c:pt idx="53">
                  <c:v>0.76111111111111107</c:v>
                </c:pt>
                <c:pt idx="54">
                  <c:v>0.76111111111111107</c:v>
                </c:pt>
                <c:pt idx="55">
                  <c:v>0.76111111111111107</c:v>
                </c:pt>
                <c:pt idx="56">
                  <c:v>0.76111111111111107</c:v>
                </c:pt>
                <c:pt idx="57">
                  <c:v>0.85555555555555551</c:v>
                </c:pt>
                <c:pt idx="58">
                  <c:v>0.85555555555555551</c:v>
                </c:pt>
                <c:pt idx="59">
                  <c:v>0.85555555555555551</c:v>
                </c:pt>
                <c:pt idx="60">
                  <c:v>0.85555555555555551</c:v>
                </c:pt>
                <c:pt idx="61">
                  <c:v>0.85555555555555551</c:v>
                </c:pt>
                <c:pt idx="62">
                  <c:v>0.85555555555555551</c:v>
                </c:pt>
                <c:pt idx="63">
                  <c:v>0.85555555555555551</c:v>
                </c:pt>
                <c:pt idx="64">
                  <c:v>0.85555555555555551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</c:numCache>
            </c:numRef>
          </c:xVal>
          <c:yVal>
            <c:numRef>
              <c:f>'2-WayApp.New Design,Sell Design'!$G$42:$G$113</c:f>
              <c:numCache>
                <c:formatCode>General</c:formatCode>
                <c:ptCount val="72"/>
                <c:pt idx="0">
                  <c:v>2666666.6666666665</c:v>
                </c:pt>
                <c:pt idx="1">
                  <c:v>3333333.3333333335</c:v>
                </c:pt>
                <c:pt idx="2">
                  <c:v>4000000</c:v>
                </c:pt>
                <c:pt idx="3">
                  <c:v>4666666.666666667</c:v>
                </c:pt>
                <c:pt idx="4">
                  <c:v>5333333.333333333</c:v>
                </c:pt>
                <c:pt idx="5">
                  <c:v>2666666.6666666665</c:v>
                </c:pt>
                <c:pt idx="6">
                  <c:v>3333333.3333333335</c:v>
                </c:pt>
                <c:pt idx="7">
                  <c:v>4000000</c:v>
                </c:pt>
                <c:pt idx="8">
                  <c:v>4666666.666666667</c:v>
                </c:pt>
                <c:pt idx="9">
                  <c:v>5333333.333333333</c:v>
                </c:pt>
                <c:pt idx="10">
                  <c:v>2666666.6666666665</c:v>
                </c:pt>
                <c:pt idx="11">
                  <c:v>3333333.3333333335</c:v>
                </c:pt>
                <c:pt idx="12">
                  <c:v>4000000</c:v>
                </c:pt>
                <c:pt idx="13">
                  <c:v>4666666.666666667</c:v>
                </c:pt>
                <c:pt idx="14">
                  <c:v>5333333.333333333</c:v>
                </c:pt>
                <c:pt idx="15">
                  <c:v>6000000</c:v>
                </c:pt>
                <c:pt idx="16">
                  <c:v>2666666.6666666665</c:v>
                </c:pt>
                <c:pt idx="17">
                  <c:v>3333333.3333333335</c:v>
                </c:pt>
                <c:pt idx="18">
                  <c:v>4000000</c:v>
                </c:pt>
                <c:pt idx="19">
                  <c:v>4666666.666666667</c:v>
                </c:pt>
                <c:pt idx="20">
                  <c:v>5333333.333333333</c:v>
                </c:pt>
                <c:pt idx="21">
                  <c:v>6000000</c:v>
                </c:pt>
                <c:pt idx="22">
                  <c:v>6666666.666666667</c:v>
                </c:pt>
                <c:pt idx="23">
                  <c:v>2666666.6666666665</c:v>
                </c:pt>
                <c:pt idx="24">
                  <c:v>3333333.3333333335</c:v>
                </c:pt>
                <c:pt idx="25">
                  <c:v>4000000</c:v>
                </c:pt>
                <c:pt idx="26">
                  <c:v>4666666.666666667</c:v>
                </c:pt>
                <c:pt idx="27">
                  <c:v>5333333.333333333</c:v>
                </c:pt>
                <c:pt idx="28">
                  <c:v>6000000</c:v>
                </c:pt>
                <c:pt idx="29">
                  <c:v>6666666.666666667</c:v>
                </c:pt>
                <c:pt idx="30">
                  <c:v>7333333.333333333</c:v>
                </c:pt>
                <c:pt idx="31">
                  <c:v>8000000</c:v>
                </c:pt>
                <c:pt idx="32">
                  <c:v>2666666.6666666665</c:v>
                </c:pt>
                <c:pt idx="33">
                  <c:v>3333333.3333333335</c:v>
                </c:pt>
                <c:pt idx="34">
                  <c:v>4000000</c:v>
                </c:pt>
                <c:pt idx="35">
                  <c:v>4666666.666666667</c:v>
                </c:pt>
                <c:pt idx="36">
                  <c:v>5333333.333333333</c:v>
                </c:pt>
                <c:pt idx="37">
                  <c:v>6000000</c:v>
                </c:pt>
                <c:pt idx="38">
                  <c:v>6666666.666666667</c:v>
                </c:pt>
                <c:pt idx="39">
                  <c:v>7333333.333333333</c:v>
                </c:pt>
                <c:pt idx="40">
                  <c:v>8000000</c:v>
                </c:pt>
                <c:pt idx="41">
                  <c:v>3333333.3333333335</c:v>
                </c:pt>
                <c:pt idx="42">
                  <c:v>4000000</c:v>
                </c:pt>
                <c:pt idx="43">
                  <c:v>4666666.666666667</c:v>
                </c:pt>
                <c:pt idx="44">
                  <c:v>5333333.333333333</c:v>
                </c:pt>
                <c:pt idx="45">
                  <c:v>6000000</c:v>
                </c:pt>
                <c:pt idx="46">
                  <c:v>6666666.666666667</c:v>
                </c:pt>
                <c:pt idx="47">
                  <c:v>7333333.333333333</c:v>
                </c:pt>
                <c:pt idx="48">
                  <c:v>8000000</c:v>
                </c:pt>
                <c:pt idx="49">
                  <c:v>3333333.3333333335</c:v>
                </c:pt>
                <c:pt idx="50">
                  <c:v>4000000</c:v>
                </c:pt>
                <c:pt idx="51">
                  <c:v>4666666.666666667</c:v>
                </c:pt>
                <c:pt idx="52">
                  <c:v>5333333.333333333</c:v>
                </c:pt>
                <c:pt idx="53">
                  <c:v>6000000</c:v>
                </c:pt>
                <c:pt idx="54">
                  <c:v>6666666.666666667</c:v>
                </c:pt>
                <c:pt idx="55">
                  <c:v>7333333.333333333</c:v>
                </c:pt>
                <c:pt idx="56">
                  <c:v>8000000</c:v>
                </c:pt>
                <c:pt idx="57">
                  <c:v>3333333.3333333335</c:v>
                </c:pt>
                <c:pt idx="58">
                  <c:v>4000000</c:v>
                </c:pt>
                <c:pt idx="59">
                  <c:v>4666666.666666667</c:v>
                </c:pt>
                <c:pt idx="60">
                  <c:v>5333333.333333333</c:v>
                </c:pt>
                <c:pt idx="61">
                  <c:v>6000000</c:v>
                </c:pt>
                <c:pt idx="62">
                  <c:v>6666666.666666667</c:v>
                </c:pt>
                <c:pt idx="63">
                  <c:v>7333333.333333333</c:v>
                </c:pt>
                <c:pt idx="64">
                  <c:v>8000000</c:v>
                </c:pt>
                <c:pt idx="65">
                  <c:v>4000000</c:v>
                </c:pt>
                <c:pt idx="66">
                  <c:v>4666666.666666667</c:v>
                </c:pt>
                <c:pt idx="67">
                  <c:v>5333333.333333333</c:v>
                </c:pt>
                <c:pt idx="68">
                  <c:v>6000000</c:v>
                </c:pt>
                <c:pt idx="69">
                  <c:v>6666666.666666667</c:v>
                </c:pt>
                <c:pt idx="70">
                  <c:v>7333333.333333333</c:v>
                </c:pt>
                <c:pt idx="71">
                  <c:v>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95-4EE4-9F1E-BB5F95370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701119"/>
        <c:axId val="1579678655"/>
      </c:scatterChart>
      <c:valAx>
        <c:axId val="1579701119"/>
        <c:scaling>
          <c:orientation val="minMax"/>
          <c:max val="1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Approval New Design (C15)</a:t>
                </a:r>
              </a:p>
            </c:rich>
          </c:tx>
          <c:layout>
            <c:manualLayout>
              <c:xMode val="edge"/>
              <c:yMode val="edge"/>
              <c:x val="0.30077249981602766"/>
              <c:y val="0.944924590104104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579678655"/>
        <c:crossesAt val="-1.0000000000000001E+300"/>
        <c:crossBetween val="midCat"/>
        <c:majorUnit val="0.1"/>
      </c:valAx>
      <c:valAx>
        <c:axId val="1579678655"/>
        <c:scaling>
          <c:orientation val="minMax"/>
          <c:max val="8000000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Sell Design (D6)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579701119"/>
        <c:crossesAt val="-1.0000000000000001E+300"/>
        <c:crossBetween val="midCat"/>
        <c:majorUnit val="10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8.0301274623406721E-2"/>
          <c:w val="0.77136967400103029"/>
          <c:h val="0.86230581837756959"/>
        </c:manualLayout>
      </c:layout>
      <c:scatterChart>
        <c:scatterStyle val="lineMarker"/>
        <c:varyColors val="0"/>
        <c:ser>
          <c:idx val="0"/>
          <c:order val="0"/>
          <c:tx>
            <c:v>Improved Design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'2 Way-App. New Des Vs App. Imp '!$B$42:$B$109</c:f>
              <c:numCache>
                <c:formatCode>General</c:formatCode>
                <c:ptCount val="68"/>
                <c:pt idx="0">
                  <c:v>0.85555555555555551</c:v>
                </c:pt>
                <c:pt idx="1">
                  <c:v>0.85555555555555551</c:v>
                </c:pt>
                <c:pt idx="2">
                  <c:v>0.85555555555555551</c:v>
                </c:pt>
                <c:pt idx="3">
                  <c:v>0.85555555555555551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</c:numCache>
            </c:numRef>
          </c:xVal>
          <c:yVal>
            <c:numRef>
              <c:f>'2 Way-App. New Des Vs App. Imp '!$C$42:$C$109</c:f>
              <c:numCache>
                <c:formatCode>General</c:formatCode>
                <c:ptCount val="68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0.1</c:v>
                </c:pt>
                <c:pt idx="5">
                  <c:v>0.19444444444444445</c:v>
                </c:pt>
                <c:pt idx="6">
                  <c:v>0.28888888888888886</c:v>
                </c:pt>
                <c:pt idx="7">
                  <c:v>0.3833333333333333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5-4750-9C87-284D3956126D}"/>
            </c:ext>
          </c:extLst>
        </c:ser>
        <c:ser>
          <c:idx val="1"/>
          <c:order val="1"/>
          <c:tx>
            <c:v>New Design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'2 Way-App. New Des Vs App. Imp '!$D$42:$D$109</c:f>
              <c:numCache>
                <c:formatCode>General</c:formatCode>
                <c:ptCount val="6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0.19444444444444445</c:v>
                </c:pt>
                <c:pt idx="8">
                  <c:v>0.19444444444444445</c:v>
                </c:pt>
                <c:pt idx="9">
                  <c:v>0.19444444444444445</c:v>
                </c:pt>
                <c:pt idx="10">
                  <c:v>0.19444444444444445</c:v>
                </c:pt>
                <c:pt idx="11">
                  <c:v>0.19444444444444445</c:v>
                </c:pt>
                <c:pt idx="12">
                  <c:v>0.19444444444444445</c:v>
                </c:pt>
                <c:pt idx="13">
                  <c:v>0.19444444444444445</c:v>
                </c:pt>
                <c:pt idx="14">
                  <c:v>0.28888888888888886</c:v>
                </c:pt>
                <c:pt idx="15">
                  <c:v>0.28888888888888886</c:v>
                </c:pt>
                <c:pt idx="16">
                  <c:v>0.28888888888888886</c:v>
                </c:pt>
                <c:pt idx="17">
                  <c:v>0.28888888888888886</c:v>
                </c:pt>
                <c:pt idx="18">
                  <c:v>0.28888888888888886</c:v>
                </c:pt>
                <c:pt idx="19">
                  <c:v>0.28888888888888886</c:v>
                </c:pt>
                <c:pt idx="20">
                  <c:v>0.28888888888888886</c:v>
                </c:pt>
                <c:pt idx="21">
                  <c:v>0.3833333333333333</c:v>
                </c:pt>
                <c:pt idx="22">
                  <c:v>0.3833333333333333</c:v>
                </c:pt>
                <c:pt idx="23">
                  <c:v>0.3833333333333333</c:v>
                </c:pt>
                <c:pt idx="24">
                  <c:v>0.3833333333333333</c:v>
                </c:pt>
                <c:pt idx="25">
                  <c:v>0.3833333333333333</c:v>
                </c:pt>
                <c:pt idx="26">
                  <c:v>0.3833333333333333</c:v>
                </c:pt>
                <c:pt idx="27">
                  <c:v>0.3833333333333333</c:v>
                </c:pt>
                <c:pt idx="28">
                  <c:v>0.47777777777777775</c:v>
                </c:pt>
                <c:pt idx="29">
                  <c:v>0.47777777777777775</c:v>
                </c:pt>
                <c:pt idx="30">
                  <c:v>0.47777777777777775</c:v>
                </c:pt>
                <c:pt idx="31">
                  <c:v>0.47777777777777775</c:v>
                </c:pt>
                <c:pt idx="32">
                  <c:v>0.47777777777777775</c:v>
                </c:pt>
                <c:pt idx="33">
                  <c:v>0.47777777777777775</c:v>
                </c:pt>
                <c:pt idx="34">
                  <c:v>0.47777777777777775</c:v>
                </c:pt>
                <c:pt idx="35">
                  <c:v>0.57222222222222219</c:v>
                </c:pt>
                <c:pt idx="36">
                  <c:v>0.57222222222222219</c:v>
                </c:pt>
                <c:pt idx="37">
                  <c:v>0.57222222222222219</c:v>
                </c:pt>
                <c:pt idx="38">
                  <c:v>0.57222222222222219</c:v>
                </c:pt>
                <c:pt idx="39">
                  <c:v>0.57222222222222219</c:v>
                </c:pt>
                <c:pt idx="40">
                  <c:v>0.57222222222222219</c:v>
                </c:pt>
                <c:pt idx="41">
                  <c:v>0.57222222222222219</c:v>
                </c:pt>
                <c:pt idx="42">
                  <c:v>0.66666666666666663</c:v>
                </c:pt>
                <c:pt idx="43">
                  <c:v>0.66666666666666663</c:v>
                </c:pt>
                <c:pt idx="44">
                  <c:v>0.66666666666666663</c:v>
                </c:pt>
                <c:pt idx="45">
                  <c:v>0.66666666666666663</c:v>
                </c:pt>
                <c:pt idx="46">
                  <c:v>0.66666666666666663</c:v>
                </c:pt>
                <c:pt idx="47">
                  <c:v>0.66666666666666663</c:v>
                </c:pt>
                <c:pt idx="48">
                  <c:v>0.66666666666666663</c:v>
                </c:pt>
                <c:pt idx="49">
                  <c:v>0.76111111111111107</c:v>
                </c:pt>
                <c:pt idx="50">
                  <c:v>0.76111111111111107</c:v>
                </c:pt>
                <c:pt idx="51">
                  <c:v>0.76111111111111107</c:v>
                </c:pt>
                <c:pt idx="52">
                  <c:v>0.76111111111111107</c:v>
                </c:pt>
                <c:pt idx="53">
                  <c:v>0.76111111111111107</c:v>
                </c:pt>
                <c:pt idx="54">
                  <c:v>0.76111111111111107</c:v>
                </c:pt>
                <c:pt idx="55">
                  <c:v>0.76111111111111107</c:v>
                </c:pt>
                <c:pt idx="56">
                  <c:v>0.85555555555555551</c:v>
                </c:pt>
                <c:pt idx="57">
                  <c:v>0.85555555555555551</c:v>
                </c:pt>
                <c:pt idx="58">
                  <c:v>0.85555555555555551</c:v>
                </c:pt>
                <c:pt idx="59">
                  <c:v>0.85555555555555551</c:v>
                </c:pt>
                <c:pt idx="60">
                  <c:v>0.85555555555555551</c:v>
                </c:pt>
                <c:pt idx="61">
                  <c:v>0.85555555555555551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</c:numCache>
            </c:numRef>
          </c:xVal>
          <c:yVal>
            <c:numRef>
              <c:f>'2 Way-App. New Des Vs App. Imp '!$E$42:$E$109</c:f>
              <c:numCache>
                <c:formatCode>General</c:formatCode>
                <c:ptCount val="68"/>
                <c:pt idx="0">
                  <c:v>0.3833333333333333</c:v>
                </c:pt>
                <c:pt idx="1">
                  <c:v>0.47777777777777775</c:v>
                </c:pt>
                <c:pt idx="2">
                  <c:v>0.57222222222222219</c:v>
                </c:pt>
                <c:pt idx="3">
                  <c:v>0.66666666666666663</c:v>
                </c:pt>
                <c:pt idx="4">
                  <c:v>0.76111111111111107</c:v>
                </c:pt>
                <c:pt idx="5">
                  <c:v>0.85555555555555551</c:v>
                </c:pt>
                <c:pt idx="6">
                  <c:v>0.95</c:v>
                </c:pt>
                <c:pt idx="7">
                  <c:v>0.3833333333333333</c:v>
                </c:pt>
                <c:pt idx="8">
                  <c:v>0.47777777777777775</c:v>
                </c:pt>
                <c:pt idx="9">
                  <c:v>0.57222222222222219</c:v>
                </c:pt>
                <c:pt idx="10">
                  <c:v>0.66666666666666663</c:v>
                </c:pt>
                <c:pt idx="11">
                  <c:v>0.76111111111111107</c:v>
                </c:pt>
                <c:pt idx="12">
                  <c:v>0.85555555555555551</c:v>
                </c:pt>
                <c:pt idx="13">
                  <c:v>0.95</c:v>
                </c:pt>
                <c:pt idx="14">
                  <c:v>0.3833333333333333</c:v>
                </c:pt>
                <c:pt idx="15">
                  <c:v>0.47777777777777775</c:v>
                </c:pt>
                <c:pt idx="16">
                  <c:v>0.57222222222222219</c:v>
                </c:pt>
                <c:pt idx="17">
                  <c:v>0.66666666666666663</c:v>
                </c:pt>
                <c:pt idx="18">
                  <c:v>0.76111111111111107</c:v>
                </c:pt>
                <c:pt idx="19">
                  <c:v>0.85555555555555551</c:v>
                </c:pt>
                <c:pt idx="20">
                  <c:v>0.95</c:v>
                </c:pt>
                <c:pt idx="21">
                  <c:v>0.3833333333333333</c:v>
                </c:pt>
                <c:pt idx="22">
                  <c:v>0.47777777777777775</c:v>
                </c:pt>
                <c:pt idx="23">
                  <c:v>0.57222222222222219</c:v>
                </c:pt>
                <c:pt idx="24">
                  <c:v>0.66666666666666663</c:v>
                </c:pt>
                <c:pt idx="25">
                  <c:v>0.76111111111111107</c:v>
                </c:pt>
                <c:pt idx="26">
                  <c:v>0.85555555555555551</c:v>
                </c:pt>
                <c:pt idx="27">
                  <c:v>0.95</c:v>
                </c:pt>
                <c:pt idx="28">
                  <c:v>0.3833333333333333</c:v>
                </c:pt>
                <c:pt idx="29">
                  <c:v>0.47777777777777775</c:v>
                </c:pt>
                <c:pt idx="30">
                  <c:v>0.57222222222222219</c:v>
                </c:pt>
                <c:pt idx="31">
                  <c:v>0.66666666666666663</c:v>
                </c:pt>
                <c:pt idx="32">
                  <c:v>0.76111111111111107</c:v>
                </c:pt>
                <c:pt idx="33">
                  <c:v>0.85555555555555551</c:v>
                </c:pt>
                <c:pt idx="34">
                  <c:v>0.95</c:v>
                </c:pt>
                <c:pt idx="35">
                  <c:v>0.3833333333333333</c:v>
                </c:pt>
                <c:pt idx="36">
                  <c:v>0.47777777777777775</c:v>
                </c:pt>
                <c:pt idx="37">
                  <c:v>0.57222222222222219</c:v>
                </c:pt>
                <c:pt idx="38">
                  <c:v>0.66666666666666663</c:v>
                </c:pt>
                <c:pt idx="39">
                  <c:v>0.76111111111111107</c:v>
                </c:pt>
                <c:pt idx="40">
                  <c:v>0.85555555555555551</c:v>
                </c:pt>
                <c:pt idx="41">
                  <c:v>0.95</c:v>
                </c:pt>
                <c:pt idx="42">
                  <c:v>0.3833333333333333</c:v>
                </c:pt>
                <c:pt idx="43">
                  <c:v>0.47777777777777775</c:v>
                </c:pt>
                <c:pt idx="44">
                  <c:v>0.57222222222222219</c:v>
                </c:pt>
                <c:pt idx="45">
                  <c:v>0.66666666666666663</c:v>
                </c:pt>
                <c:pt idx="46">
                  <c:v>0.76111111111111107</c:v>
                </c:pt>
                <c:pt idx="47">
                  <c:v>0.85555555555555551</c:v>
                </c:pt>
                <c:pt idx="48">
                  <c:v>0.95</c:v>
                </c:pt>
                <c:pt idx="49">
                  <c:v>0.3833333333333333</c:v>
                </c:pt>
                <c:pt idx="50">
                  <c:v>0.47777777777777775</c:v>
                </c:pt>
                <c:pt idx="51">
                  <c:v>0.57222222222222219</c:v>
                </c:pt>
                <c:pt idx="52">
                  <c:v>0.66666666666666663</c:v>
                </c:pt>
                <c:pt idx="53">
                  <c:v>0.76111111111111107</c:v>
                </c:pt>
                <c:pt idx="54">
                  <c:v>0.85555555555555551</c:v>
                </c:pt>
                <c:pt idx="55">
                  <c:v>0.95</c:v>
                </c:pt>
                <c:pt idx="56">
                  <c:v>0.47777777777777775</c:v>
                </c:pt>
                <c:pt idx="57">
                  <c:v>0.57222222222222219</c:v>
                </c:pt>
                <c:pt idx="58">
                  <c:v>0.66666666666666663</c:v>
                </c:pt>
                <c:pt idx="59">
                  <c:v>0.76111111111111107</c:v>
                </c:pt>
                <c:pt idx="60">
                  <c:v>0.85555555555555551</c:v>
                </c:pt>
                <c:pt idx="61">
                  <c:v>0.95</c:v>
                </c:pt>
                <c:pt idx="62">
                  <c:v>0.47777777777777775</c:v>
                </c:pt>
                <c:pt idx="63">
                  <c:v>0.57222222222222219</c:v>
                </c:pt>
                <c:pt idx="64">
                  <c:v>0.66666666666666663</c:v>
                </c:pt>
                <c:pt idx="65">
                  <c:v>0.76111111111111107</c:v>
                </c:pt>
                <c:pt idx="66">
                  <c:v>0.85555555555555551</c:v>
                </c:pt>
                <c:pt idx="67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5-4750-9C87-284D3956126D}"/>
            </c:ext>
          </c:extLst>
        </c:ser>
        <c:ser>
          <c:idx val="2"/>
          <c:order val="2"/>
          <c:tx>
            <c:v>Original Design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'2 Way-App. New Des Vs App. Imp '!$F$42:$F$109</c:f>
              <c:numCache>
                <c:formatCode>General</c:formatCode>
                <c:ptCount val="6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0.19444444444444445</c:v>
                </c:pt>
                <c:pt idx="4">
                  <c:v>0.19444444444444445</c:v>
                </c:pt>
                <c:pt idx="5">
                  <c:v>0.19444444444444445</c:v>
                </c:pt>
                <c:pt idx="6">
                  <c:v>0.28888888888888886</c:v>
                </c:pt>
                <c:pt idx="7">
                  <c:v>0.28888888888888886</c:v>
                </c:pt>
                <c:pt idx="8">
                  <c:v>0.28888888888888886</c:v>
                </c:pt>
                <c:pt idx="9">
                  <c:v>0.3833333333333333</c:v>
                </c:pt>
                <c:pt idx="10">
                  <c:v>0.3833333333333333</c:v>
                </c:pt>
                <c:pt idx="11">
                  <c:v>0.3833333333333333</c:v>
                </c:pt>
                <c:pt idx="12">
                  <c:v>0.47777777777777775</c:v>
                </c:pt>
                <c:pt idx="13">
                  <c:v>0.47777777777777775</c:v>
                </c:pt>
                <c:pt idx="14">
                  <c:v>0.47777777777777775</c:v>
                </c:pt>
                <c:pt idx="15">
                  <c:v>0.57222222222222219</c:v>
                </c:pt>
                <c:pt idx="16">
                  <c:v>0.57222222222222219</c:v>
                </c:pt>
                <c:pt idx="17">
                  <c:v>0.57222222222222219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0.76111111111111107</c:v>
                </c:pt>
                <c:pt idx="22">
                  <c:v>0.76111111111111107</c:v>
                </c:pt>
                <c:pt idx="23">
                  <c:v>0.76111111111111107</c:v>
                </c:pt>
              </c:numCache>
            </c:numRef>
          </c:xVal>
          <c:yVal>
            <c:numRef>
              <c:f>'2 Way-App. New Des Vs App. Imp '!$G$42:$G$109</c:f>
              <c:numCache>
                <c:formatCode>General</c:formatCode>
                <c:ptCount val="68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0.1</c:v>
                </c:pt>
                <c:pt idx="4">
                  <c:v>0.19444444444444445</c:v>
                </c:pt>
                <c:pt idx="5">
                  <c:v>0.28888888888888886</c:v>
                </c:pt>
                <c:pt idx="6">
                  <c:v>0.1</c:v>
                </c:pt>
                <c:pt idx="7">
                  <c:v>0.19444444444444445</c:v>
                </c:pt>
                <c:pt idx="8">
                  <c:v>0.28888888888888886</c:v>
                </c:pt>
                <c:pt idx="9">
                  <c:v>0.1</c:v>
                </c:pt>
                <c:pt idx="10">
                  <c:v>0.19444444444444445</c:v>
                </c:pt>
                <c:pt idx="11">
                  <c:v>0.28888888888888886</c:v>
                </c:pt>
                <c:pt idx="12">
                  <c:v>0.1</c:v>
                </c:pt>
                <c:pt idx="13">
                  <c:v>0.19444444444444445</c:v>
                </c:pt>
                <c:pt idx="14">
                  <c:v>0.28888888888888886</c:v>
                </c:pt>
                <c:pt idx="15">
                  <c:v>0.1</c:v>
                </c:pt>
                <c:pt idx="16">
                  <c:v>0.19444444444444445</c:v>
                </c:pt>
                <c:pt idx="17">
                  <c:v>0.28888888888888886</c:v>
                </c:pt>
                <c:pt idx="18">
                  <c:v>0.1</c:v>
                </c:pt>
                <c:pt idx="19">
                  <c:v>0.19444444444444445</c:v>
                </c:pt>
                <c:pt idx="20">
                  <c:v>0.28888888888888886</c:v>
                </c:pt>
                <c:pt idx="21">
                  <c:v>0.1</c:v>
                </c:pt>
                <c:pt idx="22">
                  <c:v>0.19444444444444445</c:v>
                </c:pt>
                <c:pt idx="23">
                  <c:v>0.28888888888888886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A5-4750-9C87-284D3956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980239"/>
        <c:axId val="1472960271"/>
      </c:scatterChart>
      <c:valAx>
        <c:axId val="1472980239"/>
        <c:scaling>
          <c:orientation val="minMax"/>
          <c:max val="1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Approval of Improve Design (C14)</a:t>
                </a:r>
              </a:p>
            </c:rich>
          </c:tx>
          <c:layout>
            <c:manualLayout>
              <c:xMode val="edge"/>
              <c:yMode val="edge"/>
              <c:x val="0.27645006990948562"/>
              <c:y val="0.944924590104104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72960271"/>
        <c:crossesAt val="-1.0000000000000001E+300"/>
        <c:crossBetween val="midCat"/>
        <c:majorUnit val="0.1"/>
      </c:valAx>
      <c:valAx>
        <c:axId val="1472960271"/>
        <c:scaling>
          <c:orientation val="minMax"/>
          <c:max val="1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Approval New Design (C15)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472980239"/>
        <c:crossesAt val="-1.0000000000000001E+300"/>
        <c:crossBetween val="midCat"/>
        <c:majorUnit val="0.1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242697</xdr:colOff>
      <xdr:row>49</xdr:row>
      <xdr:rowOff>185420</xdr:rowOff>
    </xdr:from>
    <xdr:to>
      <xdr:col>9</xdr:col>
      <xdr:colOff>127</xdr:colOff>
      <xdr:row>49</xdr:row>
      <xdr:rowOff>185420</xdr:rowOff>
    </xdr:to>
    <xdr:cxnSp macro="_xll.PtreeEvent_ObjectClick">
      <xdr:nvCxnSpPr>
        <xdr:cNvPr id="91" name="PTObj_DBranchHLine_1_23">
          <a:extLst>
            <a:ext uri="{FF2B5EF4-FFF2-40B4-BE49-F238E27FC236}">
              <a16:creationId xmlns:a16="http://schemas.microsoft.com/office/drawing/2014/main" id="{688652F9-989E-42A1-AAB6-D64501236BD5}"/>
            </a:ext>
          </a:extLst>
        </xdr:cNvPr>
        <xdr:cNvCxnSpPr/>
      </xdr:nvCxnSpPr>
      <xdr:spPr>
        <a:xfrm>
          <a:off x="8910447" y="96627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47</xdr:row>
      <xdr:rowOff>180339</xdr:rowOff>
    </xdr:from>
    <xdr:to>
      <xdr:col>8</xdr:col>
      <xdr:colOff>242697</xdr:colOff>
      <xdr:row>49</xdr:row>
      <xdr:rowOff>185420</xdr:rowOff>
    </xdr:to>
    <xdr:cxnSp macro="_xll.PtreeEvent_ObjectClick">
      <xdr:nvCxnSpPr>
        <xdr:cNvPr id="90" name="PTObj_DBranchDLine_1_23">
          <a:extLst>
            <a:ext uri="{FF2B5EF4-FFF2-40B4-BE49-F238E27FC236}">
              <a16:creationId xmlns:a16="http://schemas.microsoft.com/office/drawing/2014/main" id="{73F9A041-2BCF-4B03-8439-F7AD4482DF62}"/>
            </a:ext>
          </a:extLst>
        </xdr:cNvPr>
        <xdr:cNvCxnSpPr/>
      </xdr:nvCxnSpPr>
      <xdr:spPr>
        <a:xfrm>
          <a:off x="8758047" y="9276714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45</xdr:row>
      <xdr:rowOff>185420</xdr:rowOff>
    </xdr:from>
    <xdr:to>
      <xdr:col>9</xdr:col>
      <xdr:colOff>127</xdr:colOff>
      <xdr:row>45</xdr:row>
      <xdr:rowOff>185420</xdr:rowOff>
    </xdr:to>
    <xdr:cxnSp macro="_xll.PtreeEvent_ObjectClick">
      <xdr:nvCxnSpPr>
        <xdr:cNvPr id="87" name="PTObj_DBranchHLine_1_22">
          <a:extLst>
            <a:ext uri="{FF2B5EF4-FFF2-40B4-BE49-F238E27FC236}">
              <a16:creationId xmlns:a16="http://schemas.microsoft.com/office/drawing/2014/main" id="{997B7B5E-3F4C-42F7-9C4B-FD782FB67CE6}"/>
            </a:ext>
          </a:extLst>
        </xdr:cNvPr>
        <xdr:cNvCxnSpPr/>
      </xdr:nvCxnSpPr>
      <xdr:spPr>
        <a:xfrm>
          <a:off x="8910447" y="89007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45</xdr:row>
      <xdr:rowOff>185420</xdr:rowOff>
    </xdr:from>
    <xdr:to>
      <xdr:col>8</xdr:col>
      <xdr:colOff>242697</xdr:colOff>
      <xdr:row>47</xdr:row>
      <xdr:rowOff>180339</xdr:rowOff>
    </xdr:to>
    <xdr:cxnSp macro="_xll.PtreeEvent_ObjectClick">
      <xdr:nvCxnSpPr>
        <xdr:cNvPr id="86" name="PTObj_DBranchDLine_1_22">
          <a:extLst>
            <a:ext uri="{FF2B5EF4-FFF2-40B4-BE49-F238E27FC236}">
              <a16:creationId xmlns:a16="http://schemas.microsoft.com/office/drawing/2014/main" id="{11D9BAB7-00F0-4996-ADD2-4CD4EF93AC23}"/>
            </a:ext>
          </a:extLst>
        </xdr:cNvPr>
        <xdr:cNvCxnSpPr/>
      </xdr:nvCxnSpPr>
      <xdr:spPr>
        <a:xfrm flipV="1">
          <a:off x="8758047" y="8900795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47</xdr:row>
      <xdr:rowOff>185420</xdr:rowOff>
    </xdr:from>
    <xdr:to>
      <xdr:col>8</xdr:col>
      <xdr:colOff>127</xdr:colOff>
      <xdr:row>47</xdr:row>
      <xdr:rowOff>185420</xdr:rowOff>
    </xdr:to>
    <xdr:cxnSp macro="_xll.PtreeEvent_ObjectClick">
      <xdr:nvCxnSpPr>
        <xdr:cNvPr id="83" name="PTObj_DBranchHLine_1_21">
          <a:extLst>
            <a:ext uri="{FF2B5EF4-FFF2-40B4-BE49-F238E27FC236}">
              <a16:creationId xmlns:a16="http://schemas.microsoft.com/office/drawing/2014/main" id="{BF6B28F9-0DF4-4783-8354-3FDE401DF68E}"/>
            </a:ext>
          </a:extLst>
        </xdr:cNvPr>
        <xdr:cNvCxnSpPr/>
      </xdr:nvCxnSpPr>
      <xdr:spPr>
        <a:xfrm>
          <a:off x="7348347" y="9281795"/>
          <a:ext cx="13195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43</xdr:row>
      <xdr:rowOff>180339</xdr:rowOff>
    </xdr:from>
    <xdr:to>
      <xdr:col>7</xdr:col>
      <xdr:colOff>242697</xdr:colOff>
      <xdr:row>47</xdr:row>
      <xdr:rowOff>185420</xdr:rowOff>
    </xdr:to>
    <xdr:cxnSp macro="_xll.PtreeEvent_ObjectClick">
      <xdr:nvCxnSpPr>
        <xdr:cNvPr id="82" name="PTObj_DBranchDLine_1_21">
          <a:extLst>
            <a:ext uri="{FF2B5EF4-FFF2-40B4-BE49-F238E27FC236}">
              <a16:creationId xmlns:a16="http://schemas.microsoft.com/office/drawing/2014/main" id="{427E1631-1B72-4BEB-B0F1-38D5DA097555}"/>
            </a:ext>
          </a:extLst>
        </xdr:cNvPr>
        <xdr:cNvCxnSpPr/>
      </xdr:nvCxnSpPr>
      <xdr:spPr>
        <a:xfrm>
          <a:off x="7195947" y="8514714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54</xdr:row>
      <xdr:rowOff>185420</xdr:rowOff>
    </xdr:from>
    <xdr:to>
      <xdr:col>8</xdr:col>
      <xdr:colOff>127</xdr:colOff>
      <xdr:row>54</xdr:row>
      <xdr:rowOff>185420</xdr:rowOff>
    </xdr:to>
    <xdr:cxnSp macro="_xll.PtreeEvent_ObjectClick">
      <xdr:nvCxnSpPr>
        <xdr:cNvPr id="51" name="PTObj_DBranchHLine_1_20">
          <a:extLst>
            <a:ext uri="{FF2B5EF4-FFF2-40B4-BE49-F238E27FC236}">
              <a16:creationId xmlns:a16="http://schemas.microsoft.com/office/drawing/2014/main" id="{6102E39B-6AE4-40B5-9CEE-751A79EADB6F}"/>
            </a:ext>
          </a:extLst>
        </xdr:cNvPr>
        <xdr:cNvCxnSpPr/>
      </xdr:nvCxnSpPr>
      <xdr:spPr>
        <a:xfrm>
          <a:off x="7348347" y="9091295"/>
          <a:ext cx="13195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52</xdr:row>
      <xdr:rowOff>180339</xdr:rowOff>
    </xdr:from>
    <xdr:to>
      <xdr:col>7</xdr:col>
      <xdr:colOff>242697</xdr:colOff>
      <xdr:row>54</xdr:row>
      <xdr:rowOff>185420</xdr:rowOff>
    </xdr:to>
    <xdr:cxnSp macro="_xll.PtreeEvent_ObjectClick">
      <xdr:nvCxnSpPr>
        <xdr:cNvPr id="50" name="PTObj_DBranchDLine_1_20">
          <a:extLst>
            <a:ext uri="{FF2B5EF4-FFF2-40B4-BE49-F238E27FC236}">
              <a16:creationId xmlns:a16="http://schemas.microsoft.com/office/drawing/2014/main" id="{D2B3D89D-5D93-46A2-BF71-A4316D3CEC53}"/>
            </a:ext>
          </a:extLst>
        </xdr:cNvPr>
        <xdr:cNvCxnSpPr/>
      </xdr:nvCxnSpPr>
      <xdr:spPr>
        <a:xfrm>
          <a:off x="7195947" y="8705214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52</xdr:row>
      <xdr:rowOff>185420</xdr:rowOff>
    </xdr:from>
    <xdr:to>
      <xdr:col>7</xdr:col>
      <xdr:colOff>127</xdr:colOff>
      <xdr:row>52</xdr:row>
      <xdr:rowOff>185420</xdr:rowOff>
    </xdr:to>
    <xdr:cxnSp macro="_xll.PtreeEvent_ObjectClick">
      <xdr:nvCxnSpPr>
        <xdr:cNvPr id="31" name="PTObj_DBranchHLine_1_18">
          <a:extLst>
            <a:ext uri="{FF2B5EF4-FFF2-40B4-BE49-F238E27FC236}">
              <a16:creationId xmlns:a16="http://schemas.microsoft.com/office/drawing/2014/main" id="{560D5E23-503C-4118-9B14-3460146ECE19}"/>
            </a:ext>
          </a:extLst>
        </xdr:cNvPr>
        <xdr:cNvCxnSpPr/>
      </xdr:nvCxnSpPr>
      <xdr:spPr>
        <a:xfrm>
          <a:off x="5786247" y="8710295"/>
          <a:ext cx="13195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52</xdr:row>
      <xdr:rowOff>185420</xdr:rowOff>
    </xdr:from>
    <xdr:to>
      <xdr:col>6</xdr:col>
      <xdr:colOff>242697</xdr:colOff>
      <xdr:row>56</xdr:row>
      <xdr:rowOff>180339</xdr:rowOff>
    </xdr:to>
    <xdr:cxnSp macro="_xll.PtreeEvent_ObjectClick">
      <xdr:nvCxnSpPr>
        <xdr:cNvPr id="30" name="PTObj_DBranchDLine_1_18">
          <a:extLst>
            <a:ext uri="{FF2B5EF4-FFF2-40B4-BE49-F238E27FC236}">
              <a16:creationId xmlns:a16="http://schemas.microsoft.com/office/drawing/2014/main" id="{64810BC1-90F6-4609-B6DE-AFC448589AAB}"/>
            </a:ext>
          </a:extLst>
        </xdr:cNvPr>
        <xdr:cNvCxnSpPr/>
      </xdr:nvCxnSpPr>
      <xdr:spPr>
        <a:xfrm flipV="1">
          <a:off x="5633847" y="8710295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58</xdr:row>
      <xdr:rowOff>185420</xdr:rowOff>
    </xdr:from>
    <xdr:to>
      <xdr:col>7</xdr:col>
      <xdr:colOff>127</xdr:colOff>
      <xdr:row>58</xdr:row>
      <xdr:rowOff>185420</xdr:rowOff>
    </xdr:to>
    <xdr:cxnSp macro="_xll.PtreeEvent_ObjectClick">
      <xdr:nvCxnSpPr>
        <xdr:cNvPr id="27" name="PTObj_DBranchHLine_1_19">
          <a:extLst>
            <a:ext uri="{FF2B5EF4-FFF2-40B4-BE49-F238E27FC236}">
              <a16:creationId xmlns:a16="http://schemas.microsoft.com/office/drawing/2014/main" id="{D8B770A4-8BA4-400E-BCAB-B292D2C605DB}"/>
            </a:ext>
          </a:extLst>
        </xdr:cNvPr>
        <xdr:cNvCxnSpPr/>
      </xdr:nvCxnSpPr>
      <xdr:spPr>
        <a:xfrm>
          <a:off x="5786247" y="9472295"/>
          <a:ext cx="13195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56</xdr:row>
      <xdr:rowOff>180339</xdr:rowOff>
    </xdr:from>
    <xdr:to>
      <xdr:col>6</xdr:col>
      <xdr:colOff>242697</xdr:colOff>
      <xdr:row>58</xdr:row>
      <xdr:rowOff>185420</xdr:rowOff>
    </xdr:to>
    <xdr:cxnSp macro="_xll.PtreeEvent_ObjectClick">
      <xdr:nvCxnSpPr>
        <xdr:cNvPr id="26" name="PTObj_DBranchDLine_1_19">
          <a:extLst>
            <a:ext uri="{FF2B5EF4-FFF2-40B4-BE49-F238E27FC236}">
              <a16:creationId xmlns:a16="http://schemas.microsoft.com/office/drawing/2014/main" id="{68E80C48-D8B2-426F-8B5A-791B849FE26C}"/>
            </a:ext>
          </a:extLst>
        </xdr:cNvPr>
        <xdr:cNvCxnSpPr/>
      </xdr:nvCxnSpPr>
      <xdr:spPr>
        <a:xfrm>
          <a:off x="5633847" y="9086214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56</xdr:row>
      <xdr:rowOff>185420</xdr:rowOff>
    </xdr:from>
    <xdr:to>
      <xdr:col>6</xdr:col>
      <xdr:colOff>127</xdr:colOff>
      <xdr:row>56</xdr:row>
      <xdr:rowOff>185420</xdr:rowOff>
    </xdr:to>
    <xdr:cxnSp macro="_xll.PtreeEvent_ObjectClick">
      <xdr:nvCxnSpPr>
        <xdr:cNvPr id="11" name="PTObj_DBranchHLine_1_4">
          <a:extLst>
            <a:ext uri="{FF2B5EF4-FFF2-40B4-BE49-F238E27FC236}">
              <a16:creationId xmlns:a16="http://schemas.microsoft.com/office/drawing/2014/main" id="{788C62B7-984A-4E6C-8387-A687C803FD0D}"/>
            </a:ext>
          </a:extLst>
        </xdr:cNvPr>
        <xdr:cNvCxnSpPr/>
      </xdr:nvCxnSpPr>
      <xdr:spPr>
        <a:xfrm>
          <a:off x="4186047" y="9091295"/>
          <a:ext cx="13576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31</xdr:row>
      <xdr:rowOff>180340</xdr:rowOff>
    </xdr:from>
    <xdr:to>
      <xdr:col>5</xdr:col>
      <xdr:colOff>242697</xdr:colOff>
      <xdr:row>56</xdr:row>
      <xdr:rowOff>185420</xdr:rowOff>
    </xdr:to>
    <xdr:cxnSp macro="_xll.PtreeEvent_ObjectClick">
      <xdr:nvCxnSpPr>
        <xdr:cNvPr id="10" name="PTObj_DBranchDLine_1_4">
          <a:extLst>
            <a:ext uri="{FF2B5EF4-FFF2-40B4-BE49-F238E27FC236}">
              <a16:creationId xmlns:a16="http://schemas.microsoft.com/office/drawing/2014/main" id="{7AA97A3D-2432-4A6A-9713-772A526797A5}"/>
            </a:ext>
          </a:extLst>
        </xdr:cNvPr>
        <xdr:cNvCxnSpPr/>
      </xdr:nvCxnSpPr>
      <xdr:spPr>
        <a:xfrm>
          <a:off x="4033647" y="6038215"/>
          <a:ext cx="152400" cy="3053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25</xdr:row>
      <xdr:rowOff>185420</xdr:rowOff>
    </xdr:from>
    <xdr:to>
      <xdr:col>9</xdr:col>
      <xdr:colOff>127</xdr:colOff>
      <xdr:row>25</xdr:row>
      <xdr:rowOff>185420</xdr:rowOff>
    </xdr:to>
    <xdr:cxnSp macro="_xll.PtreeEvent_ObjectClick">
      <xdr:nvCxnSpPr>
        <xdr:cNvPr id="130" name="PTObj_DBranchHLine_1_16">
          <a:extLst>
            <a:ext uri="{FF2B5EF4-FFF2-40B4-BE49-F238E27FC236}">
              <a16:creationId xmlns:a16="http://schemas.microsoft.com/office/drawing/2014/main" id="{1884F7C7-2CC6-4E6E-AB99-D1BE5D466641}"/>
            </a:ext>
          </a:extLst>
        </xdr:cNvPr>
        <xdr:cNvCxnSpPr/>
      </xdr:nvCxnSpPr>
      <xdr:spPr>
        <a:xfrm>
          <a:off x="8815197" y="4900295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23</xdr:row>
      <xdr:rowOff>180340</xdr:rowOff>
    </xdr:from>
    <xdr:to>
      <xdr:col>8</xdr:col>
      <xdr:colOff>242697</xdr:colOff>
      <xdr:row>25</xdr:row>
      <xdr:rowOff>185420</xdr:rowOff>
    </xdr:to>
    <xdr:cxnSp macro="_xll.PtreeEvent_ObjectClick">
      <xdr:nvCxnSpPr>
        <xdr:cNvPr id="129" name="PTObj_DBranchDLine_1_16">
          <a:extLst>
            <a:ext uri="{FF2B5EF4-FFF2-40B4-BE49-F238E27FC236}">
              <a16:creationId xmlns:a16="http://schemas.microsoft.com/office/drawing/2014/main" id="{1015ACCA-A8EB-4347-889E-F766194D8391}"/>
            </a:ext>
          </a:extLst>
        </xdr:cNvPr>
        <xdr:cNvCxnSpPr/>
      </xdr:nvCxnSpPr>
      <xdr:spPr>
        <a:xfrm>
          <a:off x="8662797" y="4514215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21</xdr:row>
      <xdr:rowOff>185420</xdr:rowOff>
    </xdr:from>
    <xdr:to>
      <xdr:col>9</xdr:col>
      <xdr:colOff>127</xdr:colOff>
      <xdr:row>21</xdr:row>
      <xdr:rowOff>185420</xdr:rowOff>
    </xdr:to>
    <xdr:cxnSp macro="_xll.PtreeEvent_ObjectClick">
      <xdr:nvCxnSpPr>
        <xdr:cNvPr id="126" name="PTObj_DBranchHLine_1_15">
          <a:extLst>
            <a:ext uri="{FF2B5EF4-FFF2-40B4-BE49-F238E27FC236}">
              <a16:creationId xmlns:a16="http://schemas.microsoft.com/office/drawing/2014/main" id="{1DF9368C-DC65-42AF-B2DC-A32E8EFA400D}"/>
            </a:ext>
          </a:extLst>
        </xdr:cNvPr>
        <xdr:cNvCxnSpPr/>
      </xdr:nvCxnSpPr>
      <xdr:spPr>
        <a:xfrm>
          <a:off x="8815197" y="4138295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21</xdr:row>
      <xdr:rowOff>185420</xdr:rowOff>
    </xdr:from>
    <xdr:to>
      <xdr:col>8</xdr:col>
      <xdr:colOff>242697</xdr:colOff>
      <xdr:row>23</xdr:row>
      <xdr:rowOff>180340</xdr:rowOff>
    </xdr:to>
    <xdr:cxnSp macro="_xll.PtreeEvent_ObjectClick">
      <xdr:nvCxnSpPr>
        <xdr:cNvPr id="125" name="PTObj_DBranchDLine_1_15">
          <a:extLst>
            <a:ext uri="{FF2B5EF4-FFF2-40B4-BE49-F238E27FC236}">
              <a16:creationId xmlns:a16="http://schemas.microsoft.com/office/drawing/2014/main" id="{77D04558-9E62-4105-8572-5943C96BECB3}"/>
            </a:ext>
          </a:extLst>
        </xdr:cNvPr>
        <xdr:cNvCxnSpPr/>
      </xdr:nvCxnSpPr>
      <xdr:spPr>
        <a:xfrm flipV="1">
          <a:off x="8662797" y="4138295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23</xdr:row>
      <xdr:rowOff>185420</xdr:rowOff>
    </xdr:from>
    <xdr:to>
      <xdr:col>8</xdr:col>
      <xdr:colOff>127</xdr:colOff>
      <xdr:row>23</xdr:row>
      <xdr:rowOff>185420</xdr:rowOff>
    </xdr:to>
    <xdr:cxnSp macro="_xll.PtreeEvent_ObjectClick">
      <xdr:nvCxnSpPr>
        <xdr:cNvPr id="122" name="PTObj_DBranchHLine_1_13">
          <a:extLst>
            <a:ext uri="{FF2B5EF4-FFF2-40B4-BE49-F238E27FC236}">
              <a16:creationId xmlns:a16="http://schemas.microsoft.com/office/drawing/2014/main" id="{A624DF52-2BFA-49E0-A1B5-03605BF34212}"/>
            </a:ext>
          </a:extLst>
        </xdr:cNvPr>
        <xdr:cNvCxnSpPr/>
      </xdr:nvCxnSpPr>
      <xdr:spPr>
        <a:xfrm>
          <a:off x="7272147" y="41382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23</xdr:row>
      <xdr:rowOff>185420</xdr:rowOff>
    </xdr:from>
    <xdr:to>
      <xdr:col>7</xdr:col>
      <xdr:colOff>242697</xdr:colOff>
      <xdr:row>27</xdr:row>
      <xdr:rowOff>180340</xdr:rowOff>
    </xdr:to>
    <xdr:cxnSp macro="_xll.PtreeEvent_ObjectClick">
      <xdr:nvCxnSpPr>
        <xdr:cNvPr id="121" name="PTObj_DBranchDLine_1_13">
          <a:extLst>
            <a:ext uri="{FF2B5EF4-FFF2-40B4-BE49-F238E27FC236}">
              <a16:creationId xmlns:a16="http://schemas.microsoft.com/office/drawing/2014/main" id="{7F65D2E2-C523-469D-97D8-6D7AFC2442DA}"/>
            </a:ext>
          </a:extLst>
        </xdr:cNvPr>
        <xdr:cNvCxnSpPr/>
      </xdr:nvCxnSpPr>
      <xdr:spPr>
        <a:xfrm flipV="1">
          <a:off x="7119747" y="4138295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41</xdr:row>
      <xdr:rowOff>185420</xdr:rowOff>
    </xdr:from>
    <xdr:to>
      <xdr:col>8</xdr:col>
      <xdr:colOff>127</xdr:colOff>
      <xdr:row>41</xdr:row>
      <xdr:rowOff>185420</xdr:rowOff>
    </xdr:to>
    <xdr:cxnSp macro="_xll.PtreeEvent_ObjectClick">
      <xdr:nvCxnSpPr>
        <xdr:cNvPr id="98" name="PTObj_DBranchHLine_1_17">
          <a:extLst>
            <a:ext uri="{FF2B5EF4-FFF2-40B4-BE49-F238E27FC236}">
              <a16:creationId xmlns:a16="http://schemas.microsoft.com/office/drawing/2014/main" id="{1FC71345-AC90-4486-A8AB-AD055E222A15}"/>
            </a:ext>
          </a:extLst>
        </xdr:cNvPr>
        <xdr:cNvCxnSpPr/>
      </xdr:nvCxnSpPr>
      <xdr:spPr>
        <a:xfrm>
          <a:off x="8072247" y="79482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41</xdr:row>
      <xdr:rowOff>185420</xdr:rowOff>
    </xdr:from>
    <xdr:to>
      <xdr:col>7</xdr:col>
      <xdr:colOff>242697</xdr:colOff>
      <xdr:row>43</xdr:row>
      <xdr:rowOff>180339</xdr:rowOff>
    </xdr:to>
    <xdr:cxnSp macro="_xll.PtreeEvent_ObjectClick">
      <xdr:nvCxnSpPr>
        <xdr:cNvPr id="97" name="PTObj_DBranchDLine_1_17">
          <a:extLst>
            <a:ext uri="{FF2B5EF4-FFF2-40B4-BE49-F238E27FC236}">
              <a16:creationId xmlns:a16="http://schemas.microsoft.com/office/drawing/2014/main" id="{198CA089-C4B2-439A-B4C1-73563D9B4311}"/>
            </a:ext>
          </a:extLst>
        </xdr:cNvPr>
        <xdr:cNvCxnSpPr/>
      </xdr:nvCxnSpPr>
      <xdr:spPr>
        <a:xfrm flipV="1">
          <a:off x="7919847" y="7948295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43</xdr:row>
      <xdr:rowOff>185420</xdr:rowOff>
    </xdr:from>
    <xdr:to>
      <xdr:col>7</xdr:col>
      <xdr:colOff>127</xdr:colOff>
      <xdr:row>43</xdr:row>
      <xdr:rowOff>185420</xdr:rowOff>
    </xdr:to>
    <xdr:cxnSp macro="_xll.PtreeEvent_ObjectClick">
      <xdr:nvCxnSpPr>
        <xdr:cNvPr id="94" name="PTObj_DBranchHLine_1_10">
          <a:extLst>
            <a:ext uri="{FF2B5EF4-FFF2-40B4-BE49-F238E27FC236}">
              <a16:creationId xmlns:a16="http://schemas.microsoft.com/office/drawing/2014/main" id="{A080E321-7056-42DD-BCE3-0B1B359CEF13}"/>
            </a:ext>
          </a:extLst>
        </xdr:cNvPr>
        <xdr:cNvCxnSpPr/>
      </xdr:nvCxnSpPr>
      <xdr:spPr>
        <a:xfrm>
          <a:off x="6529197" y="79482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39</xdr:row>
      <xdr:rowOff>180339</xdr:rowOff>
    </xdr:from>
    <xdr:to>
      <xdr:col>6</xdr:col>
      <xdr:colOff>242697</xdr:colOff>
      <xdr:row>43</xdr:row>
      <xdr:rowOff>185420</xdr:rowOff>
    </xdr:to>
    <xdr:cxnSp macro="_xll.PtreeEvent_ObjectClick">
      <xdr:nvCxnSpPr>
        <xdr:cNvPr id="93" name="PTObj_DBranchDLine_1_10">
          <a:extLst>
            <a:ext uri="{FF2B5EF4-FFF2-40B4-BE49-F238E27FC236}">
              <a16:creationId xmlns:a16="http://schemas.microsoft.com/office/drawing/2014/main" id="{CF6DB299-94A1-4C13-BE8C-E89F22F63AAA}"/>
            </a:ext>
          </a:extLst>
        </xdr:cNvPr>
        <xdr:cNvCxnSpPr/>
      </xdr:nvCxnSpPr>
      <xdr:spPr>
        <a:xfrm>
          <a:off x="6376797" y="7562214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29</xdr:row>
      <xdr:rowOff>185420</xdr:rowOff>
    </xdr:from>
    <xdr:to>
      <xdr:col>8</xdr:col>
      <xdr:colOff>127</xdr:colOff>
      <xdr:row>29</xdr:row>
      <xdr:rowOff>185420</xdr:rowOff>
    </xdr:to>
    <xdr:cxnSp macro="_xll.PtreeEvent_ObjectClick">
      <xdr:nvCxnSpPr>
        <xdr:cNvPr id="78" name="PTObj_DBranchHLine_1_14">
          <a:extLst>
            <a:ext uri="{FF2B5EF4-FFF2-40B4-BE49-F238E27FC236}">
              <a16:creationId xmlns:a16="http://schemas.microsoft.com/office/drawing/2014/main" id="{26D2B1F2-05AF-4881-8476-184B200A36A8}"/>
            </a:ext>
          </a:extLst>
        </xdr:cNvPr>
        <xdr:cNvCxnSpPr/>
      </xdr:nvCxnSpPr>
      <xdr:spPr>
        <a:xfrm>
          <a:off x="8072247" y="49002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27</xdr:row>
      <xdr:rowOff>180340</xdr:rowOff>
    </xdr:from>
    <xdr:to>
      <xdr:col>7</xdr:col>
      <xdr:colOff>242697</xdr:colOff>
      <xdr:row>29</xdr:row>
      <xdr:rowOff>185420</xdr:rowOff>
    </xdr:to>
    <xdr:cxnSp macro="_xll.PtreeEvent_ObjectClick">
      <xdr:nvCxnSpPr>
        <xdr:cNvPr id="77" name="PTObj_DBranchDLine_1_14">
          <a:extLst>
            <a:ext uri="{FF2B5EF4-FFF2-40B4-BE49-F238E27FC236}">
              <a16:creationId xmlns:a16="http://schemas.microsoft.com/office/drawing/2014/main" id="{057F97E3-A738-4E6B-BB91-D932AA1BE243}"/>
            </a:ext>
          </a:extLst>
        </xdr:cNvPr>
        <xdr:cNvCxnSpPr/>
      </xdr:nvCxnSpPr>
      <xdr:spPr>
        <a:xfrm>
          <a:off x="7919847" y="4514215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27</xdr:row>
      <xdr:rowOff>185420</xdr:rowOff>
    </xdr:from>
    <xdr:to>
      <xdr:col>7</xdr:col>
      <xdr:colOff>127</xdr:colOff>
      <xdr:row>27</xdr:row>
      <xdr:rowOff>185420</xdr:rowOff>
    </xdr:to>
    <xdr:cxnSp macro="_xll.PtreeEvent_ObjectClick">
      <xdr:nvCxnSpPr>
        <xdr:cNvPr id="70" name="PTObj_DBranchHLine_1_6">
          <a:extLst>
            <a:ext uri="{FF2B5EF4-FFF2-40B4-BE49-F238E27FC236}">
              <a16:creationId xmlns:a16="http://schemas.microsoft.com/office/drawing/2014/main" id="{04E0C3E2-6193-437E-9AD4-14339BB1BE0F}"/>
            </a:ext>
          </a:extLst>
        </xdr:cNvPr>
        <xdr:cNvCxnSpPr/>
      </xdr:nvCxnSpPr>
      <xdr:spPr>
        <a:xfrm>
          <a:off x="6529197" y="41382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19</xdr:row>
      <xdr:rowOff>180340</xdr:rowOff>
    </xdr:from>
    <xdr:to>
      <xdr:col>6</xdr:col>
      <xdr:colOff>242697</xdr:colOff>
      <xdr:row>27</xdr:row>
      <xdr:rowOff>185420</xdr:rowOff>
    </xdr:to>
    <xdr:cxnSp macro="_xll.PtreeEvent_ObjectClick">
      <xdr:nvCxnSpPr>
        <xdr:cNvPr id="69" name="PTObj_DBranchDLine_1_6">
          <a:extLst>
            <a:ext uri="{FF2B5EF4-FFF2-40B4-BE49-F238E27FC236}">
              <a16:creationId xmlns:a16="http://schemas.microsoft.com/office/drawing/2014/main" id="{13C8D794-E117-4F12-97ED-CA4B74472F58}"/>
            </a:ext>
          </a:extLst>
        </xdr:cNvPr>
        <xdr:cNvCxnSpPr/>
      </xdr:nvCxnSpPr>
      <xdr:spPr>
        <a:xfrm>
          <a:off x="6376797" y="3752215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37</xdr:row>
      <xdr:rowOff>185420</xdr:rowOff>
    </xdr:from>
    <xdr:to>
      <xdr:col>8</xdr:col>
      <xdr:colOff>127</xdr:colOff>
      <xdr:row>37</xdr:row>
      <xdr:rowOff>185420</xdr:rowOff>
    </xdr:to>
    <xdr:cxnSp macro="_xll.PtreeEvent_ObjectClick">
      <xdr:nvCxnSpPr>
        <xdr:cNvPr id="66" name="PTObj_DBranchHLine_1_12">
          <a:extLst>
            <a:ext uri="{FF2B5EF4-FFF2-40B4-BE49-F238E27FC236}">
              <a16:creationId xmlns:a16="http://schemas.microsoft.com/office/drawing/2014/main" id="{35127BEF-F33B-43AA-AF61-9E6D87953B18}"/>
            </a:ext>
          </a:extLst>
        </xdr:cNvPr>
        <xdr:cNvCxnSpPr/>
      </xdr:nvCxnSpPr>
      <xdr:spPr>
        <a:xfrm>
          <a:off x="8072247" y="5662295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35</xdr:row>
      <xdr:rowOff>180340</xdr:rowOff>
    </xdr:from>
    <xdr:to>
      <xdr:col>7</xdr:col>
      <xdr:colOff>242697</xdr:colOff>
      <xdr:row>37</xdr:row>
      <xdr:rowOff>185420</xdr:rowOff>
    </xdr:to>
    <xdr:cxnSp macro="_xll.PtreeEvent_ObjectClick">
      <xdr:nvCxnSpPr>
        <xdr:cNvPr id="65" name="PTObj_DBranchDLine_1_12">
          <a:extLst>
            <a:ext uri="{FF2B5EF4-FFF2-40B4-BE49-F238E27FC236}">
              <a16:creationId xmlns:a16="http://schemas.microsoft.com/office/drawing/2014/main" id="{1C01E513-AC54-4F95-8A8F-4B32CADC39D0}"/>
            </a:ext>
          </a:extLst>
        </xdr:cNvPr>
        <xdr:cNvCxnSpPr/>
      </xdr:nvCxnSpPr>
      <xdr:spPr>
        <a:xfrm>
          <a:off x="7919847" y="5276215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33</xdr:row>
      <xdr:rowOff>185420</xdr:rowOff>
    </xdr:from>
    <xdr:to>
      <xdr:col>8</xdr:col>
      <xdr:colOff>127</xdr:colOff>
      <xdr:row>33</xdr:row>
      <xdr:rowOff>185420</xdr:rowOff>
    </xdr:to>
    <xdr:cxnSp macro="_xll.PtreeEvent_ObjectClick">
      <xdr:nvCxnSpPr>
        <xdr:cNvPr id="62" name="PTObj_DBranchHLine_1_11">
          <a:extLst>
            <a:ext uri="{FF2B5EF4-FFF2-40B4-BE49-F238E27FC236}">
              <a16:creationId xmlns:a16="http://schemas.microsoft.com/office/drawing/2014/main" id="{C0FF290F-B508-4C57-BF8C-64667A33CD36}"/>
            </a:ext>
          </a:extLst>
        </xdr:cNvPr>
        <xdr:cNvCxnSpPr/>
      </xdr:nvCxnSpPr>
      <xdr:spPr>
        <a:xfrm>
          <a:off x="8072247" y="4900295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33</xdr:row>
      <xdr:rowOff>185420</xdr:rowOff>
    </xdr:from>
    <xdr:to>
      <xdr:col>7</xdr:col>
      <xdr:colOff>242697</xdr:colOff>
      <xdr:row>35</xdr:row>
      <xdr:rowOff>180340</xdr:rowOff>
    </xdr:to>
    <xdr:cxnSp macro="_xll.PtreeEvent_ObjectClick">
      <xdr:nvCxnSpPr>
        <xdr:cNvPr id="61" name="PTObj_DBranchDLine_1_11">
          <a:extLst>
            <a:ext uri="{FF2B5EF4-FFF2-40B4-BE49-F238E27FC236}">
              <a16:creationId xmlns:a16="http://schemas.microsoft.com/office/drawing/2014/main" id="{919924BF-F61D-4090-977B-18DA7B652DBF}"/>
            </a:ext>
          </a:extLst>
        </xdr:cNvPr>
        <xdr:cNvCxnSpPr/>
      </xdr:nvCxnSpPr>
      <xdr:spPr>
        <a:xfrm flipV="1">
          <a:off x="7919847" y="4900295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35</xdr:row>
      <xdr:rowOff>185420</xdr:rowOff>
    </xdr:from>
    <xdr:to>
      <xdr:col>7</xdr:col>
      <xdr:colOff>127</xdr:colOff>
      <xdr:row>35</xdr:row>
      <xdr:rowOff>185420</xdr:rowOff>
    </xdr:to>
    <xdr:cxnSp macro="_xll.PtreeEvent_ObjectClick">
      <xdr:nvCxnSpPr>
        <xdr:cNvPr id="58" name="PTObj_DBranchHLine_1_9">
          <a:extLst>
            <a:ext uri="{FF2B5EF4-FFF2-40B4-BE49-F238E27FC236}">
              <a16:creationId xmlns:a16="http://schemas.microsoft.com/office/drawing/2014/main" id="{93F035A3-315E-43CB-9E52-A9B6AB9B376D}"/>
            </a:ext>
          </a:extLst>
        </xdr:cNvPr>
        <xdr:cNvCxnSpPr/>
      </xdr:nvCxnSpPr>
      <xdr:spPr>
        <a:xfrm>
          <a:off x="6529197" y="49002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35</xdr:row>
      <xdr:rowOff>185420</xdr:rowOff>
    </xdr:from>
    <xdr:to>
      <xdr:col>6</xdr:col>
      <xdr:colOff>242697</xdr:colOff>
      <xdr:row>39</xdr:row>
      <xdr:rowOff>180340</xdr:rowOff>
    </xdr:to>
    <xdr:cxnSp macro="_xll.PtreeEvent_ObjectClick">
      <xdr:nvCxnSpPr>
        <xdr:cNvPr id="57" name="PTObj_DBranchDLine_1_9">
          <a:extLst>
            <a:ext uri="{FF2B5EF4-FFF2-40B4-BE49-F238E27FC236}">
              <a16:creationId xmlns:a16="http://schemas.microsoft.com/office/drawing/2014/main" id="{0BEFA875-8AB0-4E3B-B003-B8FA70CB6057}"/>
            </a:ext>
          </a:extLst>
        </xdr:cNvPr>
        <xdr:cNvCxnSpPr/>
      </xdr:nvCxnSpPr>
      <xdr:spPr>
        <a:xfrm flipV="1">
          <a:off x="6376797" y="4900295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39</xdr:row>
      <xdr:rowOff>185420</xdr:rowOff>
    </xdr:from>
    <xdr:to>
      <xdr:col>6</xdr:col>
      <xdr:colOff>127</xdr:colOff>
      <xdr:row>39</xdr:row>
      <xdr:rowOff>185420</xdr:rowOff>
    </xdr:to>
    <xdr:cxnSp macro="_xll.PtreeEvent_ObjectClick">
      <xdr:nvCxnSpPr>
        <xdr:cNvPr id="46" name="PTObj_DBranchHLine_1_3">
          <a:extLst>
            <a:ext uri="{FF2B5EF4-FFF2-40B4-BE49-F238E27FC236}">
              <a16:creationId xmlns:a16="http://schemas.microsoft.com/office/drawing/2014/main" id="{83164102-FE36-4DCF-A34B-BDA89CF9140E}"/>
            </a:ext>
          </a:extLst>
        </xdr:cNvPr>
        <xdr:cNvCxnSpPr/>
      </xdr:nvCxnSpPr>
      <xdr:spPr>
        <a:xfrm>
          <a:off x="4986147" y="49002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31</xdr:row>
      <xdr:rowOff>180340</xdr:rowOff>
    </xdr:from>
    <xdr:to>
      <xdr:col>5</xdr:col>
      <xdr:colOff>242697</xdr:colOff>
      <xdr:row>39</xdr:row>
      <xdr:rowOff>185420</xdr:rowOff>
    </xdr:to>
    <xdr:cxnSp macro="_xll.PtreeEvent_ObjectClick">
      <xdr:nvCxnSpPr>
        <xdr:cNvPr id="45" name="PTObj_DBranchDLine_1_3">
          <a:extLst>
            <a:ext uri="{FF2B5EF4-FFF2-40B4-BE49-F238E27FC236}">
              <a16:creationId xmlns:a16="http://schemas.microsoft.com/office/drawing/2014/main" id="{B107D2ED-B524-42A7-985E-6B692E45E4A5}"/>
            </a:ext>
          </a:extLst>
        </xdr:cNvPr>
        <xdr:cNvCxnSpPr/>
      </xdr:nvCxnSpPr>
      <xdr:spPr>
        <a:xfrm>
          <a:off x="4833747" y="4514215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17</xdr:row>
      <xdr:rowOff>185420</xdr:rowOff>
    </xdr:from>
    <xdr:to>
      <xdr:col>8</xdr:col>
      <xdr:colOff>127</xdr:colOff>
      <xdr:row>17</xdr:row>
      <xdr:rowOff>185420</xdr:rowOff>
    </xdr:to>
    <xdr:cxnSp macro="_xll.PtreeEvent_ObjectClick">
      <xdr:nvCxnSpPr>
        <xdr:cNvPr id="42" name="PTObj_DBranchHLine_1_8">
          <a:extLst>
            <a:ext uri="{FF2B5EF4-FFF2-40B4-BE49-F238E27FC236}">
              <a16:creationId xmlns:a16="http://schemas.microsoft.com/office/drawing/2014/main" id="{0C98B169-1575-4D16-BD06-1C8687075A00}"/>
            </a:ext>
          </a:extLst>
        </xdr:cNvPr>
        <xdr:cNvCxnSpPr/>
      </xdr:nvCxnSpPr>
      <xdr:spPr>
        <a:xfrm>
          <a:off x="8062722" y="3376295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15</xdr:row>
      <xdr:rowOff>180340</xdr:rowOff>
    </xdr:from>
    <xdr:to>
      <xdr:col>7</xdr:col>
      <xdr:colOff>242697</xdr:colOff>
      <xdr:row>17</xdr:row>
      <xdr:rowOff>185420</xdr:rowOff>
    </xdr:to>
    <xdr:cxnSp macro="_xll.PtreeEvent_ObjectClick">
      <xdr:nvCxnSpPr>
        <xdr:cNvPr id="41" name="PTObj_DBranchDLine_1_8">
          <a:extLst>
            <a:ext uri="{FF2B5EF4-FFF2-40B4-BE49-F238E27FC236}">
              <a16:creationId xmlns:a16="http://schemas.microsoft.com/office/drawing/2014/main" id="{7D5947E2-FDA7-4F25-9C74-7E264C4B3144}"/>
            </a:ext>
          </a:extLst>
        </xdr:cNvPr>
        <xdr:cNvCxnSpPr/>
      </xdr:nvCxnSpPr>
      <xdr:spPr>
        <a:xfrm>
          <a:off x="7910322" y="2990215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13</xdr:row>
      <xdr:rowOff>185420</xdr:rowOff>
    </xdr:from>
    <xdr:to>
      <xdr:col>8</xdr:col>
      <xdr:colOff>127</xdr:colOff>
      <xdr:row>13</xdr:row>
      <xdr:rowOff>185420</xdr:rowOff>
    </xdr:to>
    <xdr:cxnSp macro="_xll.PtreeEvent_ObjectClick">
      <xdr:nvCxnSpPr>
        <xdr:cNvPr id="38" name="PTObj_DBranchHLine_1_7">
          <a:extLst>
            <a:ext uri="{FF2B5EF4-FFF2-40B4-BE49-F238E27FC236}">
              <a16:creationId xmlns:a16="http://schemas.microsoft.com/office/drawing/2014/main" id="{21D3DBBA-BE2C-4AD8-B802-00894A9314ED}"/>
            </a:ext>
          </a:extLst>
        </xdr:cNvPr>
        <xdr:cNvCxnSpPr/>
      </xdr:nvCxnSpPr>
      <xdr:spPr>
        <a:xfrm>
          <a:off x="8062722" y="2614295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13</xdr:row>
      <xdr:rowOff>185420</xdr:rowOff>
    </xdr:from>
    <xdr:to>
      <xdr:col>7</xdr:col>
      <xdr:colOff>242697</xdr:colOff>
      <xdr:row>15</xdr:row>
      <xdr:rowOff>180340</xdr:rowOff>
    </xdr:to>
    <xdr:cxnSp macro="_xll.PtreeEvent_ObjectClick">
      <xdr:nvCxnSpPr>
        <xdr:cNvPr id="37" name="PTObj_DBranchDLine_1_7">
          <a:extLst>
            <a:ext uri="{FF2B5EF4-FFF2-40B4-BE49-F238E27FC236}">
              <a16:creationId xmlns:a16="http://schemas.microsoft.com/office/drawing/2014/main" id="{827DC13C-1EB2-4FC8-97F1-D7E6973AEA11}"/>
            </a:ext>
          </a:extLst>
        </xdr:cNvPr>
        <xdr:cNvCxnSpPr/>
      </xdr:nvCxnSpPr>
      <xdr:spPr>
        <a:xfrm flipV="1">
          <a:off x="7910322" y="2614295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15</xdr:row>
      <xdr:rowOff>185420</xdr:rowOff>
    </xdr:from>
    <xdr:to>
      <xdr:col>7</xdr:col>
      <xdr:colOff>127</xdr:colOff>
      <xdr:row>15</xdr:row>
      <xdr:rowOff>185420</xdr:rowOff>
    </xdr:to>
    <xdr:cxnSp macro="_xll.PtreeEvent_ObjectClick">
      <xdr:nvCxnSpPr>
        <xdr:cNvPr id="34" name="PTObj_DBranchHLine_1_5">
          <a:extLst>
            <a:ext uri="{FF2B5EF4-FFF2-40B4-BE49-F238E27FC236}">
              <a16:creationId xmlns:a16="http://schemas.microsoft.com/office/drawing/2014/main" id="{12E382A1-A9E4-4B08-90DE-467E078AFF21}"/>
            </a:ext>
          </a:extLst>
        </xdr:cNvPr>
        <xdr:cNvCxnSpPr/>
      </xdr:nvCxnSpPr>
      <xdr:spPr>
        <a:xfrm>
          <a:off x="6529197" y="2614295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15</xdr:row>
      <xdr:rowOff>185420</xdr:rowOff>
    </xdr:from>
    <xdr:to>
      <xdr:col>6</xdr:col>
      <xdr:colOff>242697</xdr:colOff>
      <xdr:row>19</xdr:row>
      <xdr:rowOff>180340</xdr:rowOff>
    </xdr:to>
    <xdr:cxnSp macro="_xll.PtreeEvent_ObjectClick">
      <xdr:nvCxnSpPr>
        <xdr:cNvPr id="33" name="PTObj_DBranchDLine_1_5">
          <a:extLst>
            <a:ext uri="{FF2B5EF4-FFF2-40B4-BE49-F238E27FC236}">
              <a16:creationId xmlns:a16="http://schemas.microsoft.com/office/drawing/2014/main" id="{88CC4D31-F5A4-4858-987E-2BBD65CDC2BA}"/>
            </a:ext>
          </a:extLst>
        </xdr:cNvPr>
        <xdr:cNvCxnSpPr/>
      </xdr:nvCxnSpPr>
      <xdr:spPr>
        <a:xfrm flipV="1">
          <a:off x="6376797" y="2614295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19</xdr:row>
      <xdr:rowOff>185420</xdr:rowOff>
    </xdr:from>
    <xdr:to>
      <xdr:col>6</xdr:col>
      <xdr:colOff>127</xdr:colOff>
      <xdr:row>19</xdr:row>
      <xdr:rowOff>185420</xdr:rowOff>
    </xdr:to>
    <xdr:cxnSp macro="_xll.PtreeEvent_ObjectClick">
      <xdr:nvCxnSpPr>
        <xdr:cNvPr id="22" name="PTObj_DBranchHLine_1_2">
          <a:extLst>
            <a:ext uri="{FF2B5EF4-FFF2-40B4-BE49-F238E27FC236}">
              <a16:creationId xmlns:a16="http://schemas.microsoft.com/office/drawing/2014/main" id="{A49351FD-7474-413D-BAB0-67C254101325}"/>
            </a:ext>
          </a:extLst>
        </xdr:cNvPr>
        <xdr:cNvCxnSpPr/>
      </xdr:nvCxnSpPr>
      <xdr:spPr>
        <a:xfrm>
          <a:off x="4986147" y="26142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19</xdr:row>
      <xdr:rowOff>185420</xdr:rowOff>
    </xdr:from>
    <xdr:to>
      <xdr:col>5</xdr:col>
      <xdr:colOff>242697</xdr:colOff>
      <xdr:row>31</xdr:row>
      <xdr:rowOff>180340</xdr:rowOff>
    </xdr:to>
    <xdr:cxnSp macro="_xll.PtreeEvent_ObjectClick">
      <xdr:nvCxnSpPr>
        <xdr:cNvPr id="21" name="PTObj_DBranchDLine_1_2">
          <a:extLst>
            <a:ext uri="{FF2B5EF4-FFF2-40B4-BE49-F238E27FC236}">
              <a16:creationId xmlns:a16="http://schemas.microsoft.com/office/drawing/2014/main" id="{4AEFBA20-A732-46B3-B2CF-E411E41BDBAA}"/>
            </a:ext>
          </a:extLst>
        </xdr:cNvPr>
        <xdr:cNvCxnSpPr/>
      </xdr:nvCxnSpPr>
      <xdr:spPr>
        <a:xfrm flipV="1">
          <a:off x="4833747" y="2614295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31</xdr:row>
      <xdr:rowOff>185420</xdr:rowOff>
    </xdr:from>
    <xdr:to>
      <xdr:col>5</xdr:col>
      <xdr:colOff>127</xdr:colOff>
      <xdr:row>31</xdr:row>
      <xdr:rowOff>185420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B4AC71C6-2500-4964-8D3B-BB70B29DFA67}"/>
            </a:ext>
          </a:extLst>
        </xdr:cNvPr>
        <xdr:cNvCxnSpPr/>
      </xdr:nvCxnSpPr>
      <xdr:spPr>
        <a:xfrm>
          <a:off x="3597275" y="2614295"/>
          <a:ext cx="11367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127</xdr:colOff>
      <xdr:row>31</xdr:row>
      <xdr:rowOff>90170</xdr:rowOff>
    </xdr:from>
    <xdr:to>
      <xdr:col>5</xdr:col>
      <xdr:colOff>190627</xdr:colOff>
      <xdr:row>32</xdr:row>
      <xdr:rowOff>90170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D7814B72-AF73-43F3-BE3C-6A4DF0BCEA76}"/>
            </a:ext>
          </a:extLst>
        </xdr:cNvPr>
        <xdr:cNvSpPr/>
      </xdr:nvSpPr>
      <xdr:spPr>
        <a:xfrm>
          <a:off x="4734052" y="2519045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215900</xdr:colOff>
      <xdr:row>31</xdr:row>
      <xdr:rowOff>95107</xdr:rowOff>
    </xdr:from>
    <xdr:ext cx="678967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DD6BC94A-FC6A-4452-98BB-C6B11385689A}"/>
            </a:ext>
          </a:extLst>
        </xdr:cNvPr>
        <xdr:cNvSpPr txBox="1"/>
      </xdr:nvSpPr>
      <xdr:spPr>
        <a:xfrm>
          <a:off x="3635375" y="2523982"/>
          <a:ext cx="6789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Shoe Company</a:t>
          </a:r>
        </a:p>
      </xdr:txBody>
    </xdr:sp>
    <xdr:clientData/>
  </xdr:oneCellAnchor>
  <xdr:twoCellAnchor editAs="oneCell">
    <xdr:from>
      <xdr:col>6</xdr:col>
      <xdr:colOff>127</xdr:colOff>
      <xdr:row>19</xdr:row>
      <xdr:rowOff>90170</xdr:rowOff>
    </xdr:from>
    <xdr:to>
      <xdr:col>6</xdr:col>
      <xdr:colOff>190627</xdr:colOff>
      <xdr:row>20</xdr:row>
      <xdr:rowOff>90170</xdr:rowOff>
    </xdr:to>
    <xdr:sp macro="_xll.PtreeEvent_ObjectClick" textlink="">
      <xdr:nvSpPr>
        <xdr:cNvPr id="20" name="PTObj_DNode_1_2">
          <a:extLst>
            <a:ext uri="{FF2B5EF4-FFF2-40B4-BE49-F238E27FC236}">
              <a16:creationId xmlns:a16="http://schemas.microsoft.com/office/drawing/2014/main" id="{96D0B8C5-BA08-4C3F-9BAE-9CF3E910014A}"/>
            </a:ext>
          </a:extLst>
        </xdr:cNvPr>
        <xdr:cNvSpPr/>
      </xdr:nvSpPr>
      <xdr:spPr>
        <a:xfrm>
          <a:off x="6286627" y="2519045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19</xdr:row>
      <xdr:rowOff>95107</xdr:rowOff>
    </xdr:from>
    <xdr:ext cx="761555" cy="180627"/>
    <xdr:sp macro="_xll.PtreeEvent_ObjectClick" textlink="">
      <xdr:nvSpPr>
        <xdr:cNvPr id="23" name="PTObj_DBranchName_1_2">
          <a:extLst>
            <a:ext uri="{FF2B5EF4-FFF2-40B4-BE49-F238E27FC236}">
              <a16:creationId xmlns:a16="http://schemas.microsoft.com/office/drawing/2014/main" id="{D641DFFD-B278-44B1-A65D-AC9E3C8A8E10}"/>
            </a:ext>
          </a:extLst>
        </xdr:cNvPr>
        <xdr:cNvSpPr txBox="1"/>
      </xdr:nvSpPr>
      <xdr:spPr>
        <a:xfrm>
          <a:off x="4224147" y="3666982"/>
          <a:ext cx="7615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Improved Design</a:t>
          </a:r>
        </a:p>
      </xdr:txBody>
    </xdr:sp>
    <xdr:clientData/>
  </xdr:oneCellAnchor>
  <xdr:twoCellAnchor editAs="oneCell">
    <xdr:from>
      <xdr:col>7</xdr:col>
      <xdr:colOff>127</xdr:colOff>
      <xdr:row>15</xdr:row>
      <xdr:rowOff>90170</xdr:rowOff>
    </xdr:from>
    <xdr:to>
      <xdr:col>7</xdr:col>
      <xdr:colOff>190627</xdr:colOff>
      <xdr:row>16</xdr:row>
      <xdr:rowOff>90170</xdr:rowOff>
    </xdr:to>
    <xdr:sp macro="_xll.PtreeEvent_ObjectClick" textlink="">
      <xdr:nvSpPr>
        <xdr:cNvPr id="32" name="PTObj_DNode_1_5">
          <a:extLst>
            <a:ext uri="{FF2B5EF4-FFF2-40B4-BE49-F238E27FC236}">
              <a16:creationId xmlns:a16="http://schemas.microsoft.com/office/drawing/2014/main" id="{0479429C-282F-4AD7-9447-8E70E5F3908C}"/>
            </a:ext>
          </a:extLst>
        </xdr:cNvPr>
        <xdr:cNvSpPr/>
      </xdr:nvSpPr>
      <xdr:spPr>
        <a:xfrm>
          <a:off x="7820152" y="2519045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15</xdr:row>
      <xdr:rowOff>95107</xdr:rowOff>
    </xdr:from>
    <xdr:ext cx="409919" cy="180627"/>
    <xdr:sp macro="_xll.PtreeEvent_ObjectClick" textlink="">
      <xdr:nvSpPr>
        <xdr:cNvPr id="35" name="PTObj_DBranchName_1_5">
          <a:extLst>
            <a:ext uri="{FF2B5EF4-FFF2-40B4-BE49-F238E27FC236}">
              <a16:creationId xmlns:a16="http://schemas.microsoft.com/office/drawing/2014/main" id="{5F77F3D6-968F-47C7-844B-1DCDF5D8024B}"/>
            </a:ext>
          </a:extLst>
        </xdr:cNvPr>
        <xdr:cNvSpPr txBox="1"/>
      </xdr:nvSpPr>
      <xdr:spPr>
        <a:xfrm>
          <a:off x="6567297" y="2523982"/>
          <a:ext cx="40991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</a:t>
          </a:r>
        </a:p>
      </xdr:txBody>
    </xdr:sp>
    <xdr:clientData/>
  </xdr:oneCellAnchor>
  <xdr:twoCellAnchor editAs="oneCell">
    <xdr:from>
      <xdr:col>8</xdr:col>
      <xdr:colOff>127</xdr:colOff>
      <xdr:row>13</xdr:row>
      <xdr:rowOff>90170</xdr:rowOff>
    </xdr:from>
    <xdr:to>
      <xdr:col>8</xdr:col>
      <xdr:colOff>190627</xdr:colOff>
      <xdr:row>14</xdr:row>
      <xdr:rowOff>90170</xdr:rowOff>
    </xdr:to>
    <xdr:sp macro="_xll.PtreeEvent_ObjectClick" textlink="">
      <xdr:nvSpPr>
        <xdr:cNvPr id="36" name="PTObj_DNode_1_7">
          <a:extLst>
            <a:ext uri="{FF2B5EF4-FFF2-40B4-BE49-F238E27FC236}">
              <a16:creationId xmlns:a16="http://schemas.microsoft.com/office/drawing/2014/main" id="{8D906DAE-7CDB-41CE-BF5F-95D142FBA141}"/>
            </a:ext>
          </a:extLst>
        </xdr:cNvPr>
        <xdr:cNvSpPr/>
      </xdr:nvSpPr>
      <xdr:spPr>
        <a:xfrm rot="-5400000">
          <a:off x="8934577" y="2519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13</xdr:row>
      <xdr:rowOff>95107</xdr:rowOff>
    </xdr:from>
    <xdr:ext cx="602281" cy="180627"/>
    <xdr:sp macro="_xll.PtreeEvent_ObjectClick" textlink="">
      <xdr:nvSpPr>
        <xdr:cNvPr id="39" name="PTObj_DBranchName_1_7">
          <a:extLst>
            <a:ext uri="{FF2B5EF4-FFF2-40B4-BE49-F238E27FC236}">
              <a16:creationId xmlns:a16="http://schemas.microsoft.com/office/drawing/2014/main" id="{8802DDEA-D191-4590-9B30-A206CCDF5C8E}"/>
            </a:ext>
          </a:extLst>
        </xdr:cNvPr>
        <xdr:cNvSpPr txBox="1"/>
      </xdr:nvSpPr>
      <xdr:spPr>
        <a:xfrm>
          <a:off x="8100822" y="2523982"/>
          <a:ext cx="60228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8</xdr:col>
      <xdr:colOff>127</xdr:colOff>
      <xdr:row>17</xdr:row>
      <xdr:rowOff>90170</xdr:rowOff>
    </xdr:from>
    <xdr:to>
      <xdr:col>8</xdr:col>
      <xdr:colOff>190627</xdr:colOff>
      <xdr:row>18</xdr:row>
      <xdr:rowOff>90170</xdr:rowOff>
    </xdr:to>
    <xdr:sp macro="_xll.PtreeEvent_ObjectClick" textlink="">
      <xdr:nvSpPr>
        <xdr:cNvPr id="40" name="PTObj_DNode_1_8">
          <a:extLst>
            <a:ext uri="{FF2B5EF4-FFF2-40B4-BE49-F238E27FC236}">
              <a16:creationId xmlns:a16="http://schemas.microsoft.com/office/drawing/2014/main" id="{F76470D4-DE47-4269-9548-FDFF6D47950A}"/>
            </a:ext>
          </a:extLst>
        </xdr:cNvPr>
        <xdr:cNvSpPr/>
      </xdr:nvSpPr>
      <xdr:spPr>
        <a:xfrm rot="-5400000">
          <a:off x="9210802" y="3281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17</xdr:row>
      <xdr:rowOff>95107</xdr:rowOff>
    </xdr:from>
    <xdr:ext cx="621324" cy="180627"/>
    <xdr:sp macro="_xll.PtreeEvent_ObjectClick" textlink="">
      <xdr:nvSpPr>
        <xdr:cNvPr id="43" name="PTObj_DBranchName_1_8">
          <a:extLst>
            <a:ext uri="{FF2B5EF4-FFF2-40B4-BE49-F238E27FC236}">
              <a16:creationId xmlns:a16="http://schemas.microsoft.com/office/drawing/2014/main" id="{B1D44B82-E088-4403-8883-D7C806F13BAA}"/>
            </a:ext>
          </a:extLst>
        </xdr:cNvPr>
        <xdr:cNvSpPr txBox="1"/>
      </xdr:nvSpPr>
      <xdr:spPr>
        <a:xfrm>
          <a:off x="8100822" y="3285982"/>
          <a:ext cx="62132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6</xdr:col>
      <xdr:colOff>127</xdr:colOff>
      <xdr:row>39</xdr:row>
      <xdr:rowOff>90170</xdr:rowOff>
    </xdr:from>
    <xdr:to>
      <xdr:col>6</xdr:col>
      <xdr:colOff>190627</xdr:colOff>
      <xdr:row>40</xdr:row>
      <xdr:rowOff>90170</xdr:rowOff>
    </xdr:to>
    <xdr:sp macro="_xll.PtreeEvent_ObjectClick" textlink="">
      <xdr:nvSpPr>
        <xdr:cNvPr id="44" name="PTObj_DNode_1_3">
          <a:extLst>
            <a:ext uri="{FF2B5EF4-FFF2-40B4-BE49-F238E27FC236}">
              <a16:creationId xmlns:a16="http://schemas.microsoft.com/office/drawing/2014/main" id="{930230D5-76D1-44ED-B0CF-2EA4FD3E64A6}"/>
            </a:ext>
          </a:extLst>
        </xdr:cNvPr>
        <xdr:cNvSpPr/>
      </xdr:nvSpPr>
      <xdr:spPr>
        <a:xfrm>
          <a:off x="6286627" y="4805045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39</xdr:row>
      <xdr:rowOff>95107</xdr:rowOff>
    </xdr:from>
    <xdr:ext cx="549253" cy="180627"/>
    <xdr:sp macro="_xll.PtreeEvent_ObjectClick" textlink="">
      <xdr:nvSpPr>
        <xdr:cNvPr id="47" name="PTObj_DBranchName_1_3">
          <a:extLst>
            <a:ext uri="{FF2B5EF4-FFF2-40B4-BE49-F238E27FC236}">
              <a16:creationId xmlns:a16="http://schemas.microsoft.com/office/drawing/2014/main" id="{F9A5961C-8B13-46F2-A864-9B1DBD778B9F}"/>
            </a:ext>
          </a:extLst>
        </xdr:cNvPr>
        <xdr:cNvSpPr txBox="1"/>
      </xdr:nvSpPr>
      <xdr:spPr>
        <a:xfrm>
          <a:off x="5024247" y="4809982"/>
          <a:ext cx="5492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Design</a:t>
          </a:r>
        </a:p>
      </xdr:txBody>
    </xdr:sp>
    <xdr:clientData/>
  </xdr:oneCellAnchor>
  <xdr:twoCellAnchor editAs="oneCell">
    <xdr:from>
      <xdr:col>7</xdr:col>
      <xdr:colOff>127</xdr:colOff>
      <xdr:row>35</xdr:row>
      <xdr:rowOff>90170</xdr:rowOff>
    </xdr:from>
    <xdr:to>
      <xdr:col>7</xdr:col>
      <xdr:colOff>190627</xdr:colOff>
      <xdr:row>36</xdr:row>
      <xdr:rowOff>90170</xdr:rowOff>
    </xdr:to>
    <xdr:sp macro="_xll.PtreeEvent_ObjectClick" textlink="">
      <xdr:nvSpPr>
        <xdr:cNvPr id="56" name="PTObj_DNode_1_9">
          <a:extLst>
            <a:ext uri="{FF2B5EF4-FFF2-40B4-BE49-F238E27FC236}">
              <a16:creationId xmlns:a16="http://schemas.microsoft.com/office/drawing/2014/main" id="{FFB6B542-9596-4346-8CB8-A38F512F2A53}"/>
            </a:ext>
          </a:extLst>
        </xdr:cNvPr>
        <xdr:cNvSpPr/>
      </xdr:nvSpPr>
      <xdr:spPr>
        <a:xfrm>
          <a:off x="7829677" y="4805045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35</xdr:row>
      <xdr:rowOff>95107</xdr:rowOff>
    </xdr:from>
    <xdr:ext cx="409919" cy="180627"/>
    <xdr:sp macro="_xll.PtreeEvent_ObjectClick" textlink="">
      <xdr:nvSpPr>
        <xdr:cNvPr id="59" name="PTObj_DBranchName_1_9">
          <a:extLst>
            <a:ext uri="{FF2B5EF4-FFF2-40B4-BE49-F238E27FC236}">
              <a16:creationId xmlns:a16="http://schemas.microsoft.com/office/drawing/2014/main" id="{40F90A55-632E-40CE-B982-CD87D161FBA8}"/>
            </a:ext>
          </a:extLst>
        </xdr:cNvPr>
        <xdr:cNvSpPr txBox="1"/>
      </xdr:nvSpPr>
      <xdr:spPr>
        <a:xfrm>
          <a:off x="6567297" y="4809982"/>
          <a:ext cx="40991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</a:t>
          </a:r>
        </a:p>
      </xdr:txBody>
    </xdr:sp>
    <xdr:clientData/>
  </xdr:oneCellAnchor>
  <xdr:twoCellAnchor editAs="oneCell">
    <xdr:from>
      <xdr:col>8</xdr:col>
      <xdr:colOff>127</xdr:colOff>
      <xdr:row>33</xdr:row>
      <xdr:rowOff>90170</xdr:rowOff>
    </xdr:from>
    <xdr:to>
      <xdr:col>8</xdr:col>
      <xdr:colOff>190627</xdr:colOff>
      <xdr:row>34</xdr:row>
      <xdr:rowOff>90170</xdr:rowOff>
    </xdr:to>
    <xdr:sp macro="_xll.PtreeEvent_ObjectClick" textlink="">
      <xdr:nvSpPr>
        <xdr:cNvPr id="60" name="PTObj_DNode_1_11">
          <a:extLst>
            <a:ext uri="{FF2B5EF4-FFF2-40B4-BE49-F238E27FC236}">
              <a16:creationId xmlns:a16="http://schemas.microsoft.com/office/drawing/2014/main" id="{453ACA5B-D6E4-4D6A-A5AB-7DCC9C8A1045}"/>
            </a:ext>
          </a:extLst>
        </xdr:cNvPr>
        <xdr:cNvSpPr/>
      </xdr:nvSpPr>
      <xdr:spPr>
        <a:xfrm rot="-5400000">
          <a:off x="9363202" y="4805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33</xdr:row>
      <xdr:rowOff>95107</xdr:rowOff>
    </xdr:from>
    <xdr:ext cx="582660" cy="180627"/>
    <xdr:sp macro="_xll.PtreeEvent_ObjectClick" textlink="">
      <xdr:nvSpPr>
        <xdr:cNvPr id="63" name="PTObj_DBranchName_1_11">
          <a:extLst>
            <a:ext uri="{FF2B5EF4-FFF2-40B4-BE49-F238E27FC236}">
              <a16:creationId xmlns:a16="http://schemas.microsoft.com/office/drawing/2014/main" id="{634555D3-5C92-4CFB-A3AE-6FD02264D997}"/>
            </a:ext>
          </a:extLst>
        </xdr:cNvPr>
        <xdr:cNvSpPr txBox="1"/>
      </xdr:nvSpPr>
      <xdr:spPr>
        <a:xfrm>
          <a:off x="8110347" y="4809982"/>
          <a:ext cx="58266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8</xdr:col>
      <xdr:colOff>127</xdr:colOff>
      <xdr:row>37</xdr:row>
      <xdr:rowOff>90170</xdr:rowOff>
    </xdr:from>
    <xdr:to>
      <xdr:col>8</xdr:col>
      <xdr:colOff>190627</xdr:colOff>
      <xdr:row>38</xdr:row>
      <xdr:rowOff>90170</xdr:rowOff>
    </xdr:to>
    <xdr:sp macro="_xll.PtreeEvent_ObjectClick" textlink="">
      <xdr:nvSpPr>
        <xdr:cNvPr id="64" name="PTObj_DNode_1_12">
          <a:extLst>
            <a:ext uri="{FF2B5EF4-FFF2-40B4-BE49-F238E27FC236}">
              <a16:creationId xmlns:a16="http://schemas.microsoft.com/office/drawing/2014/main" id="{E0ACE8CA-55BC-41D7-8247-ACFA948D0E38}"/>
            </a:ext>
          </a:extLst>
        </xdr:cNvPr>
        <xdr:cNvSpPr/>
      </xdr:nvSpPr>
      <xdr:spPr>
        <a:xfrm rot="-5400000">
          <a:off x="9363202" y="5567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37</xdr:row>
      <xdr:rowOff>95107</xdr:rowOff>
    </xdr:from>
    <xdr:ext cx="621324" cy="180627"/>
    <xdr:sp macro="_xll.PtreeEvent_ObjectClick" textlink="">
      <xdr:nvSpPr>
        <xdr:cNvPr id="67" name="PTObj_DBranchName_1_12">
          <a:extLst>
            <a:ext uri="{FF2B5EF4-FFF2-40B4-BE49-F238E27FC236}">
              <a16:creationId xmlns:a16="http://schemas.microsoft.com/office/drawing/2014/main" id="{39B970B2-FFE4-4098-9EEE-1B8E665EAA0C}"/>
            </a:ext>
          </a:extLst>
        </xdr:cNvPr>
        <xdr:cNvSpPr txBox="1"/>
      </xdr:nvSpPr>
      <xdr:spPr>
        <a:xfrm>
          <a:off x="8110347" y="5571982"/>
          <a:ext cx="6213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7</xdr:col>
      <xdr:colOff>127</xdr:colOff>
      <xdr:row>27</xdr:row>
      <xdr:rowOff>90170</xdr:rowOff>
    </xdr:from>
    <xdr:to>
      <xdr:col>7</xdr:col>
      <xdr:colOff>190627</xdr:colOff>
      <xdr:row>28</xdr:row>
      <xdr:rowOff>90170</xdr:rowOff>
    </xdr:to>
    <xdr:sp macro="_xll.PtreeEvent_ObjectClick" textlink="">
      <xdr:nvSpPr>
        <xdr:cNvPr id="68" name="PTObj_DNode_1_6">
          <a:extLst>
            <a:ext uri="{FF2B5EF4-FFF2-40B4-BE49-F238E27FC236}">
              <a16:creationId xmlns:a16="http://schemas.microsoft.com/office/drawing/2014/main" id="{17B8CF3C-DECF-4AFB-9C76-E32893E1145D}"/>
            </a:ext>
          </a:extLst>
        </xdr:cNvPr>
        <xdr:cNvSpPr/>
      </xdr:nvSpPr>
      <xdr:spPr>
        <a:xfrm>
          <a:off x="7829677" y="4043045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27</xdr:row>
      <xdr:rowOff>95107</xdr:rowOff>
    </xdr:from>
    <xdr:ext cx="315535" cy="180627"/>
    <xdr:sp macro="_xll.PtreeEvent_ObjectClick" textlink="">
      <xdr:nvSpPr>
        <xdr:cNvPr id="71" name="PTObj_DBranchName_1_6">
          <a:extLst>
            <a:ext uri="{FF2B5EF4-FFF2-40B4-BE49-F238E27FC236}">
              <a16:creationId xmlns:a16="http://schemas.microsoft.com/office/drawing/2014/main" id="{6D159796-4648-47F1-A2AC-30905CDD0738}"/>
            </a:ext>
          </a:extLst>
        </xdr:cNvPr>
        <xdr:cNvSpPr txBox="1"/>
      </xdr:nvSpPr>
      <xdr:spPr>
        <a:xfrm>
          <a:off x="6567297" y="4047982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8</xdr:col>
      <xdr:colOff>127</xdr:colOff>
      <xdr:row>29</xdr:row>
      <xdr:rowOff>90170</xdr:rowOff>
    </xdr:from>
    <xdr:to>
      <xdr:col>8</xdr:col>
      <xdr:colOff>190627</xdr:colOff>
      <xdr:row>30</xdr:row>
      <xdr:rowOff>90170</xdr:rowOff>
    </xdr:to>
    <xdr:sp macro="_xll.PtreeEvent_ObjectClick" textlink="">
      <xdr:nvSpPr>
        <xdr:cNvPr id="76" name="PTObj_DNode_1_14">
          <a:extLst>
            <a:ext uri="{FF2B5EF4-FFF2-40B4-BE49-F238E27FC236}">
              <a16:creationId xmlns:a16="http://schemas.microsoft.com/office/drawing/2014/main" id="{25917495-2B05-4D7F-96C5-F6BDD23AE98F}"/>
            </a:ext>
          </a:extLst>
        </xdr:cNvPr>
        <xdr:cNvSpPr/>
      </xdr:nvSpPr>
      <xdr:spPr>
        <a:xfrm rot="-5400000">
          <a:off x="9372727" y="4805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29</xdr:row>
      <xdr:rowOff>95107</xdr:rowOff>
    </xdr:from>
    <xdr:ext cx="494686" cy="180627"/>
    <xdr:sp macro="_xll.PtreeEvent_ObjectClick" textlink="">
      <xdr:nvSpPr>
        <xdr:cNvPr id="79" name="PTObj_DBranchName_1_14">
          <a:extLst>
            <a:ext uri="{FF2B5EF4-FFF2-40B4-BE49-F238E27FC236}">
              <a16:creationId xmlns:a16="http://schemas.microsoft.com/office/drawing/2014/main" id="{9C53BF8F-6303-4219-B040-C668ECE31C5E}"/>
            </a:ext>
          </a:extLst>
        </xdr:cNvPr>
        <xdr:cNvSpPr txBox="1"/>
      </xdr:nvSpPr>
      <xdr:spPr>
        <a:xfrm>
          <a:off x="8110347" y="4809982"/>
          <a:ext cx="49468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design</a:t>
          </a:r>
        </a:p>
      </xdr:txBody>
    </xdr:sp>
    <xdr:clientData/>
  </xdr:oneCellAnchor>
  <xdr:twoCellAnchor editAs="oneCell">
    <xdr:from>
      <xdr:col>7</xdr:col>
      <xdr:colOff>127</xdr:colOff>
      <xdr:row>43</xdr:row>
      <xdr:rowOff>90170</xdr:rowOff>
    </xdr:from>
    <xdr:to>
      <xdr:col>7</xdr:col>
      <xdr:colOff>190627</xdr:colOff>
      <xdr:row>44</xdr:row>
      <xdr:rowOff>90170</xdr:rowOff>
    </xdr:to>
    <xdr:sp macro="_xll.PtreeEvent_ObjectClick" textlink="">
      <xdr:nvSpPr>
        <xdr:cNvPr id="92" name="PTObj_DNode_1_10">
          <a:extLst>
            <a:ext uri="{FF2B5EF4-FFF2-40B4-BE49-F238E27FC236}">
              <a16:creationId xmlns:a16="http://schemas.microsoft.com/office/drawing/2014/main" id="{FBC8B08A-984B-42E8-9CA7-F8D04E2B6B9E}"/>
            </a:ext>
          </a:extLst>
        </xdr:cNvPr>
        <xdr:cNvSpPr/>
      </xdr:nvSpPr>
      <xdr:spPr>
        <a:xfrm>
          <a:off x="7829677" y="7853045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43</xdr:row>
      <xdr:rowOff>95107</xdr:rowOff>
    </xdr:from>
    <xdr:ext cx="315535" cy="180627"/>
    <xdr:sp macro="_xll.PtreeEvent_ObjectClick" textlink="">
      <xdr:nvSpPr>
        <xdr:cNvPr id="95" name="PTObj_DBranchName_1_10">
          <a:extLst>
            <a:ext uri="{FF2B5EF4-FFF2-40B4-BE49-F238E27FC236}">
              <a16:creationId xmlns:a16="http://schemas.microsoft.com/office/drawing/2014/main" id="{DEA5EBBD-5562-421F-A622-E2ABBED6C723}"/>
            </a:ext>
          </a:extLst>
        </xdr:cNvPr>
        <xdr:cNvSpPr txBox="1"/>
      </xdr:nvSpPr>
      <xdr:spPr>
        <a:xfrm>
          <a:off x="6567297" y="7857982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8</xdr:col>
      <xdr:colOff>127</xdr:colOff>
      <xdr:row>41</xdr:row>
      <xdr:rowOff>90170</xdr:rowOff>
    </xdr:from>
    <xdr:to>
      <xdr:col>8</xdr:col>
      <xdr:colOff>190627</xdr:colOff>
      <xdr:row>42</xdr:row>
      <xdr:rowOff>90170</xdr:rowOff>
    </xdr:to>
    <xdr:sp macro="_xll.PtreeEvent_ObjectClick" textlink="">
      <xdr:nvSpPr>
        <xdr:cNvPr id="96" name="PTObj_DNode_1_17">
          <a:extLst>
            <a:ext uri="{FF2B5EF4-FFF2-40B4-BE49-F238E27FC236}">
              <a16:creationId xmlns:a16="http://schemas.microsoft.com/office/drawing/2014/main" id="{AF509CC0-2934-4A44-95F0-18618B90DD84}"/>
            </a:ext>
          </a:extLst>
        </xdr:cNvPr>
        <xdr:cNvSpPr/>
      </xdr:nvSpPr>
      <xdr:spPr>
        <a:xfrm rot="-5400000">
          <a:off x="9372727" y="7853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41</xdr:row>
      <xdr:rowOff>95107</xdr:rowOff>
    </xdr:from>
    <xdr:ext cx="503856" cy="180627"/>
    <xdr:sp macro="_xll.PtreeEvent_ObjectClick" textlink="">
      <xdr:nvSpPr>
        <xdr:cNvPr id="99" name="PTObj_DBranchName_1_17">
          <a:extLst>
            <a:ext uri="{FF2B5EF4-FFF2-40B4-BE49-F238E27FC236}">
              <a16:creationId xmlns:a16="http://schemas.microsoft.com/office/drawing/2014/main" id="{C808ED24-3562-4ACE-A6A0-7D6EE657DA5D}"/>
            </a:ext>
          </a:extLst>
        </xdr:cNvPr>
        <xdr:cNvSpPr txBox="1"/>
      </xdr:nvSpPr>
      <xdr:spPr>
        <a:xfrm>
          <a:off x="8110347" y="7857982"/>
          <a:ext cx="5038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Design</a:t>
          </a:r>
        </a:p>
      </xdr:txBody>
    </xdr:sp>
    <xdr:clientData/>
  </xdr:oneCellAnchor>
  <xdr:twoCellAnchor editAs="oneCell">
    <xdr:from>
      <xdr:col>8</xdr:col>
      <xdr:colOff>127</xdr:colOff>
      <xdr:row>23</xdr:row>
      <xdr:rowOff>90170</xdr:rowOff>
    </xdr:from>
    <xdr:to>
      <xdr:col>8</xdr:col>
      <xdr:colOff>190627</xdr:colOff>
      <xdr:row>24</xdr:row>
      <xdr:rowOff>90170</xdr:rowOff>
    </xdr:to>
    <xdr:sp macro="_xll.PtreeEvent_ObjectClick" textlink="">
      <xdr:nvSpPr>
        <xdr:cNvPr id="120" name="PTObj_DNode_1_13">
          <a:extLst>
            <a:ext uri="{FF2B5EF4-FFF2-40B4-BE49-F238E27FC236}">
              <a16:creationId xmlns:a16="http://schemas.microsoft.com/office/drawing/2014/main" id="{A949DF27-D22F-405C-B003-9CA816E90014}"/>
            </a:ext>
          </a:extLst>
        </xdr:cNvPr>
        <xdr:cNvSpPr/>
      </xdr:nvSpPr>
      <xdr:spPr>
        <a:xfrm>
          <a:off x="8572627" y="4043045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23</xdr:row>
      <xdr:rowOff>95107</xdr:rowOff>
    </xdr:from>
    <xdr:ext cx="720775" cy="180627"/>
    <xdr:sp macro="_xll.PtreeEvent_ObjectClick" textlink="">
      <xdr:nvSpPr>
        <xdr:cNvPr id="123" name="PTObj_DBranchName_1_13">
          <a:extLst>
            <a:ext uri="{FF2B5EF4-FFF2-40B4-BE49-F238E27FC236}">
              <a16:creationId xmlns:a16="http://schemas.microsoft.com/office/drawing/2014/main" id="{310ED8FA-942A-4F30-A4EC-9F8B343976D7}"/>
            </a:ext>
          </a:extLst>
        </xdr:cNvPr>
        <xdr:cNvSpPr txBox="1"/>
      </xdr:nvSpPr>
      <xdr:spPr>
        <a:xfrm>
          <a:off x="7310247" y="4428982"/>
          <a:ext cx="72077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Updated Design</a:t>
          </a:r>
        </a:p>
      </xdr:txBody>
    </xdr:sp>
    <xdr:clientData/>
  </xdr:oneCellAnchor>
  <xdr:twoCellAnchor editAs="oneCell">
    <xdr:from>
      <xdr:col>9</xdr:col>
      <xdr:colOff>127</xdr:colOff>
      <xdr:row>21</xdr:row>
      <xdr:rowOff>90170</xdr:rowOff>
    </xdr:from>
    <xdr:to>
      <xdr:col>9</xdr:col>
      <xdr:colOff>190627</xdr:colOff>
      <xdr:row>22</xdr:row>
      <xdr:rowOff>90170</xdr:rowOff>
    </xdr:to>
    <xdr:sp macro="_xll.PtreeEvent_ObjectClick" textlink="">
      <xdr:nvSpPr>
        <xdr:cNvPr id="124" name="PTObj_DNode_1_15">
          <a:extLst>
            <a:ext uri="{FF2B5EF4-FFF2-40B4-BE49-F238E27FC236}">
              <a16:creationId xmlns:a16="http://schemas.microsoft.com/office/drawing/2014/main" id="{9387177A-2E9B-4612-A949-4F86B120F160}"/>
            </a:ext>
          </a:extLst>
        </xdr:cNvPr>
        <xdr:cNvSpPr/>
      </xdr:nvSpPr>
      <xdr:spPr>
        <a:xfrm rot="-5400000">
          <a:off x="10106152" y="4043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21</xdr:row>
      <xdr:rowOff>95107</xdr:rowOff>
    </xdr:from>
    <xdr:ext cx="602281" cy="180627"/>
    <xdr:sp macro="_xll.PtreeEvent_ObjectClick" textlink="">
      <xdr:nvSpPr>
        <xdr:cNvPr id="127" name="PTObj_DBranchName_1_15">
          <a:extLst>
            <a:ext uri="{FF2B5EF4-FFF2-40B4-BE49-F238E27FC236}">
              <a16:creationId xmlns:a16="http://schemas.microsoft.com/office/drawing/2014/main" id="{9B1BFB19-DB9F-4594-A9F0-BE9DAD2967CE}"/>
            </a:ext>
          </a:extLst>
        </xdr:cNvPr>
        <xdr:cNvSpPr txBox="1"/>
      </xdr:nvSpPr>
      <xdr:spPr>
        <a:xfrm>
          <a:off x="8853297" y="4047982"/>
          <a:ext cx="60228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9</xdr:col>
      <xdr:colOff>127</xdr:colOff>
      <xdr:row>25</xdr:row>
      <xdr:rowOff>90170</xdr:rowOff>
    </xdr:from>
    <xdr:to>
      <xdr:col>9</xdr:col>
      <xdr:colOff>190627</xdr:colOff>
      <xdr:row>26</xdr:row>
      <xdr:rowOff>90170</xdr:rowOff>
    </xdr:to>
    <xdr:sp macro="_xll.PtreeEvent_ObjectClick" textlink="">
      <xdr:nvSpPr>
        <xdr:cNvPr id="128" name="PTObj_DNode_1_16">
          <a:extLst>
            <a:ext uri="{FF2B5EF4-FFF2-40B4-BE49-F238E27FC236}">
              <a16:creationId xmlns:a16="http://schemas.microsoft.com/office/drawing/2014/main" id="{224B65CD-283D-444D-BF81-45B945CA8635}"/>
            </a:ext>
          </a:extLst>
        </xdr:cNvPr>
        <xdr:cNvSpPr/>
      </xdr:nvSpPr>
      <xdr:spPr>
        <a:xfrm rot="-5400000">
          <a:off x="10106152" y="4805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25</xdr:row>
      <xdr:rowOff>95107</xdr:rowOff>
    </xdr:from>
    <xdr:ext cx="621324" cy="180627"/>
    <xdr:sp macro="_xll.PtreeEvent_ObjectClick" textlink="">
      <xdr:nvSpPr>
        <xdr:cNvPr id="131" name="PTObj_DBranchName_1_16">
          <a:extLst>
            <a:ext uri="{FF2B5EF4-FFF2-40B4-BE49-F238E27FC236}">
              <a16:creationId xmlns:a16="http://schemas.microsoft.com/office/drawing/2014/main" id="{C8C6EB8E-5E0B-4446-AEF7-0098C40534A7}"/>
            </a:ext>
          </a:extLst>
        </xdr:cNvPr>
        <xdr:cNvSpPr txBox="1"/>
      </xdr:nvSpPr>
      <xdr:spPr>
        <a:xfrm>
          <a:off x="8853297" y="4809982"/>
          <a:ext cx="6213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6</xdr:col>
      <xdr:colOff>127</xdr:colOff>
      <xdr:row>56</xdr:row>
      <xdr:rowOff>90170</xdr:rowOff>
    </xdr:from>
    <xdr:to>
      <xdr:col>6</xdr:col>
      <xdr:colOff>190627</xdr:colOff>
      <xdr:row>57</xdr:row>
      <xdr:rowOff>90170</xdr:rowOff>
    </xdr:to>
    <xdr:sp macro="_xll.PtreeEvent_ObjectClick" textlink="">
      <xdr:nvSpPr>
        <xdr:cNvPr id="9" name="PTObj_DNode_1_4">
          <a:extLst>
            <a:ext uri="{FF2B5EF4-FFF2-40B4-BE49-F238E27FC236}">
              <a16:creationId xmlns:a16="http://schemas.microsoft.com/office/drawing/2014/main" id="{0D283D4F-E559-4E0E-99C5-0EED1D7F1EF2}"/>
            </a:ext>
          </a:extLst>
        </xdr:cNvPr>
        <xdr:cNvSpPr/>
      </xdr:nvSpPr>
      <xdr:spPr>
        <a:xfrm>
          <a:off x="5543677" y="8996045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56</xdr:row>
      <xdr:rowOff>95107</xdr:rowOff>
    </xdr:from>
    <xdr:ext cx="684226" cy="180627"/>
    <xdr:sp macro="_xll.PtreeEvent_ObjectClick" textlink="">
      <xdr:nvSpPr>
        <xdr:cNvPr id="12" name="PTObj_DBranchName_1_4">
          <a:extLst>
            <a:ext uri="{FF2B5EF4-FFF2-40B4-BE49-F238E27FC236}">
              <a16:creationId xmlns:a16="http://schemas.microsoft.com/office/drawing/2014/main" id="{B166B8F9-BA67-4FD8-BDD4-4CA8DF49DBDD}"/>
            </a:ext>
          </a:extLst>
        </xdr:cNvPr>
        <xdr:cNvSpPr txBox="1"/>
      </xdr:nvSpPr>
      <xdr:spPr>
        <a:xfrm>
          <a:off x="4224147" y="9572482"/>
          <a:ext cx="68422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Original Design</a:t>
          </a:r>
        </a:p>
      </xdr:txBody>
    </xdr:sp>
    <xdr:clientData/>
  </xdr:oneCellAnchor>
  <xdr:twoCellAnchor editAs="oneCell">
    <xdr:from>
      <xdr:col>7</xdr:col>
      <xdr:colOff>127</xdr:colOff>
      <xdr:row>58</xdr:row>
      <xdr:rowOff>90170</xdr:rowOff>
    </xdr:from>
    <xdr:to>
      <xdr:col>7</xdr:col>
      <xdr:colOff>190627</xdr:colOff>
      <xdr:row>59</xdr:row>
      <xdr:rowOff>90170</xdr:rowOff>
    </xdr:to>
    <xdr:sp macro="_xll.PtreeEvent_ObjectClick" textlink="">
      <xdr:nvSpPr>
        <xdr:cNvPr id="25" name="PTObj_DNode_1_19">
          <a:extLst>
            <a:ext uri="{FF2B5EF4-FFF2-40B4-BE49-F238E27FC236}">
              <a16:creationId xmlns:a16="http://schemas.microsoft.com/office/drawing/2014/main" id="{7027FC20-B860-4792-8944-BCAC9771C7D3}"/>
            </a:ext>
          </a:extLst>
        </xdr:cNvPr>
        <xdr:cNvSpPr/>
      </xdr:nvSpPr>
      <xdr:spPr>
        <a:xfrm rot="-5400000">
          <a:off x="7105777" y="9377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58</xdr:row>
      <xdr:rowOff>95107</xdr:rowOff>
    </xdr:from>
    <xdr:ext cx="621324" cy="180627"/>
    <xdr:sp macro="_xll.PtreeEvent_ObjectClick" textlink="">
      <xdr:nvSpPr>
        <xdr:cNvPr id="28" name="PTObj_DBranchName_1_19">
          <a:extLst>
            <a:ext uri="{FF2B5EF4-FFF2-40B4-BE49-F238E27FC236}">
              <a16:creationId xmlns:a16="http://schemas.microsoft.com/office/drawing/2014/main" id="{A2DDEB61-AC4D-43ED-9E69-449777D5F53F}"/>
            </a:ext>
          </a:extLst>
        </xdr:cNvPr>
        <xdr:cNvSpPr txBox="1"/>
      </xdr:nvSpPr>
      <xdr:spPr>
        <a:xfrm>
          <a:off x="5824347" y="9381982"/>
          <a:ext cx="6213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7</xdr:col>
      <xdr:colOff>127</xdr:colOff>
      <xdr:row>52</xdr:row>
      <xdr:rowOff>90170</xdr:rowOff>
    </xdr:from>
    <xdr:to>
      <xdr:col>7</xdr:col>
      <xdr:colOff>190627</xdr:colOff>
      <xdr:row>53</xdr:row>
      <xdr:rowOff>90170</xdr:rowOff>
    </xdr:to>
    <xdr:sp macro="_xll.PtreeEvent_ObjectClick" textlink="">
      <xdr:nvSpPr>
        <xdr:cNvPr id="29" name="PTObj_DNode_1_18">
          <a:extLst>
            <a:ext uri="{FF2B5EF4-FFF2-40B4-BE49-F238E27FC236}">
              <a16:creationId xmlns:a16="http://schemas.microsoft.com/office/drawing/2014/main" id="{491C5388-DF51-41A4-9A4A-79ED17C01D51}"/>
            </a:ext>
          </a:extLst>
        </xdr:cNvPr>
        <xdr:cNvSpPr/>
      </xdr:nvSpPr>
      <xdr:spPr>
        <a:xfrm>
          <a:off x="7105777" y="8615045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52</xdr:row>
      <xdr:rowOff>95107</xdr:rowOff>
    </xdr:from>
    <xdr:ext cx="582660" cy="180627"/>
    <xdr:sp macro="_xll.PtreeEvent_ObjectClick" textlink="">
      <xdr:nvSpPr>
        <xdr:cNvPr id="48" name="PTObj_DBranchName_1_18">
          <a:extLst>
            <a:ext uri="{FF2B5EF4-FFF2-40B4-BE49-F238E27FC236}">
              <a16:creationId xmlns:a16="http://schemas.microsoft.com/office/drawing/2014/main" id="{5341510C-E3F9-40B8-8CEF-4A73FF2A6CC1}"/>
            </a:ext>
          </a:extLst>
        </xdr:cNvPr>
        <xdr:cNvSpPr txBox="1"/>
      </xdr:nvSpPr>
      <xdr:spPr>
        <a:xfrm>
          <a:off x="5824347" y="8619982"/>
          <a:ext cx="58266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8</xdr:col>
      <xdr:colOff>127</xdr:colOff>
      <xdr:row>54</xdr:row>
      <xdr:rowOff>90170</xdr:rowOff>
    </xdr:from>
    <xdr:to>
      <xdr:col>8</xdr:col>
      <xdr:colOff>190627</xdr:colOff>
      <xdr:row>55</xdr:row>
      <xdr:rowOff>90170</xdr:rowOff>
    </xdr:to>
    <xdr:sp macro="_xll.PtreeEvent_ObjectClick" textlink="">
      <xdr:nvSpPr>
        <xdr:cNvPr id="49" name="PTObj_DNode_1_20">
          <a:extLst>
            <a:ext uri="{FF2B5EF4-FFF2-40B4-BE49-F238E27FC236}">
              <a16:creationId xmlns:a16="http://schemas.microsoft.com/office/drawing/2014/main" id="{334BD543-AF16-446C-AA18-D9EEA591BB91}"/>
            </a:ext>
          </a:extLst>
        </xdr:cNvPr>
        <xdr:cNvSpPr/>
      </xdr:nvSpPr>
      <xdr:spPr>
        <a:xfrm rot="-5400000">
          <a:off x="8667877" y="8996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54</xdr:row>
      <xdr:rowOff>95107</xdr:rowOff>
    </xdr:from>
    <xdr:ext cx="503856" cy="180627"/>
    <xdr:sp macro="_xll.PtreeEvent_ObjectClick" textlink="">
      <xdr:nvSpPr>
        <xdr:cNvPr id="52" name="PTObj_DBranchName_1_20">
          <a:extLst>
            <a:ext uri="{FF2B5EF4-FFF2-40B4-BE49-F238E27FC236}">
              <a16:creationId xmlns:a16="http://schemas.microsoft.com/office/drawing/2014/main" id="{FA15C51F-1E24-4867-926A-B98AC4268887}"/>
            </a:ext>
          </a:extLst>
        </xdr:cNvPr>
        <xdr:cNvSpPr txBox="1"/>
      </xdr:nvSpPr>
      <xdr:spPr>
        <a:xfrm>
          <a:off x="7386447" y="9000982"/>
          <a:ext cx="5038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Design</a:t>
          </a:r>
        </a:p>
      </xdr:txBody>
    </xdr:sp>
    <xdr:clientData/>
  </xdr:oneCellAnchor>
  <xdr:twoCellAnchor editAs="oneCell">
    <xdr:from>
      <xdr:col>8</xdr:col>
      <xdr:colOff>127</xdr:colOff>
      <xdr:row>47</xdr:row>
      <xdr:rowOff>90170</xdr:rowOff>
    </xdr:from>
    <xdr:to>
      <xdr:col>8</xdr:col>
      <xdr:colOff>190627</xdr:colOff>
      <xdr:row>48</xdr:row>
      <xdr:rowOff>90170</xdr:rowOff>
    </xdr:to>
    <xdr:sp macro="_xll.PtreeEvent_ObjectClick" textlink="">
      <xdr:nvSpPr>
        <xdr:cNvPr id="81" name="PTObj_DNode_1_21">
          <a:extLst>
            <a:ext uri="{FF2B5EF4-FFF2-40B4-BE49-F238E27FC236}">
              <a16:creationId xmlns:a16="http://schemas.microsoft.com/office/drawing/2014/main" id="{9B171FAE-AE8E-4ACA-B16A-2682D6FF3E3C}"/>
            </a:ext>
          </a:extLst>
        </xdr:cNvPr>
        <xdr:cNvSpPr/>
      </xdr:nvSpPr>
      <xdr:spPr>
        <a:xfrm>
          <a:off x="8667877" y="9186545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47</xdr:row>
      <xdr:rowOff>95107</xdr:rowOff>
    </xdr:from>
    <xdr:ext cx="666849" cy="180627"/>
    <xdr:sp macro="_xll.PtreeEvent_ObjectClick" textlink="">
      <xdr:nvSpPr>
        <xdr:cNvPr id="84" name="PTObj_DBranchName_1_21">
          <a:extLst>
            <a:ext uri="{FF2B5EF4-FFF2-40B4-BE49-F238E27FC236}">
              <a16:creationId xmlns:a16="http://schemas.microsoft.com/office/drawing/2014/main" id="{14E75490-E49C-4520-9D45-5F10A311EBB2}"/>
            </a:ext>
          </a:extLst>
        </xdr:cNvPr>
        <xdr:cNvSpPr txBox="1"/>
      </xdr:nvSpPr>
      <xdr:spPr>
        <a:xfrm>
          <a:off x="7519797" y="9381982"/>
          <a:ext cx="66684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Update Design</a:t>
          </a:r>
        </a:p>
      </xdr:txBody>
    </xdr:sp>
    <xdr:clientData/>
  </xdr:oneCellAnchor>
  <xdr:twoCellAnchor editAs="oneCell">
    <xdr:from>
      <xdr:col>9</xdr:col>
      <xdr:colOff>127</xdr:colOff>
      <xdr:row>45</xdr:row>
      <xdr:rowOff>90170</xdr:rowOff>
    </xdr:from>
    <xdr:to>
      <xdr:col>9</xdr:col>
      <xdr:colOff>190627</xdr:colOff>
      <xdr:row>46</xdr:row>
      <xdr:rowOff>90170</xdr:rowOff>
    </xdr:to>
    <xdr:sp macro="_xll.PtreeEvent_ObjectClick" textlink="">
      <xdr:nvSpPr>
        <xdr:cNvPr id="85" name="PTObj_DNode_1_22">
          <a:extLst>
            <a:ext uri="{FF2B5EF4-FFF2-40B4-BE49-F238E27FC236}">
              <a16:creationId xmlns:a16="http://schemas.microsoft.com/office/drawing/2014/main" id="{201B19D2-A1E8-4F0E-B0E2-4C4343766CC1}"/>
            </a:ext>
          </a:extLst>
        </xdr:cNvPr>
        <xdr:cNvSpPr/>
      </xdr:nvSpPr>
      <xdr:spPr>
        <a:xfrm rot="-5400000">
          <a:off x="10210927" y="88055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45</xdr:row>
      <xdr:rowOff>95107</xdr:rowOff>
    </xdr:from>
    <xdr:ext cx="602280" cy="180627"/>
    <xdr:sp macro="_xll.PtreeEvent_ObjectClick" textlink="">
      <xdr:nvSpPr>
        <xdr:cNvPr id="88" name="PTObj_DBranchName_1_22">
          <a:extLst>
            <a:ext uri="{FF2B5EF4-FFF2-40B4-BE49-F238E27FC236}">
              <a16:creationId xmlns:a16="http://schemas.microsoft.com/office/drawing/2014/main" id="{F7B5D7AB-D07C-4F2A-AFA6-FC5C277E4B41}"/>
            </a:ext>
          </a:extLst>
        </xdr:cNvPr>
        <xdr:cNvSpPr txBox="1"/>
      </xdr:nvSpPr>
      <xdr:spPr>
        <a:xfrm>
          <a:off x="8948547" y="8810482"/>
          <a:ext cx="6022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9</xdr:col>
      <xdr:colOff>127</xdr:colOff>
      <xdr:row>49</xdr:row>
      <xdr:rowOff>90170</xdr:rowOff>
    </xdr:from>
    <xdr:to>
      <xdr:col>9</xdr:col>
      <xdr:colOff>190627</xdr:colOff>
      <xdr:row>50</xdr:row>
      <xdr:rowOff>90170</xdr:rowOff>
    </xdr:to>
    <xdr:sp macro="_xll.PtreeEvent_ObjectClick" textlink="">
      <xdr:nvSpPr>
        <xdr:cNvPr id="89" name="PTObj_DNode_1_23">
          <a:extLst>
            <a:ext uri="{FF2B5EF4-FFF2-40B4-BE49-F238E27FC236}">
              <a16:creationId xmlns:a16="http://schemas.microsoft.com/office/drawing/2014/main" id="{F8C524D2-EEC6-455D-9CED-D64948379B33}"/>
            </a:ext>
          </a:extLst>
        </xdr:cNvPr>
        <xdr:cNvSpPr/>
      </xdr:nvSpPr>
      <xdr:spPr>
        <a:xfrm rot="-5400000">
          <a:off x="10210927" y="95675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49</xdr:row>
      <xdr:rowOff>95107</xdr:rowOff>
    </xdr:from>
    <xdr:ext cx="621324" cy="180627"/>
    <xdr:sp macro="_xll.PtreeEvent_ObjectClick" textlink="">
      <xdr:nvSpPr>
        <xdr:cNvPr id="100" name="PTObj_DBranchName_1_23">
          <a:extLst>
            <a:ext uri="{FF2B5EF4-FFF2-40B4-BE49-F238E27FC236}">
              <a16:creationId xmlns:a16="http://schemas.microsoft.com/office/drawing/2014/main" id="{DF2818AF-8EDF-4BE3-A60F-A779490DED7D}"/>
            </a:ext>
          </a:extLst>
        </xdr:cNvPr>
        <xdr:cNvSpPr txBox="1"/>
      </xdr:nvSpPr>
      <xdr:spPr>
        <a:xfrm>
          <a:off x="8948547" y="9572482"/>
          <a:ext cx="6213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31743          ">
          <a:extLst xmlns:a="http://schemas.openxmlformats.org/drawingml/2006/main">
            <a:ext uri="{FF2B5EF4-FFF2-40B4-BE49-F238E27FC236}">
              <a16:creationId xmlns:a16="http://schemas.microsoft.com/office/drawing/2014/main" id="{B63DEA3F-272B-4412-8691-B73165CE64F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31743         ">
          <a:extLst xmlns:a="http://schemas.openxmlformats.org/drawingml/2006/main">
            <a:ext uri="{FF2B5EF4-FFF2-40B4-BE49-F238E27FC236}">
              <a16:creationId xmlns:a16="http://schemas.microsoft.com/office/drawing/2014/main" id="{BC45D89F-7CF3-4048-A0C3-01C2F2176D4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31743        ">
          <a:extLst xmlns:a="http://schemas.openxmlformats.org/drawingml/2006/main">
            <a:ext uri="{FF2B5EF4-FFF2-40B4-BE49-F238E27FC236}">
              <a16:creationId xmlns:a16="http://schemas.microsoft.com/office/drawing/2014/main" id="{B9BB6F8E-9AD7-4619-86D8-5739EB143BC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31743       ">
          <a:extLst xmlns:a="http://schemas.openxmlformats.org/drawingml/2006/main">
            <a:ext uri="{FF2B5EF4-FFF2-40B4-BE49-F238E27FC236}">
              <a16:creationId xmlns:a16="http://schemas.microsoft.com/office/drawing/2014/main" id="{36DF0423-48B0-4FD4-9384-5FA2DDF0FAA9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31743      ">
          <a:extLst xmlns:a="http://schemas.openxmlformats.org/drawingml/2006/main">
            <a:ext uri="{FF2B5EF4-FFF2-40B4-BE49-F238E27FC236}">
              <a16:creationId xmlns:a16="http://schemas.microsoft.com/office/drawing/2014/main" id="{FAB77187-2F7A-4B70-937A-5A99CA2CC34A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78740</xdr:colOff>
      <xdr:row>25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2E1F4-F7A9-4BF9-A01F-0EA2C1F8D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3826          ">
          <a:extLst xmlns:a="http://schemas.openxmlformats.org/drawingml/2006/main">
            <a:ext uri="{FF2B5EF4-FFF2-40B4-BE49-F238E27FC236}">
              <a16:creationId xmlns:a16="http://schemas.microsoft.com/office/drawing/2014/main" id="{5FA5B6EF-1DFE-4693-94DD-63E4C3CADBA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3826         ">
          <a:extLst xmlns:a="http://schemas.openxmlformats.org/drawingml/2006/main">
            <a:ext uri="{FF2B5EF4-FFF2-40B4-BE49-F238E27FC236}">
              <a16:creationId xmlns:a16="http://schemas.microsoft.com/office/drawing/2014/main" id="{FB5A8624-14A7-475C-A7D4-85083CE35692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3826        ">
          <a:extLst xmlns:a="http://schemas.openxmlformats.org/drawingml/2006/main">
            <a:ext uri="{FF2B5EF4-FFF2-40B4-BE49-F238E27FC236}">
              <a16:creationId xmlns:a16="http://schemas.microsoft.com/office/drawing/2014/main" id="{3C31BECC-2EB2-40B3-B776-1109B730D573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3826       ">
          <a:extLst xmlns:a="http://schemas.openxmlformats.org/drawingml/2006/main">
            <a:ext uri="{FF2B5EF4-FFF2-40B4-BE49-F238E27FC236}">
              <a16:creationId xmlns:a16="http://schemas.microsoft.com/office/drawing/2014/main" id="{4FCD3990-E17E-4D90-90B2-F8601889BED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3826      ">
          <a:extLst xmlns:a="http://schemas.openxmlformats.org/drawingml/2006/main">
            <a:ext uri="{FF2B5EF4-FFF2-40B4-BE49-F238E27FC236}">
              <a16:creationId xmlns:a16="http://schemas.microsoft.com/office/drawing/2014/main" id="{2462294C-4081-4CBA-A46C-E929B8133DB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5</xdr:col>
      <xdr:colOff>924560</xdr:colOff>
      <xdr:row>36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F8270-F5B4-4E90-94B1-4E2825787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2" name="gwm_15799          ">
          <a:extLst xmlns:a="http://schemas.openxmlformats.org/drawingml/2006/main">
            <a:ext uri="{FF2B5EF4-FFF2-40B4-BE49-F238E27FC236}">
              <a16:creationId xmlns:a16="http://schemas.microsoft.com/office/drawing/2014/main" id="{92C000D4-121D-4394-8C02-DCFD6743CC64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3" name="gwm_15799         ">
          <a:extLst xmlns:a="http://schemas.openxmlformats.org/drawingml/2006/main">
            <a:ext uri="{FF2B5EF4-FFF2-40B4-BE49-F238E27FC236}">
              <a16:creationId xmlns:a16="http://schemas.microsoft.com/office/drawing/2014/main" id="{E8F2BB4A-182B-44E8-B152-3A99F12FA8B6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4" name="gwm_15799        ">
          <a:extLst xmlns:a="http://schemas.openxmlformats.org/drawingml/2006/main">
            <a:ext uri="{FF2B5EF4-FFF2-40B4-BE49-F238E27FC236}">
              <a16:creationId xmlns:a16="http://schemas.microsoft.com/office/drawing/2014/main" id="{9DF3B132-D138-43A4-89AA-5A0AF1EC4EC7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5" name="gwm_15799       ">
          <a:extLst xmlns:a="http://schemas.openxmlformats.org/drawingml/2006/main">
            <a:ext uri="{FF2B5EF4-FFF2-40B4-BE49-F238E27FC236}">
              <a16:creationId xmlns:a16="http://schemas.microsoft.com/office/drawing/2014/main" id="{45D83367-D61F-449C-9BB3-3D3363DB2F3C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6" name="gwm_15799      ">
          <a:extLst xmlns:a="http://schemas.openxmlformats.org/drawingml/2006/main">
            <a:ext uri="{FF2B5EF4-FFF2-40B4-BE49-F238E27FC236}">
              <a16:creationId xmlns:a16="http://schemas.microsoft.com/office/drawing/2014/main" id="{0B0CC504-36BB-4C24-A50C-3487B9768FC6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5</xdr:col>
      <xdr:colOff>924560</xdr:colOff>
      <xdr:row>36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C7B3D-5FC6-4CBA-AB9C-8D442C550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2" name="gwm_27280          ">
          <a:extLst xmlns:a="http://schemas.openxmlformats.org/drawingml/2006/main">
            <a:ext uri="{FF2B5EF4-FFF2-40B4-BE49-F238E27FC236}">
              <a16:creationId xmlns:a16="http://schemas.microsoft.com/office/drawing/2014/main" id="{34F29B71-01EE-4F71-B4BD-801A1F1428C9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3" name="gwm_27280         ">
          <a:extLst xmlns:a="http://schemas.openxmlformats.org/drawingml/2006/main">
            <a:ext uri="{FF2B5EF4-FFF2-40B4-BE49-F238E27FC236}">
              <a16:creationId xmlns:a16="http://schemas.microsoft.com/office/drawing/2014/main" id="{D9EC1A95-430F-4981-A45A-E6A6C6969529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4" name="gwm_27280        ">
          <a:extLst xmlns:a="http://schemas.openxmlformats.org/drawingml/2006/main">
            <a:ext uri="{FF2B5EF4-FFF2-40B4-BE49-F238E27FC236}">
              <a16:creationId xmlns:a16="http://schemas.microsoft.com/office/drawing/2014/main" id="{E0322DAB-D0AA-41EF-ACC0-594B40DE09E8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5" name="gwm_27280       ">
          <a:extLst xmlns:a="http://schemas.openxmlformats.org/drawingml/2006/main">
            <a:ext uri="{FF2B5EF4-FFF2-40B4-BE49-F238E27FC236}">
              <a16:creationId xmlns:a16="http://schemas.microsoft.com/office/drawing/2014/main" id="{BAFA55FC-F95A-4123-9028-1842E055C1AF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6" name="gwm_27280      ">
          <a:extLst xmlns:a="http://schemas.openxmlformats.org/drawingml/2006/main">
            <a:ext uri="{FF2B5EF4-FFF2-40B4-BE49-F238E27FC236}">
              <a16:creationId xmlns:a16="http://schemas.microsoft.com/office/drawing/2014/main" id="{764CEF33-4BB5-4846-B59F-99CF44CE30B1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242697</xdr:colOff>
      <xdr:row>21</xdr:row>
      <xdr:rowOff>185420</xdr:rowOff>
    </xdr:from>
    <xdr:to>
      <xdr:col>5</xdr:col>
      <xdr:colOff>127</xdr:colOff>
      <xdr:row>21</xdr:row>
      <xdr:rowOff>185420</xdr:rowOff>
    </xdr:to>
    <xdr:cxnSp macro="">
      <xdr:nvCxnSpPr>
        <xdr:cNvPr id="2" name="PTObj_DBranchHLine_1_23">
          <a:extLst>
            <a:ext uri="{FF2B5EF4-FFF2-40B4-BE49-F238E27FC236}">
              <a16:creationId xmlns:a16="http://schemas.microsoft.com/office/drawing/2014/main" id="{FF9D50BD-6E0C-4207-8CC5-9BE6DADB82C1}"/>
            </a:ext>
          </a:extLst>
        </xdr:cNvPr>
        <xdr:cNvCxnSpPr/>
      </xdr:nvCxnSpPr>
      <xdr:spPr>
        <a:xfrm>
          <a:off x="9794367" y="9714230"/>
          <a:ext cx="14338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19</xdr:row>
      <xdr:rowOff>180339</xdr:rowOff>
    </xdr:from>
    <xdr:to>
      <xdr:col>4</xdr:col>
      <xdr:colOff>242697</xdr:colOff>
      <xdr:row>21</xdr:row>
      <xdr:rowOff>185420</xdr:rowOff>
    </xdr:to>
    <xdr:cxnSp macro="">
      <xdr:nvCxnSpPr>
        <xdr:cNvPr id="3" name="PTObj_DBranchDLine_1_23">
          <a:extLst>
            <a:ext uri="{FF2B5EF4-FFF2-40B4-BE49-F238E27FC236}">
              <a16:creationId xmlns:a16="http://schemas.microsoft.com/office/drawing/2014/main" id="{2A1732AE-616E-4FFF-9EF7-27EAC984EF3E}"/>
            </a:ext>
          </a:extLst>
        </xdr:cNvPr>
        <xdr:cNvCxnSpPr/>
      </xdr:nvCxnSpPr>
      <xdr:spPr>
        <a:xfrm>
          <a:off x="9641967" y="932814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17</xdr:row>
      <xdr:rowOff>185420</xdr:rowOff>
    </xdr:from>
    <xdr:to>
      <xdr:col>5</xdr:col>
      <xdr:colOff>127</xdr:colOff>
      <xdr:row>17</xdr:row>
      <xdr:rowOff>185420</xdr:rowOff>
    </xdr:to>
    <xdr:cxnSp macro="">
      <xdr:nvCxnSpPr>
        <xdr:cNvPr id="4" name="PTObj_DBranchHLine_1_22">
          <a:extLst>
            <a:ext uri="{FF2B5EF4-FFF2-40B4-BE49-F238E27FC236}">
              <a16:creationId xmlns:a16="http://schemas.microsoft.com/office/drawing/2014/main" id="{1CA47289-15BC-4EF8-A8DD-21C3534965D2}"/>
            </a:ext>
          </a:extLst>
        </xdr:cNvPr>
        <xdr:cNvCxnSpPr/>
      </xdr:nvCxnSpPr>
      <xdr:spPr>
        <a:xfrm>
          <a:off x="9794367" y="8952230"/>
          <a:ext cx="14338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17</xdr:row>
      <xdr:rowOff>185420</xdr:rowOff>
    </xdr:from>
    <xdr:to>
      <xdr:col>4</xdr:col>
      <xdr:colOff>242697</xdr:colOff>
      <xdr:row>19</xdr:row>
      <xdr:rowOff>180339</xdr:rowOff>
    </xdr:to>
    <xdr:cxnSp macro="">
      <xdr:nvCxnSpPr>
        <xdr:cNvPr id="5" name="PTObj_DBranchDLine_1_22">
          <a:extLst>
            <a:ext uri="{FF2B5EF4-FFF2-40B4-BE49-F238E27FC236}">
              <a16:creationId xmlns:a16="http://schemas.microsoft.com/office/drawing/2014/main" id="{1A65E64C-D1B2-4DCC-B7AB-A8AC238D8456}"/>
            </a:ext>
          </a:extLst>
        </xdr:cNvPr>
        <xdr:cNvCxnSpPr/>
      </xdr:nvCxnSpPr>
      <xdr:spPr>
        <a:xfrm flipV="1">
          <a:off x="9641967" y="895223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19</xdr:row>
      <xdr:rowOff>185420</xdr:rowOff>
    </xdr:from>
    <xdr:to>
      <xdr:col>4</xdr:col>
      <xdr:colOff>127</xdr:colOff>
      <xdr:row>19</xdr:row>
      <xdr:rowOff>185420</xdr:rowOff>
    </xdr:to>
    <xdr:cxnSp macro="">
      <xdr:nvCxnSpPr>
        <xdr:cNvPr id="6" name="PTObj_DBranchHLine_1_21">
          <a:extLst>
            <a:ext uri="{FF2B5EF4-FFF2-40B4-BE49-F238E27FC236}">
              <a16:creationId xmlns:a16="http://schemas.microsoft.com/office/drawing/2014/main" id="{5570759E-7F2B-43EA-8347-43226E19EBDC}"/>
            </a:ext>
          </a:extLst>
        </xdr:cNvPr>
        <xdr:cNvCxnSpPr/>
      </xdr:nvCxnSpPr>
      <xdr:spPr>
        <a:xfrm>
          <a:off x="8098917" y="9333230"/>
          <a:ext cx="14528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15</xdr:row>
      <xdr:rowOff>180339</xdr:rowOff>
    </xdr:from>
    <xdr:to>
      <xdr:col>3</xdr:col>
      <xdr:colOff>242697</xdr:colOff>
      <xdr:row>19</xdr:row>
      <xdr:rowOff>185420</xdr:rowOff>
    </xdr:to>
    <xdr:cxnSp macro="">
      <xdr:nvCxnSpPr>
        <xdr:cNvPr id="7" name="PTObj_DBranchDLine_1_21">
          <a:extLst>
            <a:ext uri="{FF2B5EF4-FFF2-40B4-BE49-F238E27FC236}">
              <a16:creationId xmlns:a16="http://schemas.microsoft.com/office/drawing/2014/main" id="{B976300E-D15F-4FCB-A953-21D2E59F891A}"/>
            </a:ext>
          </a:extLst>
        </xdr:cNvPr>
        <xdr:cNvCxnSpPr/>
      </xdr:nvCxnSpPr>
      <xdr:spPr>
        <a:xfrm>
          <a:off x="7946517" y="856614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15</xdr:row>
      <xdr:rowOff>185420</xdr:rowOff>
    </xdr:from>
    <xdr:to>
      <xdr:col>3</xdr:col>
      <xdr:colOff>127</xdr:colOff>
      <xdr:row>15</xdr:row>
      <xdr:rowOff>185420</xdr:rowOff>
    </xdr:to>
    <xdr:cxnSp macro="">
      <xdr:nvCxnSpPr>
        <xdr:cNvPr id="24" name="PTObj_DBranchHLine_1_10">
          <a:extLst>
            <a:ext uri="{FF2B5EF4-FFF2-40B4-BE49-F238E27FC236}">
              <a16:creationId xmlns:a16="http://schemas.microsoft.com/office/drawing/2014/main" id="{4FCCC593-4DA0-4D2C-8459-19D7DDFF1405}"/>
            </a:ext>
          </a:extLst>
        </xdr:cNvPr>
        <xdr:cNvCxnSpPr/>
      </xdr:nvCxnSpPr>
      <xdr:spPr>
        <a:xfrm>
          <a:off x="6403467" y="8571230"/>
          <a:ext cx="14528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13</xdr:row>
      <xdr:rowOff>180339</xdr:rowOff>
    </xdr:from>
    <xdr:to>
      <xdr:col>2</xdr:col>
      <xdr:colOff>242697</xdr:colOff>
      <xdr:row>15</xdr:row>
      <xdr:rowOff>185420</xdr:rowOff>
    </xdr:to>
    <xdr:cxnSp macro="">
      <xdr:nvCxnSpPr>
        <xdr:cNvPr id="25" name="PTObj_DBranchDLine_1_10">
          <a:extLst>
            <a:ext uri="{FF2B5EF4-FFF2-40B4-BE49-F238E27FC236}">
              <a16:creationId xmlns:a16="http://schemas.microsoft.com/office/drawing/2014/main" id="{EEF15843-0FF0-4B0F-8C3E-0A8C0D7B3728}"/>
            </a:ext>
          </a:extLst>
        </xdr:cNvPr>
        <xdr:cNvCxnSpPr/>
      </xdr:nvCxnSpPr>
      <xdr:spPr>
        <a:xfrm>
          <a:off x="6251067" y="780414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11</xdr:row>
      <xdr:rowOff>185420</xdr:rowOff>
    </xdr:from>
    <xdr:to>
      <xdr:col>4</xdr:col>
      <xdr:colOff>127</xdr:colOff>
      <xdr:row>11</xdr:row>
      <xdr:rowOff>185420</xdr:rowOff>
    </xdr:to>
    <xdr:cxnSp macro="">
      <xdr:nvCxnSpPr>
        <xdr:cNvPr id="30" name="PTObj_DBranchHLine_1_12">
          <a:extLst>
            <a:ext uri="{FF2B5EF4-FFF2-40B4-BE49-F238E27FC236}">
              <a16:creationId xmlns:a16="http://schemas.microsoft.com/office/drawing/2014/main" id="{E0F70661-7CE7-4C83-A2A3-9A3E765F72C3}"/>
            </a:ext>
          </a:extLst>
        </xdr:cNvPr>
        <xdr:cNvCxnSpPr/>
      </xdr:nvCxnSpPr>
      <xdr:spPr>
        <a:xfrm>
          <a:off x="8098917" y="7428230"/>
          <a:ext cx="14528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9</xdr:row>
      <xdr:rowOff>180340</xdr:rowOff>
    </xdr:from>
    <xdr:to>
      <xdr:col>3</xdr:col>
      <xdr:colOff>242697</xdr:colOff>
      <xdr:row>11</xdr:row>
      <xdr:rowOff>185420</xdr:rowOff>
    </xdr:to>
    <xdr:cxnSp macro="">
      <xdr:nvCxnSpPr>
        <xdr:cNvPr id="31" name="PTObj_DBranchDLine_1_12">
          <a:extLst>
            <a:ext uri="{FF2B5EF4-FFF2-40B4-BE49-F238E27FC236}">
              <a16:creationId xmlns:a16="http://schemas.microsoft.com/office/drawing/2014/main" id="{6398EDD5-359E-4E09-9334-30B60DFD0BBA}"/>
            </a:ext>
          </a:extLst>
        </xdr:cNvPr>
        <xdr:cNvCxnSpPr/>
      </xdr:nvCxnSpPr>
      <xdr:spPr>
        <a:xfrm>
          <a:off x="7946517" y="704215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7</xdr:row>
      <xdr:rowOff>185420</xdr:rowOff>
    </xdr:from>
    <xdr:to>
      <xdr:col>4</xdr:col>
      <xdr:colOff>127</xdr:colOff>
      <xdr:row>7</xdr:row>
      <xdr:rowOff>185420</xdr:rowOff>
    </xdr:to>
    <xdr:cxnSp macro="">
      <xdr:nvCxnSpPr>
        <xdr:cNvPr id="32" name="PTObj_DBranchHLine_1_11">
          <a:extLst>
            <a:ext uri="{FF2B5EF4-FFF2-40B4-BE49-F238E27FC236}">
              <a16:creationId xmlns:a16="http://schemas.microsoft.com/office/drawing/2014/main" id="{97B69A38-6073-4B3E-AC8A-BD95CE8B48C5}"/>
            </a:ext>
          </a:extLst>
        </xdr:cNvPr>
        <xdr:cNvCxnSpPr/>
      </xdr:nvCxnSpPr>
      <xdr:spPr>
        <a:xfrm>
          <a:off x="8098917" y="6666230"/>
          <a:ext cx="14528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7</xdr:row>
      <xdr:rowOff>185420</xdr:rowOff>
    </xdr:from>
    <xdr:to>
      <xdr:col>3</xdr:col>
      <xdr:colOff>242697</xdr:colOff>
      <xdr:row>9</xdr:row>
      <xdr:rowOff>180340</xdr:rowOff>
    </xdr:to>
    <xdr:cxnSp macro="">
      <xdr:nvCxnSpPr>
        <xdr:cNvPr id="33" name="PTObj_DBranchDLine_1_11">
          <a:extLst>
            <a:ext uri="{FF2B5EF4-FFF2-40B4-BE49-F238E27FC236}">
              <a16:creationId xmlns:a16="http://schemas.microsoft.com/office/drawing/2014/main" id="{8EBA182F-D3F5-42B8-B11C-932929197ACD}"/>
            </a:ext>
          </a:extLst>
        </xdr:cNvPr>
        <xdr:cNvCxnSpPr/>
      </xdr:nvCxnSpPr>
      <xdr:spPr>
        <a:xfrm flipV="1">
          <a:off x="7946517" y="666623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9</xdr:row>
      <xdr:rowOff>185420</xdr:rowOff>
    </xdr:from>
    <xdr:to>
      <xdr:col>3</xdr:col>
      <xdr:colOff>127</xdr:colOff>
      <xdr:row>9</xdr:row>
      <xdr:rowOff>185420</xdr:rowOff>
    </xdr:to>
    <xdr:cxnSp macro="">
      <xdr:nvCxnSpPr>
        <xdr:cNvPr id="34" name="PTObj_DBranchHLine_1_9">
          <a:extLst>
            <a:ext uri="{FF2B5EF4-FFF2-40B4-BE49-F238E27FC236}">
              <a16:creationId xmlns:a16="http://schemas.microsoft.com/office/drawing/2014/main" id="{CD7267B3-016E-4761-97D0-81EE1696AABA}"/>
            </a:ext>
          </a:extLst>
        </xdr:cNvPr>
        <xdr:cNvCxnSpPr/>
      </xdr:nvCxnSpPr>
      <xdr:spPr>
        <a:xfrm>
          <a:off x="6403467" y="7047230"/>
          <a:ext cx="14528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9</xdr:row>
      <xdr:rowOff>185420</xdr:rowOff>
    </xdr:from>
    <xdr:to>
      <xdr:col>2</xdr:col>
      <xdr:colOff>242697</xdr:colOff>
      <xdr:row>13</xdr:row>
      <xdr:rowOff>180340</xdr:rowOff>
    </xdr:to>
    <xdr:cxnSp macro="">
      <xdr:nvCxnSpPr>
        <xdr:cNvPr id="35" name="PTObj_DBranchDLine_1_9">
          <a:extLst>
            <a:ext uri="{FF2B5EF4-FFF2-40B4-BE49-F238E27FC236}">
              <a16:creationId xmlns:a16="http://schemas.microsoft.com/office/drawing/2014/main" id="{E8662D13-DE84-4EDF-9185-A8EDA0559955}"/>
            </a:ext>
          </a:extLst>
        </xdr:cNvPr>
        <xdr:cNvCxnSpPr/>
      </xdr:nvCxnSpPr>
      <xdr:spPr>
        <a:xfrm flipV="1">
          <a:off x="6251067" y="704723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13</xdr:row>
      <xdr:rowOff>185420</xdr:rowOff>
    </xdr:from>
    <xdr:to>
      <xdr:col>2</xdr:col>
      <xdr:colOff>127</xdr:colOff>
      <xdr:row>13</xdr:row>
      <xdr:rowOff>185420</xdr:rowOff>
    </xdr:to>
    <xdr:cxnSp macro="">
      <xdr:nvCxnSpPr>
        <xdr:cNvPr id="36" name="PTObj_DBranchHLine_1_3">
          <a:extLst>
            <a:ext uri="{FF2B5EF4-FFF2-40B4-BE49-F238E27FC236}">
              <a16:creationId xmlns:a16="http://schemas.microsoft.com/office/drawing/2014/main" id="{097101DD-4476-4E53-9860-ED6EC88A649F}"/>
            </a:ext>
          </a:extLst>
        </xdr:cNvPr>
        <xdr:cNvCxnSpPr/>
      </xdr:nvCxnSpPr>
      <xdr:spPr>
        <a:xfrm>
          <a:off x="4666107" y="7809230"/>
          <a:ext cx="149479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5</xdr:row>
      <xdr:rowOff>180340</xdr:rowOff>
    </xdr:from>
    <xdr:to>
      <xdr:col>1</xdr:col>
      <xdr:colOff>242697</xdr:colOff>
      <xdr:row>13</xdr:row>
      <xdr:rowOff>185420</xdr:rowOff>
    </xdr:to>
    <xdr:cxnSp macro="">
      <xdr:nvCxnSpPr>
        <xdr:cNvPr id="37" name="PTObj_DBranchDLine_1_3">
          <a:extLst>
            <a:ext uri="{FF2B5EF4-FFF2-40B4-BE49-F238E27FC236}">
              <a16:creationId xmlns:a16="http://schemas.microsoft.com/office/drawing/2014/main" id="{CDEF1DE6-1086-481A-A555-EF5F17566D1A}"/>
            </a:ext>
          </a:extLst>
        </xdr:cNvPr>
        <xdr:cNvCxnSpPr/>
      </xdr:nvCxnSpPr>
      <xdr:spPr>
        <a:xfrm>
          <a:off x="4513707" y="6280150"/>
          <a:ext cx="152400" cy="1529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5</xdr:row>
      <xdr:rowOff>185420</xdr:rowOff>
    </xdr:from>
    <xdr:to>
      <xdr:col>1</xdr:col>
      <xdr:colOff>127</xdr:colOff>
      <xdr:row>5</xdr:row>
      <xdr:rowOff>185420</xdr:rowOff>
    </xdr:to>
    <xdr:cxnSp macro="">
      <xdr:nvCxnSpPr>
        <xdr:cNvPr id="46" name="PTObj_DBranchHLine_1_1">
          <a:extLst>
            <a:ext uri="{FF2B5EF4-FFF2-40B4-BE49-F238E27FC236}">
              <a16:creationId xmlns:a16="http://schemas.microsoft.com/office/drawing/2014/main" id="{77D87DB8-C18B-4A5E-AC08-F6FDBB216A44}"/>
            </a:ext>
          </a:extLst>
        </xdr:cNvPr>
        <xdr:cNvCxnSpPr/>
      </xdr:nvCxnSpPr>
      <xdr:spPr>
        <a:xfrm>
          <a:off x="3164840" y="6285230"/>
          <a:ext cx="125869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5</xdr:row>
      <xdr:rowOff>90170</xdr:rowOff>
    </xdr:from>
    <xdr:to>
      <xdr:col>1</xdr:col>
      <xdr:colOff>190627</xdr:colOff>
      <xdr:row>6</xdr:row>
      <xdr:rowOff>90170</xdr:rowOff>
    </xdr:to>
    <xdr:sp macro="" textlink="">
      <xdr:nvSpPr>
        <xdr:cNvPr id="47" name="PTObj_DNode_1_1">
          <a:extLst>
            <a:ext uri="{FF2B5EF4-FFF2-40B4-BE49-F238E27FC236}">
              <a16:creationId xmlns:a16="http://schemas.microsoft.com/office/drawing/2014/main" id="{06AEE9B4-9190-45AA-AF5E-0470CDD412AB}"/>
            </a:ext>
          </a:extLst>
        </xdr:cNvPr>
        <xdr:cNvSpPr/>
      </xdr:nvSpPr>
      <xdr:spPr>
        <a:xfrm>
          <a:off x="4423537" y="618998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5</xdr:row>
      <xdr:rowOff>95107</xdr:rowOff>
    </xdr:from>
    <xdr:ext cx="678967" cy="180627"/>
    <xdr:sp macro="" textlink="">
      <xdr:nvSpPr>
        <xdr:cNvPr id="48" name="PTObj_DBranchName_1_1">
          <a:extLst>
            <a:ext uri="{FF2B5EF4-FFF2-40B4-BE49-F238E27FC236}">
              <a16:creationId xmlns:a16="http://schemas.microsoft.com/office/drawing/2014/main" id="{EE2C2814-3988-45CF-82BA-6A937AE67A56}"/>
            </a:ext>
          </a:extLst>
        </xdr:cNvPr>
        <xdr:cNvSpPr txBox="1"/>
      </xdr:nvSpPr>
      <xdr:spPr>
        <a:xfrm>
          <a:off x="3202940" y="6194917"/>
          <a:ext cx="6789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Shoe Company</a:t>
          </a:r>
        </a:p>
      </xdr:txBody>
    </xdr:sp>
    <xdr:clientData/>
  </xdr:oneCellAnchor>
  <xdr:twoCellAnchor editAs="oneCell">
    <xdr:from>
      <xdr:col>2</xdr:col>
      <xdr:colOff>127</xdr:colOff>
      <xdr:row>13</xdr:row>
      <xdr:rowOff>90170</xdr:rowOff>
    </xdr:from>
    <xdr:to>
      <xdr:col>2</xdr:col>
      <xdr:colOff>190627</xdr:colOff>
      <xdr:row>14</xdr:row>
      <xdr:rowOff>90170</xdr:rowOff>
    </xdr:to>
    <xdr:sp macro="" textlink="">
      <xdr:nvSpPr>
        <xdr:cNvPr id="57" name="PTObj_DNode_1_3">
          <a:extLst>
            <a:ext uri="{FF2B5EF4-FFF2-40B4-BE49-F238E27FC236}">
              <a16:creationId xmlns:a16="http://schemas.microsoft.com/office/drawing/2014/main" id="{D7C973BD-E044-4808-A7C5-8F17A77E520B}"/>
            </a:ext>
          </a:extLst>
        </xdr:cNvPr>
        <xdr:cNvSpPr/>
      </xdr:nvSpPr>
      <xdr:spPr>
        <a:xfrm>
          <a:off x="6160897" y="771398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13</xdr:row>
      <xdr:rowOff>95107</xdr:rowOff>
    </xdr:from>
    <xdr:ext cx="549253" cy="180627"/>
    <xdr:sp macro="" textlink="">
      <xdr:nvSpPr>
        <xdr:cNvPr id="58" name="PTObj_DBranchName_1_3">
          <a:extLst>
            <a:ext uri="{FF2B5EF4-FFF2-40B4-BE49-F238E27FC236}">
              <a16:creationId xmlns:a16="http://schemas.microsoft.com/office/drawing/2014/main" id="{9E96B803-BAF6-4C93-8701-E0B68C10207B}"/>
            </a:ext>
          </a:extLst>
        </xdr:cNvPr>
        <xdr:cNvSpPr txBox="1"/>
      </xdr:nvSpPr>
      <xdr:spPr>
        <a:xfrm>
          <a:off x="4704207" y="7718917"/>
          <a:ext cx="5492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Design</a:t>
          </a:r>
        </a:p>
      </xdr:txBody>
    </xdr:sp>
    <xdr:clientData/>
  </xdr:oneCellAnchor>
  <xdr:twoCellAnchor editAs="oneCell">
    <xdr:from>
      <xdr:col>3</xdr:col>
      <xdr:colOff>127</xdr:colOff>
      <xdr:row>9</xdr:row>
      <xdr:rowOff>90170</xdr:rowOff>
    </xdr:from>
    <xdr:to>
      <xdr:col>3</xdr:col>
      <xdr:colOff>190627</xdr:colOff>
      <xdr:row>10</xdr:row>
      <xdr:rowOff>90170</xdr:rowOff>
    </xdr:to>
    <xdr:sp macro="" textlink="">
      <xdr:nvSpPr>
        <xdr:cNvPr id="59" name="PTObj_DNode_1_9">
          <a:extLst>
            <a:ext uri="{FF2B5EF4-FFF2-40B4-BE49-F238E27FC236}">
              <a16:creationId xmlns:a16="http://schemas.microsoft.com/office/drawing/2014/main" id="{93D2EA16-2AA3-4729-B1F3-B11F0D87074D}"/>
            </a:ext>
          </a:extLst>
        </xdr:cNvPr>
        <xdr:cNvSpPr/>
      </xdr:nvSpPr>
      <xdr:spPr>
        <a:xfrm>
          <a:off x="7856347" y="695198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9</xdr:row>
      <xdr:rowOff>95107</xdr:rowOff>
    </xdr:from>
    <xdr:ext cx="409919" cy="180627"/>
    <xdr:sp macro="" textlink="">
      <xdr:nvSpPr>
        <xdr:cNvPr id="60" name="PTObj_DBranchName_1_9">
          <a:extLst>
            <a:ext uri="{FF2B5EF4-FFF2-40B4-BE49-F238E27FC236}">
              <a16:creationId xmlns:a16="http://schemas.microsoft.com/office/drawing/2014/main" id="{E3586EDA-1EFF-4D69-AF3A-446BEC1FD7FB}"/>
            </a:ext>
          </a:extLst>
        </xdr:cNvPr>
        <xdr:cNvSpPr txBox="1"/>
      </xdr:nvSpPr>
      <xdr:spPr>
        <a:xfrm>
          <a:off x="6441567" y="6956917"/>
          <a:ext cx="40991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</a:t>
          </a:r>
        </a:p>
      </xdr:txBody>
    </xdr:sp>
    <xdr:clientData/>
  </xdr:oneCellAnchor>
  <xdr:twoCellAnchor editAs="oneCell">
    <xdr:from>
      <xdr:col>4</xdr:col>
      <xdr:colOff>127</xdr:colOff>
      <xdr:row>7</xdr:row>
      <xdr:rowOff>90170</xdr:rowOff>
    </xdr:from>
    <xdr:to>
      <xdr:col>4</xdr:col>
      <xdr:colOff>190627</xdr:colOff>
      <xdr:row>8</xdr:row>
      <xdr:rowOff>90170</xdr:rowOff>
    </xdr:to>
    <xdr:sp macro="" textlink="">
      <xdr:nvSpPr>
        <xdr:cNvPr id="61" name="PTObj_DNode_1_11">
          <a:extLst>
            <a:ext uri="{FF2B5EF4-FFF2-40B4-BE49-F238E27FC236}">
              <a16:creationId xmlns:a16="http://schemas.microsoft.com/office/drawing/2014/main" id="{4411AB85-83C9-4C1B-BB1C-7E98620552DD}"/>
            </a:ext>
          </a:extLst>
        </xdr:cNvPr>
        <xdr:cNvSpPr/>
      </xdr:nvSpPr>
      <xdr:spPr>
        <a:xfrm rot="-5400000">
          <a:off x="9551797" y="657098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7</xdr:row>
      <xdr:rowOff>95107</xdr:rowOff>
    </xdr:from>
    <xdr:ext cx="582660" cy="180627"/>
    <xdr:sp macro="" textlink="">
      <xdr:nvSpPr>
        <xdr:cNvPr id="62" name="PTObj_DBranchName_1_11">
          <a:extLst>
            <a:ext uri="{FF2B5EF4-FFF2-40B4-BE49-F238E27FC236}">
              <a16:creationId xmlns:a16="http://schemas.microsoft.com/office/drawing/2014/main" id="{D66AFA2B-C666-424D-8BDC-1E156CDCAE54}"/>
            </a:ext>
          </a:extLst>
        </xdr:cNvPr>
        <xdr:cNvSpPr txBox="1"/>
      </xdr:nvSpPr>
      <xdr:spPr>
        <a:xfrm>
          <a:off x="8137017" y="6575917"/>
          <a:ext cx="58266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4</xdr:col>
      <xdr:colOff>127</xdr:colOff>
      <xdr:row>11</xdr:row>
      <xdr:rowOff>90170</xdr:rowOff>
    </xdr:from>
    <xdr:to>
      <xdr:col>4</xdr:col>
      <xdr:colOff>190627</xdr:colOff>
      <xdr:row>12</xdr:row>
      <xdr:rowOff>90170</xdr:rowOff>
    </xdr:to>
    <xdr:sp macro="" textlink="">
      <xdr:nvSpPr>
        <xdr:cNvPr id="63" name="PTObj_DNode_1_12">
          <a:extLst>
            <a:ext uri="{FF2B5EF4-FFF2-40B4-BE49-F238E27FC236}">
              <a16:creationId xmlns:a16="http://schemas.microsoft.com/office/drawing/2014/main" id="{291DADB1-39E8-46C7-AA3E-830EE7F21326}"/>
            </a:ext>
          </a:extLst>
        </xdr:cNvPr>
        <xdr:cNvSpPr/>
      </xdr:nvSpPr>
      <xdr:spPr>
        <a:xfrm rot="-5400000">
          <a:off x="9551797" y="733298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11</xdr:row>
      <xdr:rowOff>95107</xdr:rowOff>
    </xdr:from>
    <xdr:ext cx="621324" cy="180627"/>
    <xdr:sp macro="" textlink="">
      <xdr:nvSpPr>
        <xdr:cNvPr id="64" name="PTObj_DBranchName_1_12">
          <a:extLst>
            <a:ext uri="{FF2B5EF4-FFF2-40B4-BE49-F238E27FC236}">
              <a16:creationId xmlns:a16="http://schemas.microsoft.com/office/drawing/2014/main" id="{A9719F65-600E-4EC2-8B2F-9431267B7C6F}"/>
            </a:ext>
          </a:extLst>
        </xdr:cNvPr>
        <xdr:cNvSpPr txBox="1"/>
      </xdr:nvSpPr>
      <xdr:spPr>
        <a:xfrm>
          <a:off x="8137017" y="7337917"/>
          <a:ext cx="6213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3</xdr:col>
      <xdr:colOff>127</xdr:colOff>
      <xdr:row>15</xdr:row>
      <xdr:rowOff>90170</xdr:rowOff>
    </xdr:from>
    <xdr:to>
      <xdr:col>3</xdr:col>
      <xdr:colOff>190627</xdr:colOff>
      <xdr:row>16</xdr:row>
      <xdr:rowOff>90170</xdr:rowOff>
    </xdr:to>
    <xdr:sp macro="" textlink="">
      <xdr:nvSpPr>
        <xdr:cNvPr id="69" name="PTObj_DNode_1_10">
          <a:extLst>
            <a:ext uri="{FF2B5EF4-FFF2-40B4-BE49-F238E27FC236}">
              <a16:creationId xmlns:a16="http://schemas.microsoft.com/office/drawing/2014/main" id="{56A6AB48-A266-42D4-A956-DBC2C1E0D558}"/>
            </a:ext>
          </a:extLst>
        </xdr:cNvPr>
        <xdr:cNvSpPr/>
      </xdr:nvSpPr>
      <xdr:spPr>
        <a:xfrm>
          <a:off x="7856347" y="847598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15</xdr:row>
      <xdr:rowOff>95107</xdr:rowOff>
    </xdr:from>
    <xdr:ext cx="315535" cy="180627"/>
    <xdr:sp macro="" textlink="">
      <xdr:nvSpPr>
        <xdr:cNvPr id="70" name="PTObj_DBranchName_1_10">
          <a:extLst>
            <a:ext uri="{FF2B5EF4-FFF2-40B4-BE49-F238E27FC236}">
              <a16:creationId xmlns:a16="http://schemas.microsoft.com/office/drawing/2014/main" id="{2673DAD1-B0F6-4A11-979D-D2BE65A85922}"/>
            </a:ext>
          </a:extLst>
        </xdr:cNvPr>
        <xdr:cNvSpPr txBox="1"/>
      </xdr:nvSpPr>
      <xdr:spPr>
        <a:xfrm>
          <a:off x="6441567" y="8480917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4</xdr:col>
      <xdr:colOff>127</xdr:colOff>
      <xdr:row>19</xdr:row>
      <xdr:rowOff>90170</xdr:rowOff>
    </xdr:from>
    <xdr:to>
      <xdr:col>4</xdr:col>
      <xdr:colOff>190627</xdr:colOff>
      <xdr:row>20</xdr:row>
      <xdr:rowOff>90170</xdr:rowOff>
    </xdr:to>
    <xdr:sp macro="" textlink="">
      <xdr:nvSpPr>
        <xdr:cNvPr id="87" name="PTObj_DNode_1_21">
          <a:extLst>
            <a:ext uri="{FF2B5EF4-FFF2-40B4-BE49-F238E27FC236}">
              <a16:creationId xmlns:a16="http://schemas.microsoft.com/office/drawing/2014/main" id="{3FCD915D-7970-46B1-89DC-D4363EF518F3}"/>
            </a:ext>
          </a:extLst>
        </xdr:cNvPr>
        <xdr:cNvSpPr/>
      </xdr:nvSpPr>
      <xdr:spPr>
        <a:xfrm>
          <a:off x="9551797" y="923798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305645</xdr:colOff>
      <xdr:row>19</xdr:row>
      <xdr:rowOff>95107</xdr:rowOff>
    </xdr:from>
    <xdr:ext cx="666849" cy="180627"/>
    <xdr:sp macro="" textlink="">
      <xdr:nvSpPr>
        <xdr:cNvPr id="88" name="PTObj_DBranchName_1_21">
          <a:extLst>
            <a:ext uri="{FF2B5EF4-FFF2-40B4-BE49-F238E27FC236}">
              <a16:creationId xmlns:a16="http://schemas.microsoft.com/office/drawing/2014/main" id="{39A38319-7550-4A0B-ABFA-5FA950170EE8}"/>
            </a:ext>
          </a:extLst>
        </xdr:cNvPr>
        <xdr:cNvSpPr txBox="1"/>
      </xdr:nvSpPr>
      <xdr:spPr>
        <a:xfrm>
          <a:off x="4791920" y="3581257"/>
          <a:ext cx="66684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Update Design</a:t>
          </a:r>
        </a:p>
      </xdr:txBody>
    </xdr:sp>
    <xdr:clientData/>
  </xdr:oneCellAnchor>
  <xdr:twoCellAnchor editAs="oneCell">
    <xdr:from>
      <xdr:col>5</xdr:col>
      <xdr:colOff>127</xdr:colOff>
      <xdr:row>17</xdr:row>
      <xdr:rowOff>90170</xdr:rowOff>
    </xdr:from>
    <xdr:to>
      <xdr:col>5</xdr:col>
      <xdr:colOff>190627</xdr:colOff>
      <xdr:row>18</xdr:row>
      <xdr:rowOff>90170</xdr:rowOff>
    </xdr:to>
    <xdr:sp macro="" textlink="">
      <xdr:nvSpPr>
        <xdr:cNvPr id="89" name="PTObj_DNode_1_22">
          <a:extLst>
            <a:ext uri="{FF2B5EF4-FFF2-40B4-BE49-F238E27FC236}">
              <a16:creationId xmlns:a16="http://schemas.microsoft.com/office/drawing/2014/main" id="{358962BE-A65D-4FFE-829D-F605275DCD0D}"/>
            </a:ext>
          </a:extLst>
        </xdr:cNvPr>
        <xdr:cNvSpPr/>
      </xdr:nvSpPr>
      <xdr:spPr>
        <a:xfrm rot="-5400000">
          <a:off x="11228197" y="885698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17</xdr:row>
      <xdr:rowOff>95107</xdr:rowOff>
    </xdr:from>
    <xdr:ext cx="602280" cy="180627"/>
    <xdr:sp macro="" textlink="">
      <xdr:nvSpPr>
        <xdr:cNvPr id="90" name="PTObj_DBranchName_1_22">
          <a:extLst>
            <a:ext uri="{FF2B5EF4-FFF2-40B4-BE49-F238E27FC236}">
              <a16:creationId xmlns:a16="http://schemas.microsoft.com/office/drawing/2014/main" id="{E50A60CA-2EA6-4614-A6F0-29EF081DC235}"/>
            </a:ext>
          </a:extLst>
        </xdr:cNvPr>
        <xdr:cNvSpPr txBox="1"/>
      </xdr:nvSpPr>
      <xdr:spPr>
        <a:xfrm>
          <a:off x="9832467" y="8861917"/>
          <a:ext cx="6022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5</xdr:col>
      <xdr:colOff>127</xdr:colOff>
      <xdr:row>21</xdr:row>
      <xdr:rowOff>90170</xdr:rowOff>
    </xdr:from>
    <xdr:to>
      <xdr:col>5</xdr:col>
      <xdr:colOff>190627</xdr:colOff>
      <xdr:row>22</xdr:row>
      <xdr:rowOff>90170</xdr:rowOff>
    </xdr:to>
    <xdr:sp macro="" textlink="">
      <xdr:nvSpPr>
        <xdr:cNvPr id="91" name="PTObj_DNode_1_23">
          <a:extLst>
            <a:ext uri="{FF2B5EF4-FFF2-40B4-BE49-F238E27FC236}">
              <a16:creationId xmlns:a16="http://schemas.microsoft.com/office/drawing/2014/main" id="{0625E058-C020-4805-A518-8453650000EE}"/>
            </a:ext>
          </a:extLst>
        </xdr:cNvPr>
        <xdr:cNvSpPr/>
      </xdr:nvSpPr>
      <xdr:spPr>
        <a:xfrm rot="-5400000">
          <a:off x="11228197" y="961898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21</xdr:row>
      <xdr:rowOff>95107</xdr:rowOff>
    </xdr:from>
    <xdr:ext cx="621324" cy="180627"/>
    <xdr:sp macro="" textlink="">
      <xdr:nvSpPr>
        <xdr:cNvPr id="92" name="PTObj_DBranchName_1_23">
          <a:extLst>
            <a:ext uri="{FF2B5EF4-FFF2-40B4-BE49-F238E27FC236}">
              <a16:creationId xmlns:a16="http://schemas.microsoft.com/office/drawing/2014/main" id="{DEDE6498-1DF6-4017-9E93-E4551C7F2C32}"/>
            </a:ext>
          </a:extLst>
        </xdr:cNvPr>
        <xdr:cNvSpPr txBox="1"/>
      </xdr:nvSpPr>
      <xdr:spPr>
        <a:xfrm>
          <a:off x="9832467" y="9623917"/>
          <a:ext cx="6213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25400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E19A8-EE9E-474C-991C-5BA144EFF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4969          ">
          <a:extLst xmlns:a="http://schemas.openxmlformats.org/drawingml/2006/main">
            <a:ext uri="{FF2B5EF4-FFF2-40B4-BE49-F238E27FC236}">
              <a16:creationId xmlns:a16="http://schemas.microsoft.com/office/drawing/2014/main" id="{B2CE2078-69E3-48C1-8937-2ED18FF9A79E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4969         ">
          <a:extLst xmlns:a="http://schemas.openxmlformats.org/drawingml/2006/main">
            <a:ext uri="{FF2B5EF4-FFF2-40B4-BE49-F238E27FC236}">
              <a16:creationId xmlns:a16="http://schemas.microsoft.com/office/drawing/2014/main" id="{DB16AE17-41F8-43E1-AA7D-31C98FFA3EBE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4969        ">
          <a:extLst xmlns:a="http://schemas.openxmlformats.org/drawingml/2006/main">
            <a:ext uri="{FF2B5EF4-FFF2-40B4-BE49-F238E27FC236}">
              <a16:creationId xmlns:a16="http://schemas.microsoft.com/office/drawing/2014/main" id="{A1C987EC-24C5-471F-8555-1B1844917B30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4969       ">
          <a:extLst xmlns:a="http://schemas.openxmlformats.org/drawingml/2006/main">
            <a:ext uri="{FF2B5EF4-FFF2-40B4-BE49-F238E27FC236}">
              <a16:creationId xmlns:a16="http://schemas.microsoft.com/office/drawing/2014/main" id="{73943F8B-0021-4E5C-B3BB-3BFF3E705A8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4969      ">
          <a:extLst xmlns:a="http://schemas.openxmlformats.org/drawingml/2006/main">
            <a:ext uri="{FF2B5EF4-FFF2-40B4-BE49-F238E27FC236}">
              <a16:creationId xmlns:a16="http://schemas.microsoft.com/office/drawing/2014/main" id="{D63622CF-135D-41B9-80D4-F93DFE9BAF0B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82550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0124C-6967-4D24-A3E9-79CEE3649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29569          ">
          <a:extLst xmlns:a="http://schemas.openxmlformats.org/drawingml/2006/main">
            <a:ext uri="{FF2B5EF4-FFF2-40B4-BE49-F238E27FC236}">
              <a16:creationId xmlns:a16="http://schemas.microsoft.com/office/drawing/2014/main" id="{A5E047ED-1525-4BE8-B4CD-3F14BC61272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29569         ">
          <a:extLst xmlns:a="http://schemas.openxmlformats.org/drawingml/2006/main">
            <a:ext uri="{FF2B5EF4-FFF2-40B4-BE49-F238E27FC236}">
              <a16:creationId xmlns:a16="http://schemas.microsoft.com/office/drawing/2014/main" id="{C851E6C9-0A47-4AF6-AC38-D2212F0F8AAB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29569        ">
          <a:extLst xmlns:a="http://schemas.openxmlformats.org/drawingml/2006/main">
            <a:ext uri="{FF2B5EF4-FFF2-40B4-BE49-F238E27FC236}">
              <a16:creationId xmlns:a16="http://schemas.microsoft.com/office/drawing/2014/main" id="{41BB73F0-F42B-444B-9FE4-35EEBDE47D1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29569       ">
          <a:extLst xmlns:a="http://schemas.openxmlformats.org/drawingml/2006/main">
            <a:ext uri="{FF2B5EF4-FFF2-40B4-BE49-F238E27FC236}">
              <a16:creationId xmlns:a16="http://schemas.microsoft.com/office/drawing/2014/main" id="{49E4B012-C184-4FA8-92D4-B1A2C8C1B333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29569      ">
          <a:extLst xmlns:a="http://schemas.openxmlformats.org/drawingml/2006/main">
            <a:ext uri="{FF2B5EF4-FFF2-40B4-BE49-F238E27FC236}">
              <a16:creationId xmlns:a16="http://schemas.microsoft.com/office/drawing/2014/main" id="{E55E49CC-E287-4001-8638-37B66C3EB843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295910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6A73E-655E-4959-A018-D6F08080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29146          ">
          <a:extLst xmlns:a="http://schemas.openxmlformats.org/drawingml/2006/main">
            <a:ext uri="{FF2B5EF4-FFF2-40B4-BE49-F238E27FC236}">
              <a16:creationId xmlns:a16="http://schemas.microsoft.com/office/drawing/2014/main" id="{D0DFAFFC-E406-4EE8-80D3-FBA07970010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29146         ">
          <a:extLst xmlns:a="http://schemas.openxmlformats.org/drawingml/2006/main">
            <a:ext uri="{FF2B5EF4-FFF2-40B4-BE49-F238E27FC236}">
              <a16:creationId xmlns:a16="http://schemas.microsoft.com/office/drawing/2014/main" id="{DFA673DA-694A-4F44-BA7F-FEB540824B76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29146        ">
          <a:extLst xmlns:a="http://schemas.openxmlformats.org/drawingml/2006/main">
            <a:ext uri="{FF2B5EF4-FFF2-40B4-BE49-F238E27FC236}">
              <a16:creationId xmlns:a16="http://schemas.microsoft.com/office/drawing/2014/main" id="{F92219AB-E2F5-4A83-8A9E-F1110FDF588E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29146       ">
          <a:extLst xmlns:a="http://schemas.openxmlformats.org/drawingml/2006/main">
            <a:ext uri="{FF2B5EF4-FFF2-40B4-BE49-F238E27FC236}">
              <a16:creationId xmlns:a16="http://schemas.microsoft.com/office/drawing/2014/main" id="{B723A0BA-BE73-4C57-86F6-65F3A516558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29146      ">
          <a:extLst xmlns:a="http://schemas.openxmlformats.org/drawingml/2006/main">
            <a:ext uri="{FF2B5EF4-FFF2-40B4-BE49-F238E27FC236}">
              <a16:creationId xmlns:a16="http://schemas.microsoft.com/office/drawing/2014/main" id="{93BD5CD3-4B86-4B71-B479-163045A6B08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295910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2AF06-9513-42BB-B7E7-2FB894408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8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EEBB-EF84-4A93-9199-158A046A268A}">
  <sheetPr>
    <outlinePr summaryBelow="0" summaryRight="0"/>
    <pageSetUpPr fitToPage="1"/>
  </sheetPr>
  <dimension ref="B1:L1003"/>
  <sheetViews>
    <sheetView showGridLines="0" tabSelected="1" workbookViewId="0">
      <selection activeCell="G16" sqref="G16"/>
    </sheetView>
  </sheetViews>
  <sheetFormatPr defaultColWidth="13.7109375" defaultRowHeight="15" customHeight="1" x14ac:dyDescent="0.2"/>
  <cols>
    <col min="1" max="1" width="13.7109375" style="96"/>
    <col min="2" max="2" width="52.140625" style="96" customWidth="1"/>
    <col min="3" max="3" width="18.28515625" style="96" customWidth="1"/>
    <col min="4" max="4" width="22.7109375" style="96" customWidth="1"/>
    <col min="5" max="5" width="18.7109375" style="96" customWidth="1"/>
    <col min="6" max="6" width="15.85546875" style="96" bestFit="1" customWidth="1"/>
    <col min="7" max="7" width="19.42578125" style="96" customWidth="1"/>
    <col min="8" max="8" width="13.7109375" style="96"/>
    <col min="9" max="9" width="3" style="96" customWidth="1"/>
    <col min="10" max="16384" width="13.7109375" style="96"/>
  </cols>
  <sheetData>
    <row r="1" spans="2:12" ht="15" customHeight="1" thickBot="1" x14ac:dyDescent="0.25">
      <c r="G1" s="97"/>
    </row>
    <row r="2" spans="2:12" ht="15" customHeight="1" x14ac:dyDescent="0.2">
      <c r="B2" s="144" t="s">
        <v>0</v>
      </c>
      <c r="C2" s="145" t="s">
        <v>1</v>
      </c>
      <c r="D2" s="146" t="s">
        <v>2</v>
      </c>
      <c r="E2" s="98"/>
      <c r="G2" s="97"/>
    </row>
    <row r="3" spans="2:12" ht="15" customHeight="1" x14ac:dyDescent="0.25">
      <c r="B3" s="66" t="s">
        <v>109</v>
      </c>
      <c r="C3" s="56">
        <v>700000</v>
      </c>
      <c r="D3" s="67">
        <v>250</v>
      </c>
      <c r="E3" s="99"/>
      <c r="G3" s="97"/>
    </row>
    <row r="4" spans="2:12" ht="15" customHeight="1" x14ac:dyDescent="0.2">
      <c r="B4" s="68" t="s">
        <v>113</v>
      </c>
      <c r="C4" s="1">
        <v>980000</v>
      </c>
      <c r="D4" s="69">
        <v>350</v>
      </c>
      <c r="E4" s="99"/>
      <c r="G4" s="97"/>
    </row>
    <row r="5" spans="2:12" ht="15" customHeight="1" x14ac:dyDescent="0.2">
      <c r="B5" s="68" t="s">
        <v>3</v>
      </c>
      <c r="C5" s="1">
        <v>1080000</v>
      </c>
      <c r="D5" s="70">
        <v>400</v>
      </c>
      <c r="E5" s="100"/>
      <c r="G5" s="97"/>
    </row>
    <row r="6" spans="2:12" ht="15" customHeight="1" x14ac:dyDescent="0.2">
      <c r="B6" s="68" t="s">
        <v>4</v>
      </c>
      <c r="C6" s="1">
        <v>0</v>
      </c>
      <c r="D6" s="71">
        <v>2080000</v>
      </c>
    </row>
    <row r="7" spans="2:12" ht="15" customHeight="1" thickBot="1" x14ac:dyDescent="0.25">
      <c r="B7" s="72" t="s">
        <v>103</v>
      </c>
      <c r="C7" s="73">
        <v>880000</v>
      </c>
      <c r="D7" s="74">
        <v>400</v>
      </c>
    </row>
    <row r="8" spans="2:12" ht="15" customHeight="1" thickBot="1" x14ac:dyDescent="0.25">
      <c r="F8" s="101"/>
      <c r="L8" s="101"/>
    </row>
    <row r="9" spans="2:12" ht="15" customHeight="1" x14ac:dyDescent="0.2">
      <c r="B9" s="147" t="s">
        <v>5</v>
      </c>
      <c r="C9" s="145" t="s">
        <v>6</v>
      </c>
      <c r="D9" s="146" t="s">
        <v>7</v>
      </c>
    </row>
    <row r="10" spans="2:12" ht="15" customHeight="1" x14ac:dyDescent="0.2">
      <c r="B10" s="148" t="s">
        <v>8</v>
      </c>
      <c r="C10" s="2">
        <v>7000</v>
      </c>
      <c r="D10" s="70">
        <v>15000</v>
      </c>
    </row>
    <row r="11" spans="2:12" ht="15" customHeight="1" thickBot="1" x14ac:dyDescent="0.25">
      <c r="B11" s="149" t="s">
        <v>9</v>
      </c>
      <c r="C11" s="77">
        <v>0.4</v>
      </c>
      <c r="D11" s="78">
        <v>0.6</v>
      </c>
    </row>
    <row r="12" spans="2:12" ht="15" customHeight="1" thickBot="1" x14ac:dyDescent="0.25"/>
    <row r="13" spans="2:12" ht="15" customHeight="1" x14ac:dyDescent="0.2">
      <c r="B13" s="147" t="s">
        <v>10</v>
      </c>
      <c r="C13" s="150" t="s">
        <v>11</v>
      </c>
      <c r="D13" s="151" t="s">
        <v>12</v>
      </c>
    </row>
    <row r="14" spans="2:12" ht="15" customHeight="1" x14ac:dyDescent="0.2">
      <c r="B14" s="68" t="s">
        <v>113</v>
      </c>
      <c r="C14" s="3">
        <v>0.7</v>
      </c>
      <c r="D14" s="79">
        <v>0.3</v>
      </c>
      <c r="F14" s="101"/>
      <c r="L14" s="101"/>
    </row>
    <row r="15" spans="2:12" ht="15" customHeight="1" thickBot="1" x14ac:dyDescent="0.25">
      <c r="B15" s="72" t="s">
        <v>3</v>
      </c>
      <c r="C15" s="80">
        <v>0.6</v>
      </c>
      <c r="D15" s="81">
        <v>0.4</v>
      </c>
    </row>
    <row r="16" spans="2:12" ht="15" customHeight="1" thickBot="1" x14ac:dyDescent="0.25"/>
    <row r="17" spans="2:9" ht="15" customHeight="1" x14ac:dyDescent="0.2">
      <c r="B17" s="152" t="s">
        <v>127</v>
      </c>
      <c r="C17" s="145" t="s">
        <v>6</v>
      </c>
      <c r="D17" s="146" t="s">
        <v>7</v>
      </c>
    </row>
    <row r="18" spans="2:9" ht="15" customHeight="1" x14ac:dyDescent="0.2">
      <c r="B18" s="68" t="s">
        <v>113</v>
      </c>
      <c r="C18" s="3">
        <f>D4*C10</f>
        <v>2450000</v>
      </c>
      <c r="D18" s="79">
        <f>D4*D10</f>
        <v>5250000</v>
      </c>
    </row>
    <row r="19" spans="2:9" ht="15" customHeight="1" x14ac:dyDescent="0.2">
      <c r="B19" s="68" t="s">
        <v>3</v>
      </c>
      <c r="C19" s="3">
        <f>D5*C10</f>
        <v>2800000</v>
      </c>
      <c r="D19" s="79">
        <f>D5*D10</f>
        <v>6000000</v>
      </c>
      <c r="I19" s="101"/>
    </row>
    <row r="20" spans="2:9" ht="15" customHeight="1" x14ac:dyDescent="0.2">
      <c r="B20" s="82" t="s">
        <v>102</v>
      </c>
      <c r="C20" s="57">
        <f>D7*C10</f>
        <v>2800000</v>
      </c>
      <c r="D20" s="83">
        <f>D7*D10</f>
        <v>6000000</v>
      </c>
    </row>
    <row r="21" spans="2:9" ht="15" customHeight="1" thickBot="1" x14ac:dyDescent="0.25">
      <c r="B21" s="84" t="s">
        <v>109</v>
      </c>
      <c r="C21" s="85">
        <f>C10*D3</f>
        <v>1750000</v>
      </c>
      <c r="D21" s="86">
        <f>D3*D10</f>
        <v>3750000</v>
      </c>
      <c r="G21" s="97"/>
    </row>
    <row r="22" spans="2:9" ht="15" customHeight="1" thickBot="1" x14ac:dyDescent="0.25">
      <c r="G22" s="97"/>
    </row>
    <row r="23" spans="2:9" ht="15" customHeight="1" x14ac:dyDescent="0.2">
      <c r="B23" s="122" t="s">
        <v>5</v>
      </c>
      <c r="C23" s="123"/>
      <c r="D23" s="123"/>
      <c r="E23" s="123"/>
      <c r="F23" s="124"/>
      <c r="G23" s="103"/>
    </row>
    <row r="24" spans="2:9" ht="15" customHeight="1" x14ac:dyDescent="0.2">
      <c r="B24" s="109" t="s">
        <v>0</v>
      </c>
      <c r="C24" s="110" t="s">
        <v>128</v>
      </c>
      <c r="D24" s="110" t="s">
        <v>129</v>
      </c>
      <c r="E24" s="110" t="s">
        <v>130</v>
      </c>
      <c r="F24" s="111" t="s">
        <v>131</v>
      </c>
    </row>
    <row r="25" spans="2:9" ht="15" customHeight="1" x14ac:dyDescent="0.2">
      <c r="B25" s="112" t="s">
        <v>135</v>
      </c>
      <c r="C25" s="113">
        <f>$D4*C10-$C4</f>
        <v>1470000</v>
      </c>
      <c r="D25" s="113">
        <f>$D4*D10-$C4</f>
        <v>4270000</v>
      </c>
      <c r="E25" s="113">
        <f>SUMPRODUCT(C25:D25,C11:D11)</f>
        <v>3150000</v>
      </c>
      <c r="F25" s="114"/>
    </row>
    <row r="26" spans="2:9" ht="15" customHeight="1" x14ac:dyDescent="0.2">
      <c r="B26" s="112" t="s">
        <v>136</v>
      </c>
      <c r="C26" s="113">
        <f>C20-C7-C4</f>
        <v>940000</v>
      </c>
      <c r="D26" s="113">
        <f>D20-C4-C7</f>
        <v>4140000</v>
      </c>
      <c r="E26" s="113">
        <f>SUMPRODUCT(C26:D26,C11:D11)</f>
        <v>2860000</v>
      </c>
      <c r="F26" s="114">
        <f>E25*C14+E26*D14</f>
        <v>3063000</v>
      </c>
    </row>
    <row r="27" spans="2:9" ht="15" customHeight="1" x14ac:dyDescent="0.2">
      <c r="B27" s="115" t="s">
        <v>137</v>
      </c>
      <c r="C27" s="116">
        <f>C19-C5</f>
        <v>1720000</v>
      </c>
      <c r="D27" s="116">
        <f>D19-C5</f>
        <v>4920000</v>
      </c>
      <c r="E27" s="117">
        <f>SUMPRODUCT(C27:D27,C11:D11)</f>
        <v>3640000</v>
      </c>
      <c r="F27" s="118"/>
    </row>
    <row r="28" spans="2:9" s="104" customFormat="1" ht="15" customHeight="1" x14ac:dyDescent="0.2">
      <c r="B28" s="115" t="s">
        <v>138</v>
      </c>
      <c r="C28" s="116">
        <f>C20-C5-C7</f>
        <v>840000</v>
      </c>
      <c r="D28" s="116">
        <f>D20-C7-C5</f>
        <v>4040000</v>
      </c>
      <c r="E28" s="117">
        <f>SUMPRODUCT(C28:D28,C11:D11)</f>
        <v>2760000</v>
      </c>
      <c r="F28" s="118">
        <f>E27*C15+E28*D15</f>
        <v>3288000</v>
      </c>
    </row>
    <row r="29" spans="2:9" ht="12.75" x14ac:dyDescent="0.2">
      <c r="B29" s="119" t="s">
        <v>134</v>
      </c>
      <c r="C29" s="120">
        <f>C21-C3+D6</f>
        <v>3130000</v>
      </c>
      <c r="D29" s="120">
        <f>D21-C3</f>
        <v>3050000</v>
      </c>
      <c r="E29" s="121">
        <f>SUMPRODUCT(C29:D29,C11:D11)</f>
        <v>3082000</v>
      </c>
      <c r="F29" s="121">
        <f>E29</f>
        <v>3082000</v>
      </c>
    </row>
    <row r="30" spans="2:9" ht="12.75" x14ac:dyDescent="0.2">
      <c r="B30" s="107" t="s">
        <v>133</v>
      </c>
      <c r="C30" s="106"/>
      <c r="D30" s="106"/>
      <c r="E30" s="105"/>
      <c r="F30" s="118">
        <f>MAX(F27:F29)</f>
        <v>3288000</v>
      </c>
    </row>
    <row r="31" spans="2:9" ht="14.65" customHeight="1" thickBot="1" x14ac:dyDescent="0.25">
      <c r="B31" s="108" t="s">
        <v>132</v>
      </c>
      <c r="C31" s="125" t="str">
        <f>B28</f>
        <v>New  Design ,Second Level - Reject , Update Design</v>
      </c>
      <c r="D31" s="125"/>
      <c r="E31" s="125"/>
      <c r="F31" s="126"/>
    </row>
    <row r="32" spans="2:9" ht="12.75" x14ac:dyDescent="0.2">
      <c r="B32" s="104"/>
      <c r="C32" s="104"/>
      <c r="D32" s="104"/>
      <c r="E32" s="104"/>
      <c r="F32" s="104"/>
      <c r="G32" s="97"/>
    </row>
    <row r="33" spans="7:7" ht="12.75" x14ac:dyDescent="0.2">
      <c r="G33" s="97"/>
    </row>
    <row r="34" spans="7:7" ht="12.75" x14ac:dyDescent="0.2">
      <c r="G34" s="97"/>
    </row>
    <row r="35" spans="7:7" ht="12.75" x14ac:dyDescent="0.2">
      <c r="G35" s="97"/>
    </row>
    <row r="36" spans="7:7" ht="12.75" x14ac:dyDescent="0.2">
      <c r="G36" s="97"/>
    </row>
    <row r="37" spans="7:7" ht="12.75" x14ac:dyDescent="0.2">
      <c r="G37" s="102"/>
    </row>
    <row r="38" spans="7:7" ht="12.75" x14ac:dyDescent="0.2">
      <c r="G38" s="102"/>
    </row>
    <row r="39" spans="7:7" ht="12.75" x14ac:dyDescent="0.2">
      <c r="G39" s="102"/>
    </row>
    <row r="40" spans="7:7" ht="12.75" x14ac:dyDescent="0.2">
      <c r="G40" s="102"/>
    </row>
    <row r="41" spans="7:7" ht="12.75" x14ac:dyDescent="0.2">
      <c r="G41" s="102"/>
    </row>
    <row r="42" spans="7:7" ht="12.75" x14ac:dyDescent="0.2">
      <c r="G42" s="102"/>
    </row>
    <row r="43" spans="7:7" ht="12.75" x14ac:dyDescent="0.2">
      <c r="G43" s="102"/>
    </row>
    <row r="44" spans="7:7" ht="12.75" x14ac:dyDescent="0.2">
      <c r="G44" s="102"/>
    </row>
    <row r="45" spans="7:7" ht="12.75" x14ac:dyDescent="0.2">
      <c r="G45" s="102"/>
    </row>
    <row r="46" spans="7:7" ht="12.75" x14ac:dyDescent="0.2">
      <c r="G46" s="102"/>
    </row>
    <row r="47" spans="7:7" ht="12.75" x14ac:dyDescent="0.2">
      <c r="G47" s="102"/>
    </row>
    <row r="48" spans="7:7" ht="12.75" x14ac:dyDescent="0.2">
      <c r="G48" s="97"/>
    </row>
    <row r="49" spans="7:7" ht="12.75" x14ac:dyDescent="0.2">
      <c r="G49" s="97"/>
    </row>
    <row r="50" spans="7:7" ht="12.75" x14ac:dyDescent="0.2">
      <c r="G50" s="97"/>
    </row>
    <row r="51" spans="7:7" ht="12.75" x14ac:dyDescent="0.2">
      <c r="G51" s="97"/>
    </row>
    <row r="52" spans="7:7" ht="12.75" x14ac:dyDescent="0.2">
      <c r="G52" s="97"/>
    </row>
    <row r="53" spans="7:7" ht="12.75" x14ac:dyDescent="0.2">
      <c r="G53" s="97"/>
    </row>
    <row r="54" spans="7:7" ht="12.75" x14ac:dyDescent="0.2">
      <c r="G54" s="97"/>
    </row>
    <row r="55" spans="7:7" ht="12.75" x14ac:dyDescent="0.2">
      <c r="G55" s="97"/>
    </row>
    <row r="56" spans="7:7" ht="12.75" x14ac:dyDescent="0.2">
      <c r="G56" s="97"/>
    </row>
    <row r="57" spans="7:7" ht="12.75" x14ac:dyDescent="0.2">
      <c r="G57" s="97"/>
    </row>
    <row r="58" spans="7:7" ht="12.75" x14ac:dyDescent="0.2">
      <c r="G58" s="97"/>
    </row>
    <row r="59" spans="7:7" ht="12.75" x14ac:dyDescent="0.2">
      <c r="G59" s="97"/>
    </row>
    <row r="60" spans="7:7" ht="12.75" x14ac:dyDescent="0.2">
      <c r="G60" s="97"/>
    </row>
    <row r="61" spans="7:7" ht="12.75" x14ac:dyDescent="0.2">
      <c r="G61" s="97"/>
    </row>
    <row r="62" spans="7:7" ht="12.75" x14ac:dyDescent="0.2">
      <c r="G62" s="97"/>
    </row>
    <row r="63" spans="7:7" ht="12.75" x14ac:dyDescent="0.2">
      <c r="G63" s="97"/>
    </row>
    <row r="64" spans="7:7" ht="12.75" x14ac:dyDescent="0.2">
      <c r="G64" s="97"/>
    </row>
    <row r="65" spans="7:7" ht="12.75" x14ac:dyDescent="0.2">
      <c r="G65" s="97"/>
    </row>
    <row r="66" spans="7:7" ht="12.75" x14ac:dyDescent="0.2">
      <c r="G66" s="97"/>
    </row>
    <row r="67" spans="7:7" ht="12.75" x14ac:dyDescent="0.2">
      <c r="G67" s="97"/>
    </row>
    <row r="68" spans="7:7" ht="12.75" x14ac:dyDescent="0.2">
      <c r="G68" s="97"/>
    </row>
    <row r="69" spans="7:7" ht="12.75" x14ac:dyDescent="0.2">
      <c r="G69" s="97"/>
    </row>
    <row r="70" spans="7:7" ht="12.75" x14ac:dyDescent="0.2">
      <c r="G70" s="97"/>
    </row>
    <row r="71" spans="7:7" ht="12.75" x14ac:dyDescent="0.2">
      <c r="G71" s="97"/>
    </row>
    <row r="72" spans="7:7" ht="12.75" x14ac:dyDescent="0.2">
      <c r="G72" s="97"/>
    </row>
    <row r="73" spans="7:7" ht="12.75" x14ac:dyDescent="0.2">
      <c r="G73" s="97"/>
    </row>
    <row r="74" spans="7:7" ht="12.75" x14ac:dyDescent="0.2">
      <c r="G74" s="97"/>
    </row>
    <row r="75" spans="7:7" ht="12.75" x14ac:dyDescent="0.2">
      <c r="G75" s="97"/>
    </row>
    <row r="76" spans="7:7" ht="12.75" x14ac:dyDescent="0.2">
      <c r="G76" s="97"/>
    </row>
    <row r="77" spans="7:7" ht="12.75" x14ac:dyDescent="0.2">
      <c r="G77" s="97"/>
    </row>
    <row r="78" spans="7:7" ht="12.75" x14ac:dyDescent="0.2">
      <c r="G78" s="97"/>
    </row>
    <row r="79" spans="7:7" ht="12.75" x14ac:dyDescent="0.2">
      <c r="G79" s="97"/>
    </row>
    <row r="80" spans="7:7" ht="12.75" x14ac:dyDescent="0.2">
      <c r="G80" s="97"/>
    </row>
    <row r="81" spans="7:7" ht="12.75" x14ac:dyDescent="0.2">
      <c r="G81" s="97"/>
    </row>
    <row r="82" spans="7:7" ht="12.75" x14ac:dyDescent="0.2">
      <c r="G82" s="97"/>
    </row>
    <row r="83" spans="7:7" ht="12.75" x14ac:dyDescent="0.2">
      <c r="G83" s="97"/>
    </row>
    <row r="84" spans="7:7" ht="12.75" x14ac:dyDescent="0.2">
      <c r="G84" s="97"/>
    </row>
    <row r="85" spans="7:7" ht="12.75" x14ac:dyDescent="0.2">
      <c r="G85" s="97"/>
    </row>
    <row r="86" spans="7:7" ht="12.75" x14ac:dyDescent="0.2">
      <c r="G86" s="97"/>
    </row>
    <row r="87" spans="7:7" ht="12.75" x14ac:dyDescent="0.2">
      <c r="G87" s="97"/>
    </row>
    <row r="88" spans="7:7" ht="12.75" x14ac:dyDescent="0.2">
      <c r="G88" s="97"/>
    </row>
    <row r="89" spans="7:7" ht="12.75" x14ac:dyDescent="0.2">
      <c r="G89" s="97"/>
    </row>
    <row r="90" spans="7:7" ht="12.75" x14ac:dyDescent="0.2">
      <c r="G90" s="97"/>
    </row>
    <row r="91" spans="7:7" ht="12.75" x14ac:dyDescent="0.2">
      <c r="G91" s="97"/>
    </row>
    <row r="92" spans="7:7" ht="12.75" x14ac:dyDescent="0.2">
      <c r="G92" s="97"/>
    </row>
    <row r="93" spans="7:7" ht="12.75" x14ac:dyDescent="0.2">
      <c r="G93" s="97"/>
    </row>
    <row r="94" spans="7:7" ht="12.75" x14ac:dyDescent="0.2">
      <c r="G94" s="97"/>
    </row>
    <row r="95" spans="7:7" ht="12.75" x14ac:dyDescent="0.2">
      <c r="G95" s="97"/>
    </row>
    <row r="96" spans="7:7" ht="12.75" x14ac:dyDescent="0.2">
      <c r="G96" s="97"/>
    </row>
    <row r="97" spans="7:7" ht="12.75" x14ac:dyDescent="0.2">
      <c r="G97" s="97"/>
    </row>
    <row r="98" spans="7:7" ht="12.75" x14ac:dyDescent="0.2">
      <c r="G98" s="97"/>
    </row>
    <row r="99" spans="7:7" ht="12.75" x14ac:dyDescent="0.2">
      <c r="G99" s="97"/>
    </row>
    <row r="100" spans="7:7" ht="12.75" x14ac:dyDescent="0.2">
      <c r="G100" s="97"/>
    </row>
    <row r="101" spans="7:7" ht="12.75" x14ac:dyDescent="0.2">
      <c r="G101" s="97"/>
    </row>
    <row r="102" spans="7:7" ht="12.75" x14ac:dyDescent="0.2">
      <c r="G102" s="97"/>
    </row>
    <row r="103" spans="7:7" ht="12.75" x14ac:dyDescent="0.2">
      <c r="G103" s="97"/>
    </row>
    <row r="104" spans="7:7" ht="12.75" x14ac:dyDescent="0.2">
      <c r="G104" s="97"/>
    </row>
    <row r="105" spans="7:7" ht="12.75" x14ac:dyDescent="0.2">
      <c r="G105" s="97"/>
    </row>
    <row r="106" spans="7:7" ht="12.75" x14ac:dyDescent="0.2">
      <c r="G106" s="97"/>
    </row>
    <row r="107" spans="7:7" ht="12.75" x14ac:dyDescent="0.2">
      <c r="G107" s="97"/>
    </row>
    <row r="108" spans="7:7" ht="12.75" x14ac:dyDescent="0.2">
      <c r="G108" s="97"/>
    </row>
    <row r="109" spans="7:7" ht="12.75" x14ac:dyDescent="0.2">
      <c r="G109" s="97"/>
    </row>
    <row r="110" spans="7:7" ht="12.75" x14ac:dyDescent="0.2">
      <c r="G110" s="97"/>
    </row>
    <row r="111" spans="7:7" ht="12.75" x14ac:dyDescent="0.2">
      <c r="G111" s="97"/>
    </row>
    <row r="112" spans="7:7" ht="12.75" x14ac:dyDescent="0.2">
      <c r="G112" s="97"/>
    </row>
    <row r="113" spans="7:7" ht="12.75" x14ac:dyDescent="0.2">
      <c r="G113" s="97"/>
    </row>
    <row r="114" spans="7:7" ht="12.75" x14ac:dyDescent="0.2">
      <c r="G114" s="97"/>
    </row>
    <row r="115" spans="7:7" ht="12.75" x14ac:dyDescent="0.2">
      <c r="G115" s="97"/>
    </row>
    <row r="116" spans="7:7" ht="12.75" x14ac:dyDescent="0.2">
      <c r="G116" s="97"/>
    </row>
    <row r="117" spans="7:7" ht="12.75" x14ac:dyDescent="0.2">
      <c r="G117" s="97"/>
    </row>
    <row r="118" spans="7:7" ht="12.75" x14ac:dyDescent="0.2">
      <c r="G118" s="97"/>
    </row>
    <row r="119" spans="7:7" ht="12.75" x14ac:dyDescent="0.2">
      <c r="G119" s="97"/>
    </row>
    <row r="120" spans="7:7" ht="12.75" x14ac:dyDescent="0.2">
      <c r="G120" s="97"/>
    </row>
    <row r="121" spans="7:7" ht="12.75" x14ac:dyDescent="0.2">
      <c r="G121" s="97"/>
    </row>
    <row r="122" spans="7:7" ht="12.75" x14ac:dyDescent="0.2">
      <c r="G122" s="97"/>
    </row>
    <row r="123" spans="7:7" ht="12.75" x14ac:dyDescent="0.2">
      <c r="G123" s="97"/>
    </row>
    <row r="124" spans="7:7" ht="12.75" x14ac:dyDescent="0.2">
      <c r="G124" s="97"/>
    </row>
    <row r="125" spans="7:7" ht="12.75" x14ac:dyDescent="0.2">
      <c r="G125" s="97"/>
    </row>
    <row r="126" spans="7:7" ht="12.75" x14ac:dyDescent="0.2">
      <c r="G126" s="97"/>
    </row>
    <row r="127" spans="7:7" ht="12.75" x14ac:dyDescent="0.2">
      <c r="G127" s="97"/>
    </row>
    <row r="128" spans="7:7" ht="12.75" x14ac:dyDescent="0.2">
      <c r="G128" s="97"/>
    </row>
    <row r="129" spans="7:7" ht="12.75" x14ac:dyDescent="0.2">
      <c r="G129" s="97"/>
    </row>
    <row r="130" spans="7:7" ht="12.75" x14ac:dyDescent="0.2">
      <c r="G130" s="97"/>
    </row>
    <row r="131" spans="7:7" ht="12.75" x14ac:dyDescent="0.2">
      <c r="G131" s="97"/>
    </row>
    <row r="132" spans="7:7" ht="12.75" x14ac:dyDescent="0.2">
      <c r="G132" s="97"/>
    </row>
    <row r="133" spans="7:7" ht="12.75" x14ac:dyDescent="0.2">
      <c r="G133" s="97"/>
    </row>
    <row r="134" spans="7:7" ht="12.75" x14ac:dyDescent="0.2">
      <c r="G134" s="97"/>
    </row>
    <row r="135" spans="7:7" ht="12.75" x14ac:dyDescent="0.2">
      <c r="G135" s="97"/>
    </row>
    <row r="136" spans="7:7" ht="12.75" x14ac:dyDescent="0.2">
      <c r="G136" s="97"/>
    </row>
    <row r="137" spans="7:7" ht="12.75" x14ac:dyDescent="0.2">
      <c r="G137" s="97"/>
    </row>
    <row r="138" spans="7:7" ht="12.75" x14ac:dyDescent="0.2">
      <c r="G138" s="97"/>
    </row>
    <row r="139" spans="7:7" ht="12.75" x14ac:dyDescent="0.2">
      <c r="G139" s="97"/>
    </row>
    <row r="140" spans="7:7" ht="12.75" x14ac:dyDescent="0.2">
      <c r="G140" s="97"/>
    </row>
    <row r="141" spans="7:7" ht="12.75" x14ac:dyDescent="0.2">
      <c r="G141" s="97"/>
    </row>
    <row r="142" spans="7:7" ht="12.75" x14ac:dyDescent="0.2">
      <c r="G142" s="97"/>
    </row>
    <row r="143" spans="7:7" ht="12.75" x14ac:dyDescent="0.2">
      <c r="G143" s="97"/>
    </row>
    <row r="144" spans="7:7" ht="12.75" x14ac:dyDescent="0.2">
      <c r="G144" s="97"/>
    </row>
    <row r="145" spans="7:7" ht="12.75" x14ac:dyDescent="0.2">
      <c r="G145" s="97"/>
    </row>
    <row r="146" spans="7:7" ht="12.75" x14ac:dyDescent="0.2">
      <c r="G146" s="97"/>
    </row>
    <row r="147" spans="7:7" ht="12.75" x14ac:dyDescent="0.2">
      <c r="G147" s="97"/>
    </row>
    <row r="148" spans="7:7" ht="12.75" x14ac:dyDescent="0.2">
      <c r="G148" s="97"/>
    </row>
    <row r="149" spans="7:7" ht="12.75" x14ac:dyDescent="0.2">
      <c r="G149" s="97"/>
    </row>
    <row r="150" spans="7:7" ht="12.75" x14ac:dyDescent="0.2">
      <c r="G150" s="97"/>
    </row>
    <row r="151" spans="7:7" ht="12.75" x14ac:dyDescent="0.2">
      <c r="G151" s="97"/>
    </row>
    <row r="152" spans="7:7" ht="12.75" x14ac:dyDescent="0.2">
      <c r="G152" s="97"/>
    </row>
    <row r="153" spans="7:7" ht="12.75" x14ac:dyDescent="0.2">
      <c r="G153" s="97"/>
    </row>
    <row r="154" spans="7:7" ht="12.75" x14ac:dyDescent="0.2">
      <c r="G154" s="97"/>
    </row>
    <row r="155" spans="7:7" ht="12.75" x14ac:dyDescent="0.2">
      <c r="G155" s="97"/>
    </row>
    <row r="156" spans="7:7" ht="12.75" x14ac:dyDescent="0.2">
      <c r="G156" s="97"/>
    </row>
    <row r="157" spans="7:7" ht="12.75" x14ac:dyDescent="0.2">
      <c r="G157" s="97"/>
    </row>
    <row r="158" spans="7:7" ht="12.75" x14ac:dyDescent="0.2">
      <c r="G158" s="97"/>
    </row>
    <row r="159" spans="7:7" ht="12.75" x14ac:dyDescent="0.2">
      <c r="G159" s="97"/>
    </row>
    <row r="160" spans="7:7" ht="12.75" x14ac:dyDescent="0.2">
      <c r="G160" s="97"/>
    </row>
    <row r="161" spans="7:7" ht="12.75" x14ac:dyDescent="0.2">
      <c r="G161" s="97"/>
    </row>
    <row r="162" spans="7:7" ht="12.75" x14ac:dyDescent="0.2">
      <c r="G162" s="97"/>
    </row>
    <row r="163" spans="7:7" ht="12.75" x14ac:dyDescent="0.2">
      <c r="G163" s="97"/>
    </row>
    <row r="164" spans="7:7" ht="12.75" x14ac:dyDescent="0.2">
      <c r="G164" s="97"/>
    </row>
    <row r="165" spans="7:7" ht="12.75" x14ac:dyDescent="0.2">
      <c r="G165" s="97"/>
    </row>
    <row r="166" spans="7:7" ht="12.75" x14ac:dyDescent="0.2">
      <c r="G166" s="97"/>
    </row>
    <row r="167" spans="7:7" ht="12.75" x14ac:dyDescent="0.2">
      <c r="G167" s="97"/>
    </row>
    <row r="168" spans="7:7" ht="12.75" x14ac:dyDescent="0.2">
      <c r="G168" s="97"/>
    </row>
    <row r="169" spans="7:7" ht="12.75" x14ac:dyDescent="0.2">
      <c r="G169" s="97"/>
    </row>
    <row r="170" spans="7:7" ht="12.75" x14ac:dyDescent="0.2">
      <c r="G170" s="97"/>
    </row>
    <row r="171" spans="7:7" ht="12.75" x14ac:dyDescent="0.2">
      <c r="G171" s="97"/>
    </row>
    <row r="172" spans="7:7" ht="12.75" x14ac:dyDescent="0.2">
      <c r="G172" s="97"/>
    </row>
    <row r="173" spans="7:7" ht="12.75" x14ac:dyDescent="0.2">
      <c r="G173" s="97"/>
    </row>
    <row r="174" spans="7:7" ht="12.75" x14ac:dyDescent="0.2">
      <c r="G174" s="97"/>
    </row>
    <row r="175" spans="7:7" ht="12.75" x14ac:dyDescent="0.2">
      <c r="G175" s="97"/>
    </row>
    <row r="176" spans="7:7" ht="12.75" x14ac:dyDescent="0.2">
      <c r="G176" s="97"/>
    </row>
    <row r="177" spans="7:7" ht="12.75" x14ac:dyDescent="0.2">
      <c r="G177" s="97"/>
    </row>
    <row r="178" spans="7:7" ht="12.75" x14ac:dyDescent="0.2">
      <c r="G178" s="97"/>
    </row>
    <row r="179" spans="7:7" ht="12.75" x14ac:dyDescent="0.2">
      <c r="G179" s="97"/>
    </row>
    <row r="180" spans="7:7" ht="12.75" x14ac:dyDescent="0.2">
      <c r="G180" s="97"/>
    </row>
    <row r="181" spans="7:7" ht="12.75" x14ac:dyDescent="0.2">
      <c r="G181" s="97"/>
    </row>
    <row r="182" spans="7:7" ht="12.75" x14ac:dyDescent="0.2">
      <c r="G182" s="97"/>
    </row>
    <row r="183" spans="7:7" ht="12.75" x14ac:dyDescent="0.2">
      <c r="G183" s="97"/>
    </row>
    <row r="184" spans="7:7" ht="12.75" x14ac:dyDescent="0.2">
      <c r="G184" s="97"/>
    </row>
    <row r="185" spans="7:7" ht="12.75" x14ac:dyDescent="0.2">
      <c r="G185" s="97"/>
    </row>
    <row r="186" spans="7:7" ht="12.75" x14ac:dyDescent="0.2">
      <c r="G186" s="97"/>
    </row>
    <row r="187" spans="7:7" ht="12.75" x14ac:dyDescent="0.2">
      <c r="G187" s="97"/>
    </row>
    <row r="188" spans="7:7" ht="12.75" x14ac:dyDescent="0.2">
      <c r="G188" s="97"/>
    </row>
    <row r="189" spans="7:7" ht="12.75" x14ac:dyDescent="0.2">
      <c r="G189" s="97"/>
    </row>
    <row r="190" spans="7:7" ht="12.75" x14ac:dyDescent="0.2">
      <c r="G190" s="97"/>
    </row>
    <row r="191" spans="7:7" ht="12.75" x14ac:dyDescent="0.2">
      <c r="G191" s="97"/>
    </row>
    <row r="192" spans="7:7" ht="12.75" x14ac:dyDescent="0.2">
      <c r="G192" s="97"/>
    </row>
    <row r="193" spans="7:7" ht="12.75" x14ac:dyDescent="0.2">
      <c r="G193" s="97"/>
    </row>
    <row r="194" spans="7:7" ht="12.75" x14ac:dyDescent="0.2">
      <c r="G194" s="97"/>
    </row>
    <row r="195" spans="7:7" ht="12.75" x14ac:dyDescent="0.2">
      <c r="G195" s="97"/>
    </row>
    <row r="196" spans="7:7" ht="12.75" x14ac:dyDescent="0.2">
      <c r="G196" s="97"/>
    </row>
    <row r="197" spans="7:7" ht="12.75" x14ac:dyDescent="0.2">
      <c r="G197" s="97"/>
    </row>
    <row r="198" spans="7:7" ht="12.75" x14ac:dyDescent="0.2">
      <c r="G198" s="97"/>
    </row>
    <row r="199" spans="7:7" ht="12.75" x14ac:dyDescent="0.2">
      <c r="G199" s="97"/>
    </row>
    <row r="200" spans="7:7" ht="12.75" x14ac:dyDescent="0.2">
      <c r="G200" s="97"/>
    </row>
    <row r="201" spans="7:7" ht="12.75" x14ac:dyDescent="0.2">
      <c r="G201" s="97"/>
    </row>
    <row r="202" spans="7:7" ht="12.75" x14ac:dyDescent="0.2">
      <c r="G202" s="97"/>
    </row>
    <row r="203" spans="7:7" ht="12.75" x14ac:dyDescent="0.2">
      <c r="G203" s="97"/>
    </row>
    <row r="204" spans="7:7" ht="12.75" x14ac:dyDescent="0.2">
      <c r="G204" s="97"/>
    </row>
    <row r="205" spans="7:7" ht="12.75" x14ac:dyDescent="0.2">
      <c r="G205" s="97"/>
    </row>
    <row r="206" spans="7:7" ht="12.75" x14ac:dyDescent="0.2">
      <c r="G206" s="97"/>
    </row>
    <row r="207" spans="7:7" ht="12.75" x14ac:dyDescent="0.2">
      <c r="G207" s="97"/>
    </row>
    <row r="208" spans="7:7" ht="12.75" x14ac:dyDescent="0.2">
      <c r="G208" s="97"/>
    </row>
    <row r="209" spans="7:7" ht="12.75" x14ac:dyDescent="0.2">
      <c r="G209" s="97"/>
    </row>
    <row r="210" spans="7:7" ht="12.75" x14ac:dyDescent="0.2">
      <c r="G210" s="97"/>
    </row>
    <row r="211" spans="7:7" ht="12.75" x14ac:dyDescent="0.2">
      <c r="G211" s="97"/>
    </row>
    <row r="212" spans="7:7" ht="12.75" x14ac:dyDescent="0.2">
      <c r="G212" s="97"/>
    </row>
    <row r="213" spans="7:7" ht="12.75" x14ac:dyDescent="0.2">
      <c r="G213" s="97"/>
    </row>
    <row r="214" spans="7:7" ht="12.75" x14ac:dyDescent="0.2">
      <c r="G214" s="97"/>
    </row>
    <row r="215" spans="7:7" ht="12.75" x14ac:dyDescent="0.2">
      <c r="G215" s="97"/>
    </row>
    <row r="216" spans="7:7" ht="12.75" x14ac:dyDescent="0.2">
      <c r="G216" s="97"/>
    </row>
    <row r="217" spans="7:7" ht="12.75" x14ac:dyDescent="0.2">
      <c r="G217" s="97"/>
    </row>
    <row r="218" spans="7:7" ht="12.75" x14ac:dyDescent="0.2">
      <c r="G218" s="97"/>
    </row>
    <row r="219" spans="7:7" ht="12.75" x14ac:dyDescent="0.2">
      <c r="G219" s="97"/>
    </row>
    <row r="220" spans="7:7" ht="12.75" x14ac:dyDescent="0.2">
      <c r="G220" s="97"/>
    </row>
    <row r="221" spans="7:7" ht="12.75" x14ac:dyDescent="0.2">
      <c r="G221" s="97"/>
    </row>
    <row r="222" spans="7:7" ht="12.75" x14ac:dyDescent="0.2">
      <c r="G222" s="97"/>
    </row>
    <row r="223" spans="7:7" ht="12.75" x14ac:dyDescent="0.2">
      <c r="G223" s="97"/>
    </row>
    <row r="224" spans="7:7" ht="12.75" x14ac:dyDescent="0.2">
      <c r="G224" s="97"/>
    </row>
    <row r="225" spans="7:7" ht="12.75" x14ac:dyDescent="0.2">
      <c r="G225" s="97"/>
    </row>
    <row r="226" spans="7:7" ht="12.75" x14ac:dyDescent="0.2">
      <c r="G226" s="97"/>
    </row>
    <row r="227" spans="7:7" ht="12.75" x14ac:dyDescent="0.2">
      <c r="G227" s="97"/>
    </row>
    <row r="228" spans="7:7" ht="12.75" x14ac:dyDescent="0.2">
      <c r="G228" s="97"/>
    </row>
    <row r="229" spans="7:7" ht="12.75" x14ac:dyDescent="0.2">
      <c r="G229" s="97"/>
    </row>
    <row r="230" spans="7:7" ht="12.75" x14ac:dyDescent="0.2">
      <c r="G230" s="97"/>
    </row>
    <row r="231" spans="7:7" ht="12.75" x14ac:dyDescent="0.2">
      <c r="G231" s="97"/>
    </row>
    <row r="232" spans="7:7" ht="12.75" x14ac:dyDescent="0.2">
      <c r="G232" s="97"/>
    </row>
    <row r="233" spans="7:7" ht="12.75" x14ac:dyDescent="0.2">
      <c r="G233" s="97"/>
    </row>
    <row r="234" spans="7:7" ht="12.75" x14ac:dyDescent="0.2">
      <c r="G234" s="97"/>
    </row>
    <row r="235" spans="7:7" ht="12.75" x14ac:dyDescent="0.2">
      <c r="G235" s="97"/>
    </row>
    <row r="236" spans="7:7" ht="12.75" x14ac:dyDescent="0.2">
      <c r="G236" s="97"/>
    </row>
    <row r="237" spans="7:7" ht="12.75" x14ac:dyDescent="0.2">
      <c r="G237" s="97"/>
    </row>
    <row r="238" spans="7:7" ht="12.75" x14ac:dyDescent="0.2">
      <c r="G238" s="97"/>
    </row>
    <row r="239" spans="7:7" ht="12.75" x14ac:dyDescent="0.2">
      <c r="G239" s="97"/>
    </row>
    <row r="240" spans="7:7" ht="12.75" x14ac:dyDescent="0.2">
      <c r="G240" s="97"/>
    </row>
    <row r="241" spans="7:7" ht="12.75" x14ac:dyDescent="0.2">
      <c r="G241" s="97"/>
    </row>
    <row r="242" spans="7:7" ht="12.75" x14ac:dyDescent="0.2">
      <c r="G242" s="97"/>
    </row>
    <row r="243" spans="7:7" ht="12.75" x14ac:dyDescent="0.2">
      <c r="G243" s="97"/>
    </row>
    <row r="244" spans="7:7" ht="12.75" x14ac:dyDescent="0.2">
      <c r="G244" s="97"/>
    </row>
    <row r="245" spans="7:7" ht="12.75" x14ac:dyDescent="0.2">
      <c r="G245" s="97"/>
    </row>
    <row r="246" spans="7:7" ht="12.75" x14ac:dyDescent="0.2">
      <c r="G246" s="97"/>
    </row>
    <row r="247" spans="7:7" ht="12.75" x14ac:dyDescent="0.2">
      <c r="G247" s="97"/>
    </row>
    <row r="248" spans="7:7" ht="12.75" x14ac:dyDescent="0.2">
      <c r="G248" s="97"/>
    </row>
    <row r="249" spans="7:7" ht="12.75" x14ac:dyDescent="0.2">
      <c r="G249" s="97"/>
    </row>
    <row r="250" spans="7:7" ht="12.75" x14ac:dyDescent="0.2">
      <c r="G250" s="97"/>
    </row>
    <row r="251" spans="7:7" ht="12.75" x14ac:dyDescent="0.2">
      <c r="G251" s="97"/>
    </row>
    <row r="252" spans="7:7" ht="12.75" x14ac:dyDescent="0.2">
      <c r="G252" s="97"/>
    </row>
    <row r="253" spans="7:7" ht="12.75" x14ac:dyDescent="0.2">
      <c r="G253" s="97"/>
    </row>
    <row r="254" spans="7:7" ht="12.75" x14ac:dyDescent="0.2">
      <c r="G254" s="97"/>
    </row>
    <row r="255" spans="7:7" ht="12.75" x14ac:dyDescent="0.2">
      <c r="G255" s="97"/>
    </row>
    <row r="256" spans="7:7" ht="12.75" x14ac:dyDescent="0.2">
      <c r="G256" s="97"/>
    </row>
    <row r="257" spans="7:7" ht="12.75" x14ac:dyDescent="0.2">
      <c r="G257" s="97"/>
    </row>
    <row r="258" spans="7:7" ht="12.75" x14ac:dyDescent="0.2">
      <c r="G258" s="97"/>
    </row>
    <row r="259" spans="7:7" ht="12.75" x14ac:dyDescent="0.2">
      <c r="G259" s="97"/>
    </row>
    <row r="260" spans="7:7" ht="12.75" x14ac:dyDescent="0.2">
      <c r="G260" s="97"/>
    </row>
    <row r="261" spans="7:7" ht="12.75" x14ac:dyDescent="0.2">
      <c r="G261" s="97"/>
    </row>
    <row r="262" spans="7:7" ht="12.75" x14ac:dyDescent="0.2">
      <c r="G262" s="97"/>
    </row>
    <row r="263" spans="7:7" ht="12.75" x14ac:dyDescent="0.2">
      <c r="G263" s="97"/>
    </row>
    <row r="264" spans="7:7" ht="12.75" x14ac:dyDescent="0.2">
      <c r="G264" s="97"/>
    </row>
    <row r="265" spans="7:7" ht="12.75" x14ac:dyDescent="0.2">
      <c r="G265" s="97"/>
    </row>
    <row r="266" spans="7:7" ht="12.75" x14ac:dyDescent="0.2">
      <c r="G266" s="97"/>
    </row>
    <row r="267" spans="7:7" ht="12.75" x14ac:dyDescent="0.2">
      <c r="G267" s="97"/>
    </row>
    <row r="268" spans="7:7" ht="12.75" x14ac:dyDescent="0.2">
      <c r="G268" s="97"/>
    </row>
    <row r="269" spans="7:7" ht="12.75" x14ac:dyDescent="0.2">
      <c r="G269" s="97"/>
    </row>
    <row r="270" spans="7:7" ht="12.75" x14ac:dyDescent="0.2">
      <c r="G270" s="97"/>
    </row>
    <row r="271" spans="7:7" ht="12.75" x14ac:dyDescent="0.2">
      <c r="G271" s="97"/>
    </row>
    <row r="272" spans="7:7" ht="12.75" x14ac:dyDescent="0.2">
      <c r="G272" s="97"/>
    </row>
    <row r="273" spans="7:7" ht="12.75" x14ac:dyDescent="0.2">
      <c r="G273" s="97"/>
    </row>
    <row r="274" spans="7:7" ht="12.75" x14ac:dyDescent="0.2">
      <c r="G274" s="97"/>
    </row>
    <row r="275" spans="7:7" ht="12.75" x14ac:dyDescent="0.2">
      <c r="G275" s="97"/>
    </row>
    <row r="276" spans="7:7" ht="12.75" x14ac:dyDescent="0.2">
      <c r="G276" s="97"/>
    </row>
    <row r="277" spans="7:7" ht="12.75" x14ac:dyDescent="0.2">
      <c r="G277" s="97"/>
    </row>
    <row r="278" spans="7:7" ht="12.75" x14ac:dyDescent="0.2">
      <c r="G278" s="97"/>
    </row>
    <row r="279" spans="7:7" ht="12.75" x14ac:dyDescent="0.2">
      <c r="G279" s="97"/>
    </row>
    <row r="280" spans="7:7" ht="12.75" x14ac:dyDescent="0.2">
      <c r="G280" s="97"/>
    </row>
    <row r="281" spans="7:7" ht="12.75" x14ac:dyDescent="0.2">
      <c r="G281" s="97"/>
    </row>
    <row r="282" spans="7:7" ht="12.75" x14ac:dyDescent="0.2">
      <c r="G282" s="97"/>
    </row>
    <row r="283" spans="7:7" ht="12.75" x14ac:dyDescent="0.2">
      <c r="G283" s="97"/>
    </row>
    <row r="284" spans="7:7" ht="12.75" x14ac:dyDescent="0.2">
      <c r="G284" s="97"/>
    </row>
    <row r="285" spans="7:7" ht="12.75" x14ac:dyDescent="0.2">
      <c r="G285" s="97"/>
    </row>
    <row r="286" spans="7:7" ht="12.75" x14ac:dyDescent="0.2">
      <c r="G286" s="97"/>
    </row>
    <row r="287" spans="7:7" ht="12.75" x14ac:dyDescent="0.2">
      <c r="G287" s="97"/>
    </row>
    <row r="288" spans="7:7" ht="12.75" x14ac:dyDescent="0.2">
      <c r="G288" s="97"/>
    </row>
    <row r="289" spans="7:7" ht="12.75" x14ac:dyDescent="0.2">
      <c r="G289" s="97"/>
    </row>
    <row r="290" spans="7:7" ht="12.75" x14ac:dyDescent="0.2">
      <c r="G290" s="97"/>
    </row>
    <row r="291" spans="7:7" ht="12.75" x14ac:dyDescent="0.2">
      <c r="G291" s="97"/>
    </row>
    <row r="292" spans="7:7" ht="12.75" x14ac:dyDescent="0.2">
      <c r="G292" s="97"/>
    </row>
    <row r="293" spans="7:7" ht="12.75" x14ac:dyDescent="0.2">
      <c r="G293" s="97"/>
    </row>
    <row r="294" spans="7:7" ht="12.75" x14ac:dyDescent="0.2">
      <c r="G294" s="97"/>
    </row>
    <row r="295" spans="7:7" ht="12.75" x14ac:dyDescent="0.2">
      <c r="G295" s="97"/>
    </row>
    <row r="296" spans="7:7" ht="12.75" x14ac:dyDescent="0.2">
      <c r="G296" s="97"/>
    </row>
    <row r="297" spans="7:7" ht="12.75" x14ac:dyDescent="0.2">
      <c r="G297" s="97"/>
    </row>
    <row r="298" spans="7:7" ht="12.75" x14ac:dyDescent="0.2">
      <c r="G298" s="97"/>
    </row>
    <row r="299" spans="7:7" ht="12.75" x14ac:dyDescent="0.2">
      <c r="G299" s="97"/>
    </row>
    <row r="300" spans="7:7" ht="12.75" x14ac:dyDescent="0.2">
      <c r="G300" s="97"/>
    </row>
    <row r="301" spans="7:7" ht="12.75" x14ac:dyDescent="0.2">
      <c r="G301" s="97"/>
    </row>
    <row r="302" spans="7:7" ht="12.75" x14ac:dyDescent="0.2">
      <c r="G302" s="97"/>
    </row>
    <row r="303" spans="7:7" ht="12.75" x14ac:dyDescent="0.2">
      <c r="G303" s="97"/>
    </row>
    <row r="304" spans="7:7" ht="12.75" x14ac:dyDescent="0.2">
      <c r="G304" s="97"/>
    </row>
    <row r="305" spans="7:7" ht="12.75" x14ac:dyDescent="0.2">
      <c r="G305" s="97"/>
    </row>
    <row r="306" spans="7:7" ht="12.75" x14ac:dyDescent="0.2">
      <c r="G306" s="97"/>
    </row>
    <row r="307" spans="7:7" ht="12.75" x14ac:dyDescent="0.2">
      <c r="G307" s="97"/>
    </row>
    <row r="308" spans="7:7" ht="12.75" x14ac:dyDescent="0.2">
      <c r="G308" s="97"/>
    </row>
    <row r="309" spans="7:7" ht="12.75" x14ac:dyDescent="0.2">
      <c r="G309" s="97"/>
    </row>
    <row r="310" spans="7:7" ht="12.75" x14ac:dyDescent="0.2">
      <c r="G310" s="97"/>
    </row>
    <row r="311" spans="7:7" ht="12.75" x14ac:dyDescent="0.2">
      <c r="G311" s="97"/>
    </row>
    <row r="312" spans="7:7" ht="12.75" x14ac:dyDescent="0.2">
      <c r="G312" s="97"/>
    </row>
    <row r="313" spans="7:7" ht="12.75" x14ac:dyDescent="0.2">
      <c r="G313" s="97"/>
    </row>
    <row r="314" spans="7:7" ht="12.75" x14ac:dyDescent="0.2">
      <c r="G314" s="97"/>
    </row>
    <row r="315" spans="7:7" ht="12.75" x14ac:dyDescent="0.2">
      <c r="G315" s="97"/>
    </row>
    <row r="316" spans="7:7" ht="12.75" x14ac:dyDescent="0.2">
      <c r="G316" s="97"/>
    </row>
    <row r="317" spans="7:7" ht="12.75" x14ac:dyDescent="0.2">
      <c r="G317" s="97"/>
    </row>
    <row r="318" spans="7:7" ht="12.75" x14ac:dyDescent="0.2">
      <c r="G318" s="97"/>
    </row>
    <row r="319" spans="7:7" ht="12.75" x14ac:dyDescent="0.2">
      <c r="G319" s="97"/>
    </row>
    <row r="320" spans="7:7" ht="12.75" x14ac:dyDescent="0.2">
      <c r="G320" s="97"/>
    </row>
    <row r="321" spans="7:7" ht="12.75" x14ac:dyDescent="0.2">
      <c r="G321" s="97"/>
    </row>
    <row r="322" spans="7:7" ht="12.75" x14ac:dyDescent="0.2">
      <c r="G322" s="97"/>
    </row>
    <row r="323" spans="7:7" ht="12.75" x14ac:dyDescent="0.2">
      <c r="G323" s="97"/>
    </row>
    <row r="324" spans="7:7" ht="12.75" x14ac:dyDescent="0.2">
      <c r="G324" s="97"/>
    </row>
    <row r="325" spans="7:7" ht="12.75" x14ac:dyDescent="0.2">
      <c r="G325" s="97"/>
    </row>
    <row r="326" spans="7:7" ht="12.75" x14ac:dyDescent="0.2">
      <c r="G326" s="97"/>
    </row>
    <row r="327" spans="7:7" ht="12.75" x14ac:dyDescent="0.2">
      <c r="G327" s="97"/>
    </row>
    <row r="328" spans="7:7" ht="12.75" x14ac:dyDescent="0.2">
      <c r="G328" s="97"/>
    </row>
    <row r="329" spans="7:7" ht="12.75" x14ac:dyDescent="0.2">
      <c r="G329" s="97"/>
    </row>
    <row r="330" spans="7:7" ht="12.75" x14ac:dyDescent="0.2">
      <c r="G330" s="97"/>
    </row>
    <row r="331" spans="7:7" ht="12.75" x14ac:dyDescent="0.2">
      <c r="G331" s="97"/>
    </row>
    <row r="332" spans="7:7" ht="12.75" x14ac:dyDescent="0.2">
      <c r="G332" s="97"/>
    </row>
    <row r="333" spans="7:7" ht="12.75" x14ac:dyDescent="0.2">
      <c r="G333" s="97"/>
    </row>
    <row r="334" spans="7:7" ht="12.75" x14ac:dyDescent="0.2">
      <c r="G334" s="97"/>
    </row>
    <row r="335" spans="7:7" ht="12.75" x14ac:dyDescent="0.2">
      <c r="G335" s="97"/>
    </row>
    <row r="336" spans="7:7" ht="12.75" x14ac:dyDescent="0.2">
      <c r="G336" s="97"/>
    </row>
    <row r="337" spans="7:7" ht="12.75" x14ac:dyDescent="0.2">
      <c r="G337" s="97"/>
    </row>
    <row r="338" spans="7:7" ht="12.75" x14ac:dyDescent="0.2">
      <c r="G338" s="97"/>
    </row>
    <row r="339" spans="7:7" ht="12.75" x14ac:dyDescent="0.2">
      <c r="G339" s="97"/>
    </row>
    <row r="340" spans="7:7" ht="12.75" x14ac:dyDescent="0.2">
      <c r="G340" s="97"/>
    </row>
    <row r="341" spans="7:7" ht="12.75" x14ac:dyDescent="0.2">
      <c r="G341" s="97"/>
    </row>
    <row r="342" spans="7:7" ht="12.75" x14ac:dyDescent="0.2">
      <c r="G342" s="97"/>
    </row>
    <row r="343" spans="7:7" ht="12.75" x14ac:dyDescent="0.2">
      <c r="G343" s="97"/>
    </row>
    <row r="344" spans="7:7" ht="12.75" x14ac:dyDescent="0.2">
      <c r="G344" s="97"/>
    </row>
    <row r="345" spans="7:7" ht="12.75" x14ac:dyDescent="0.2">
      <c r="G345" s="97"/>
    </row>
    <row r="346" spans="7:7" ht="12.75" x14ac:dyDescent="0.2">
      <c r="G346" s="97"/>
    </row>
    <row r="347" spans="7:7" ht="12.75" x14ac:dyDescent="0.2">
      <c r="G347" s="97"/>
    </row>
    <row r="348" spans="7:7" ht="12.75" x14ac:dyDescent="0.2">
      <c r="G348" s="97"/>
    </row>
    <row r="349" spans="7:7" ht="12.75" x14ac:dyDescent="0.2">
      <c r="G349" s="97"/>
    </row>
    <row r="350" spans="7:7" ht="12.75" x14ac:dyDescent="0.2">
      <c r="G350" s="97"/>
    </row>
    <row r="351" spans="7:7" ht="12.75" x14ac:dyDescent="0.2">
      <c r="G351" s="97"/>
    </row>
    <row r="352" spans="7:7" ht="12.75" x14ac:dyDescent="0.2">
      <c r="G352" s="97"/>
    </row>
    <row r="353" spans="7:7" ht="12.75" x14ac:dyDescent="0.2">
      <c r="G353" s="97"/>
    </row>
    <row r="354" spans="7:7" ht="12.75" x14ac:dyDescent="0.2">
      <c r="G354" s="97"/>
    </row>
    <row r="355" spans="7:7" ht="12.75" x14ac:dyDescent="0.2">
      <c r="G355" s="97"/>
    </row>
    <row r="356" spans="7:7" ht="12.75" x14ac:dyDescent="0.2">
      <c r="G356" s="97"/>
    </row>
    <row r="357" spans="7:7" ht="12.75" x14ac:dyDescent="0.2">
      <c r="G357" s="97"/>
    </row>
    <row r="358" spans="7:7" ht="12.75" x14ac:dyDescent="0.2">
      <c r="G358" s="97"/>
    </row>
    <row r="359" spans="7:7" ht="12.75" x14ac:dyDescent="0.2">
      <c r="G359" s="97"/>
    </row>
    <row r="360" spans="7:7" ht="12.75" x14ac:dyDescent="0.2">
      <c r="G360" s="97"/>
    </row>
    <row r="361" spans="7:7" ht="12.75" x14ac:dyDescent="0.2">
      <c r="G361" s="97"/>
    </row>
    <row r="362" spans="7:7" ht="12.75" x14ac:dyDescent="0.2">
      <c r="G362" s="97"/>
    </row>
    <row r="363" spans="7:7" ht="12.75" x14ac:dyDescent="0.2">
      <c r="G363" s="97"/>
    </row>
    <row r="364" spans="7:7" ht="12.75" x14ac:dyDescent="0.2">
      <c r="G364" s="97"/>
    </row>
    <row r="365" spans="7:7" ht="12.75" x14ac:dyDescent="0.2">
      <c r="G365" s="97"/>
    </row>
    <row r="366" spans="7:7" ht="12.75" x14ac:dyDescent="0.2">
      <c r="G366" s="97"/>
    </row>
    <row r="367" spans="7:7" ht="12.75" x14ac:dyDescent="0.2">
      <c r="G367" s="97"/>
    </row>
    <row r="368" spans="7:7" ht="12.75" x14ac:dyDescent="0.2">
      <c r="G368" s="97"/>
    </row>
    <row r="369" spans="7:7" ht="12.75" x14ac:dyDescent="0.2">
      <c r="G369" s="97"/>
    </row>
    <row r="370" spans="7:7" ht="12.75" x14ac:dyDescent="0.2">
      <c r="G370" s="97"/>
    </row>
    <row r="371" spans="7:7" ht="12.75" x14ac:dyDescent="0.2">
      <c r="G371" s="97"/>
    </row>
    <row r="372" spans="7:7" ht="12.75" x14ac:dyDescent="0.2">
      <c r="G372" s="97"/>
    </row>
    <row r="373" spans="7:7" ht="12.75" x14ac:dyDescent="0.2">
      <c r="G373" s="97"/>
    </row>
    <row r="374" spans="7:7" ht="12.75" x14ac:dyDescent="0.2">
      <c r="G374" s="97"/>
    </row>
    <row r="375" spans="7:7" ht="12.75" x14ac:dyDescent="0.2">
      <c r="G375" s="97"/>
    </row>
    <row r="376" spans="7:7" ht="12.75" x14ac:dyDescent="0.2">
      <c r="G376" s="97"/>
    </row>
    <row r="377" spans="7:7" ht="12.75" x14ac:dyDescent="0.2">
      <c r="G377" s="97"/>
    </row>
    <row r="378" spans="7:7" ht="12.75" x14ac:dyDescent="0.2">
      <c r="G378" s="97"/>
    </row>
    <row r="379" spans="7:7" ht="12.75" x14ac:dyDescent="0.2">
      <c r="G379" s="97"/>
    </row>
    <row r="380" spans="7:7" ht="12.75" x14ac:dyDescent="0.2">
      <c r="G380" s="97"/>
    </row>
    <row r="381" spans="7:7" ht="12.75" x14ac:dyDescent="0.2">
      <c r="G381" s="97"/>
    </row>
    <row r="382" spans="7:7" ht="12.75" x14ac:dyDescent="0.2">
      <c r="G382" s="97"/>
    </row>
    <row r="383" spans="7:7" ht="12.75" x14ac:dyDescent="0.2">
      <c r="G383" s="97"/>
    </row>
    <row r="384" spans="7:7" ht="12.75" x14ac:dyDescent="0.2">
      <c r="G384" s="97"/>
    </row>
    <row r="385" spans="7:7" ht="12.75" x14ac:dyDescent="0.2">
      <c r="G385" s="97"/>
    </row>
    <row r="386" spans="7:7" ht="12.75" x14ac:dyDescent="0.2">
      <c r="G386" s="97"/>
    </row>
    <row r="387" spans="7:7" ht="12.75" x14ac:dyDescent="0.2">
      <c r="G387" s="97"/>
    </row>
    <row r="388" spans="7:7" ht="12.75" x14ac:dyDescent="0.2">
      <c r="G388" s="97"/>
    </row>
    <row r="389" spans="7:7" ht="12.75" x14ac:dyDescent="0.2">
      <c r="G389" s="97"/>
    </row>
    <row r="390" spans="7:7" ht="12.75" x14ac:dyDescent="0.2">
      <c r="G390" s="97"/>
    </row>
    <row r="391" spans="7:7" ht="12.75" x14ac:dyDescent="0.2">
      <c r="G391" s="97"/>
    </row>
    <row r="392" spans="7:7" ht="12.75" x14ac:dyDescent="0.2">
      <c r="G392" s="97"/>
    </row>
    <row r="393" spans="7:7" ht="12.75" x14ac:dyDescent="0.2">
      <c r="G393" s="97"/>
    </row>
    <row r="394" spans="7:7" ht="12.75" x14ac:dyDescent="0.2">
      <c r="G394" s="97"/>
    </row>
    <row r="395" spans="7:7" ht="12.75" x14ac:dyDescent="0.2">
      <c r="G395" s="97"/>
    </row>
    <row r="396" spans="7:7" ht="12.75" x14ac:dyDescent="0.2">
      <c r="G396" s="97"/>
    </row>
    <row r="397" spans="7:7" ht="12.75" x14ac:dyDescent="0.2">
      <c r="G397" s="97"/>
    </row>
    <row r="398" spans="7:7" ht="12.75" x14ac:dyDescent="0.2">
      <c r="G398" s="97"/>
    </row>
    <row r="399" spans="7:7" ht="12.75" x14ac:dyDescent="0.2">
      <c r="G399" s="97"/>
    </row>
    <row r="400" spans="7:7" ht="12.75" x14ac:dyDescent="0.2">
      <c r="G400" s="97"/>
    </row>
    <row r="401" spans="7:7" ht="12.75" x14ac:dyDescent="0.2">
      <c r="G401" s="97"/>
    </row>
    <row r="402" spans="7:7" ht="12.75" x14ac:dyDescent="0.2">
      <c r="G402" s="97"/>
    </row>
    <row r="403" spans="7:7" ht="12.75" x14ac:dyDescent="0.2">
      <c r="G403" s="97"/>
    </row>
    <row r="404" spans="7:7" ht="12.75" x14ac:dyDescent="0.2">
      <c r="G404" s="97"/>
    </row>
    <row r="405" spans="7:7" ht="12.75" x14ac:dyDescent="0.2">
      <c r="G405" s="97"/>
    </row>
    <row r="406" spans="7:7" ht="12.75" x14ac:dyDescent="0.2">
      <c r="G406" s="97"/>
    </row>
    <row r="407" spans="7:7" ht="12.75" x14ac:dyDescent="0.2">
      <c r="G407" s="97"/>
    </row>
    <row r="408" spans="7:7" ht="12.75" x14ac:dyDescent="0.2">
      <c r="G408" s="97"/>
    </row>
    <row r="409" spans="7:7" ht="12.75" x14ac:dyDescent="0.2">
      <c r="G409" s="97"/>
    </row>
    <row r="410" spans="7:7" ht="12.75" x14ac:dyDescent="0.2">
      <c r="G410" s="97"/>
    </row>
    <row r="411" spans="7:7" ht="12.75" x14ac:dyDescent="0.2">
      <c r="G411" s="97"/>
    </row>
    <row r="412" spans="7:7" ht="12.75" x14ac:dyDescent="0.2">
      <c r="G412" s="97"/>
    </row>
    <row r="413" spans="7:7" ht="12.75" x14ac:dyDescent="0.2">
      <c r="G413" s="97"/>
    </row>
    <row r="414" spans="7:7" ht="12.75" x14ac:dyDescent="0.2">
      <c r="G414" s="97"/>
    </row>
    <row r="415" spans="7:7" ht="12.75" x14ac:dyDescent="0.2">
      <c r="G415" s="97"/>
    </row>
    <row r="416" spans="7:7" ht="12.75" x14ac:dyDescent="0.2">
      <c r="G416" s="97"/>
    </row>
    <row r="417" spans="7:7" ht="12.75" x14ac:dyDescent="0.2">
      <c r="G417" s="97"/>
    </row>
    <row r="418" spans="7:7" ht="12.75" x14ac:dyDescent="0.2">
      <c r="G418" s="97"/>
    </row>
    <row r="419" spans="7:7" ht="12.75" x14ac:dyDescent="0.2">
      <c r="G419" s="97"/>
    </row>
    <row r="420" spans="7:7" ht="12.75" x14ac:dyDescent="0.2">
      <c r="G420" s="97"/>
    </row>
    <row r="421" spans="7:7" ht="12.75" x14ac:dyDescent="0.2">
      <c r="G421" s="97"/>
    </row>
    <row r="422" spans="7:7" ht="12.75" x14ac:dyDescent="0.2">
      <c r="G422" s="97"/>
    </row>
    <row r="423" spans="7:7" ht="12.75" x14ac:dyDescent="0.2">
      <c r="G423" s="97"/>
    </row>
    <row r="424" spans="7:7" ht="12.75" x14ac:dyDescent="0.2">
      <c r="G424" s="97"/>
    </row>
    <row r="425" spans="7:7" ht="12.75" x14ac:dyDescent="0.2">
      <c r="G425" s="97"/>
    </row>
    <row r="426" spans="7:7" ht="12.75" x14ac:dyDescent="0.2">
      <c r="G426" s="97"/>
    </row>
    <row r="427" spans="7:7" ht="12.75" x14ac:dyDescent="0.2">
      <c r="G427" s="97"/>
    </row>
    <row r="428" spans="7:7" ht="12.75" x14ac:dyDescent="0.2">
      <c r="G428" s="97"/>
    </row>
    <row r="429" spans="7:7" ht="12.75" x14ac:dyDescent="0.2">
      <c r="G429" s="97"/>
    </row>
    <row r="430" spans="7:7" ht="12.75" x14ac:dyDescent="0.2">
      <c r="G430" s="97"/>
    </row>
    <row r="431" spans="7:7" ht="12.75" x14ac:dyDescent="0.2">
      <c r="G431" s="97"/>
    </row>
    <row r="432" spans="7:7" ht="12.75" x14ac:dyDescent="0.2">
      <c r="G432" s="97"/>
    </row>
    <row r="433" spans="7:7" ht="12.75" x14ac:dyDescent="0.2">
      <c r="G433" s="97"/>
    </row>
    <row r="434" spans="7:7" ht="12.75" x14ac:dyDescent="0.2">
      <c r="G434" s="97"/>
    </row>
    <row r="435" spans="7:7" ht="12.75" x14ac:dyDescent="0.2">
      <c r="G435" s="97"/>
    </row>
    <row r="436" spans="7:7" ht="12.75" x14ac:dyDescent="0.2">
      <c r="G436" s="97"/>
    </row>
    <row r="437" spans="7:7" ht="12.75" x14ac:dyDescent="0.2">
      <c r="G437" s="97"/>
    </row>
    <row r="438" spans="7:7" ht="12.75" x14ac:dyDescent="0.2">
      <c r="G438" s="97"/>
    </row>
    <row r="439" spans="7:7" ht="12.75" x14ac:dyDescent="0.2">
      <c r="G439" s="97"/>
    </row>
    <row r="440" spans="7:7" ht="12.75" x14ac:dyDescent="0.2">
      <c r="G440" s="97"/>
    </row>
    <row r="441" spans="7:7" ht="12.75" x14ac:dyDescent="0.2">
      <c r="G441" s="97"/>
    </row>
    <row r="442" spans="7:7" ht="12.75" x14ac:dyDescent="0.2">
      <c r="G442" s="97"/>
    </row>
    <row r="443" spans="7:7" ht="12.75" x14ac:dyDescent="0.2">
      <c r="G443" s="97"/>
    </row>
    <row r="444" spans="7:7" ht="12.75" x14ac:dyDescent="0.2">
      <c r="G444" s="97"/>
    </row>
    <row r="445" spans="7:7" ht="12.75" x14ac:dyDescent="0.2">
      <c r="G445" s="97"/>
    </row>
    <row r="446" spans="7:7" ht="12.75" x14ac:dyDescent="0.2">
      <c r="G446" s="97"/>
    </row>
    <row r="447" spans="7:7" ht="12.75" x14ac:dyDescent="0.2">
      <c r="G447" s="97"/>
    </row>
    <row r="448" spans="7:7" ht="12.75" x14ac:dyDescent="0.2">
      <c r="G448" s="97"/>
    </row>
    <row r="449" spans="7:7" ht="12.75" x14ac:dyDescent="0.2">
      <c r="G449" s="97"/>
    </row>
    <row r="450" spans="7:7" ht="12.75" x14ac:dyDescent="0.2">
      <c r="G450" s="97"/>
    </row>
    <row r="451" spans="7:7" ht="12.75" x14ac:dyDescent="0.2">
      <c r="G451" s="97"/>
    </row>
    <row r="452" spans="7:7" ht="12.75" x14ac:dyDescent="0.2">
      <c r="G452" s="97"/>
    </row>
    <row r="453" spans="7:7" ht="12.75" x14ac:dyDescent="0.2">
      <c r="G453" s="97"/>
    </row>
    <row r="454" spans="7:7" ht="12.75" x14ac:dyDescent="0.2">
      <c r="G454" s="97"/>
    </row>
    <row r="455" spans="7:7" ht="12.75" x14ac:dyDescent="0.2">
      <c r="G455" s="97"/>
    </row>
    <row r="456" spans="7:7" ht="12.75" x14ac:dyDescent="0.2">
      <c r="G456" s="97"/>
    </row>
    <row r="457" spans="7:7" ht="12.75" x14ac:dyDescent="0.2">
      <c r="G457" s="97"/>
    </row>
    <row r="458" spans="7:7" ht="12.75" x14ac:dyDescent="0.2">
      <c r="G458" s="97"/>
    </row>
    <row r="459" spans="7:7" ht="12.75" x14ac:dyDescent="0.2">
      <c r="G459" s="97"/>
    </row>
    <row r="460" spans="7:7" ht="12.75" x14ac:dyDescent="0.2">
      <c r="G460" s="97"/>
    </row>
    <row r="461" spans="7:7" ht="12.75" x14ac:dyDescent="0.2">
      <c r="G461" s="97"/>
    </row>
    <row r="462" spans="7:7" ht="12.75" x14ac:dyDescent="0.2">
      <c r="G462" s="97"/>
    </row>
    <row r="463" spans="7:7" ht="12.75" x14ac:dyDescent="0.2">
      <c r="G463" s="97"/>
    </row>
    <row r="464" spans="7:7" ht="12.75" x14ac:dyDescent="0.2">
      <c r="G464" s="97"/>
    </row>
    <row r="465" spans="7:7" ht="12.75" x14ac:dyDescent="0.2">
      <c r="G465" s="97"/>
    </row>
    <row r="466" spans="7:7" ht="12.75" x14ac:dyDescent="0.2">
      <c r="G466" s="97"/>
    </row>
    <row r="467" spans="7:7" ht="12.75" x14ac:dyDescent="0.2">
      <c r="G467" s="97"/>
    </row>
    <row r="468" spans="7:7" ht="12.75" x14ac:dyDescent="0.2">
      <c r="G468" s="97"/>
    </row>
    <row r="469" spans="7:7" ht="12.75" x14ac:dyDescent="0.2">
      <c r="G469" s="97"/>
    </row>
    <row r="470" spans="7:7" ht="12.75" x14ac:dyDescent="0.2">
      <c r="G470" s="97"/>
    </row>
    <row r="471" spans="7:7" ht="12.75" x14ac:dyDescent="0.2">
      <c r="G471" s="97"/>
    </row>
    <row r="472" spans="7:7" ht="12.75" x14ac:dyDescent="0.2">
      <c r="G472" s="97"/>
    </row>
    <row r="473" spans="7:7" ht="12.75" x14ac:dyDescent="0.2">
      <c r="G473" s="97"/>
    </row>
    <row r="474" spans="7:7" ht="12.75" x14ac:dyDescent="0.2">
      <c r="G474" s="97"/>
    </row>
    <row r="475" spans="7:7" ht="12.75" x14ac:dyDescent="0.2">
      <c r="G475" s="97"/>
    </row>
    <row r="476" spans="7:7" ht="12.75" x14ac:dyDescent="0.2">
      <c r="G476" s="97"/>
    </row>
    <row r="477" spans="7:7" ht="12.75" x14ac:dyDescent="0.2">
      <c r="G477" s="97"/>
    </row>
    <row r="478" spans="7:7" ht="12.75" x14ac:dyDescent="0.2">
      <c r="G478" s="97"/>
    </row>
    <row r="479" spans="7:7" ht="12.75" x14ac:dyDescent="0.2">
      <c r="G479" s="97"/>
    </row>
    <row r="480" spans="7:7" ht="12.75" x14ac:dyDescent="0.2">
      <c r="G480" s="97"/>
    </row>
    <row r="481" spans="7:7" ht="12.75" x14ac:dyDescent="0.2">
      <c r="G481" s="97"/>
    </row>
    <row r="482" spans="7:7" ht="12.75" x14ac:dyDescent="0.2">
      <c r="G482" s="97"/>
    </row>
    <row r="483" spans="7:7" ht="12.75" x14ac:dyDescent="0.2">
      <c r="G483" s="97"/>
    </row>
    <row r="484" spans="7:7" ht="12.75" x14ac:dyDescent="0.2">
      <c r="G484" s="97"/>
    </row>
    <row r="485" spans="7:7" ht="12.75" x14ac:dyDescent="0.2">
      <c r="G485" s="97"/>
    </row>
    <row r="486" spans="7:7" ht="12.75" x14ac:dyDescent="0.2">
      <c r="G486" s="97"/>
    </row>
    <row r="487" spans="7:7" ht="12.75" x14ac:dyDescent="0.2">
      <c r="G487" s="97"/>
    </row>
    <row r="488" spans="7:7" ht="12.75" x14ac:dyDescent="0.2">
      <c r="G488" s="97"/>
    </row>
    <row r="489" spans="7:7" ht="12.75" x14ac:dyDescent="0.2">
      <c r="G489" s="97"/>
    </row>
    <row r="490" spans="7:7" ht="12.75" x14ac:dyDescent="0.2">
      <c r="G490" s="97"/>
    </row>
    <row r="491" spans="7:7" ht="12.75" x14ac:dyDescent="0.2">
      <c r="G491" s="97"/>
    </row>
    <row r="492" spans="7:7" ht="12.75" x14ac:dyDescent="0.2">
      <c r="G492" s="97"/>
    </row>
    <row r="493" spans="7:7" ht="12.75" x14ac:dyDescent="0.2">
      <c r="G493" s="97"/>
    </row>
    <row r="494" spans="7:7" ht="12.75" x14ac:dyDescent="0.2">
      <c r="G494" s="97"/>
    </row>
    <row r="495" spans="7:7" ht="12.75" x14ac:dyDescent="0.2">
      <c r="G495" s="97"/>
    </row>
    <row r="496" spans="7:7" ht="12.75" x14ac:dyDescent="0.2">
      <c r="G496" s="97"/>
    </row>
    <row r="497" spans="7:7" ht="12.75" x14ac:dyDescent="0.2">
      <c r="G497" s="97"/>
    </row>
    <row r="498" spans="7:7" ht="12.75" x14ac:dyDescent="0.2">
      <c r="G498" s="97"/>
    </row>
    <row r="499" spans="7:7" ht="12.75" x14ac:dyDescent="0.2">
      <c r="G499" s="97"/>
    </row>
    <row r="500" spans="7:7" ht="12.75" x14ac:dyDescent="0.2">
      <c r="G500" s="97"/>
    </row>
    <row r="501" spans="7:7" ht="12.75" x14ac:dyDescent="0.2">
      <c r="G501" s="97"/>
    </row>
    <row r="502" spans="7:7" ht="12.75" x14ac:dyDescent="0.2">
      <c r="G502" s="97"/>
    </row>
    <row r="503" spans="7:7" ht="12.75" x14ac:dyDescent="0.2">
      <c r="G503" s="97"/>
    </row>
    <row r="504" spans="7:7" ht="12.75" x14ac:dyDescent="0.2">
      <c r="G504" s="97"/>
    </row>
    <row r="505" spans="7:7" ht="12.75" x14ac:dyDescent="0.2">
      <c r="G505" s="97"/>
    </row>
    <row r="506" spans="7:7" ht="12.75" x14ac:dyDescent="0.2">
      <c r="G506" s="97"/>
    </row>
    <row r="507" spans="7:7" ht="12.75" x14ac:dyDescent="0.2">
      <c r="G507" s="97"/>
    </row>
    <row r="508" spans="7:7" ht="12.75" x14ac:dyDescent="0.2">
      <c r="G508" s="97"/>
    </row>
    <row r="509" spans="7:7" ht="12.75" x14ac:dyDescent="0.2">
      <c r="G509" s="97"/>
    </row>
    <row r="510" spans="7:7" ht="12.75" x14ac:dyDescent="0.2">
      <c r="G510" s="97"/>
    </row>
    <row r="511" spans="7:7" ht="12.75" x14ac:dyDescent="0.2">
      <c r="G511" s="97"/>
    </row>
    <row r="512" spans="7:7" ht="12.75" x14ac:dyDescent="0.2">
      <c r="G512" s="97"/>
    </row>
    <row r="513" spans="7:7" ht="12.75" x14ac:dyDescent="0.2">
      <c r="G513" s="97"/>
    </row>
    <row r="514" spans="7:7" ht="12.75" x14ac:dyDescent="0.2">
      <c r="G514" s="97"/>
    </row>
    <row r="515" spans="7:7" ht="12.75" x14ac:dyDescent="0.2">
      <c r="G515" s="97"/>
    </row>
    <row r="516" spans="7:7" ht="12.75" x14ac:dyDescent="0.2">
      <c r="G516" s="97"/>
    </row>
    <row r="517" spans="7:7" ht="12.75" x14ac:dyDescent="0.2">
      <c r="G517" s="97"/>
    </row>
    <row r="518" spans="7:7" ht="12.75" x14ac:dyDescent="0.2">
      <c r="G518" s="97"/>
    </row>
    <row r="519" spans="7:7" ht="12.75" x14ac:dyDescent="0.2">
      <c r="G519" s="97"/>
    </row>
    <row r="520" spans="7:7" ht="12.75" x14ac:dyDescent="0.2">
      <c r="G520" s="97"/>
    </row>
    <row r="521" spans="7:7" ht="12.75" x14ac:dyDescent="0.2">
      <c r="G521" s="97"/>
    </row>
    <row r="522" spans="7:7" ht="12.75" x14ac:dyDescent="0.2">
      <c r="G522" s="97"/>
    </row>
    <row r="523" spans="7:7" ht="12.75" x14ac:dyDescent="0.2">
      <c r="G523" s="97"/>
    </row>
    <row r="524" spans="7:7" ht="12.75" x14ac:dyDescent="0.2">
      <c r="G524" s="97"/>
    </row>
    <row r="525" spans="7:7" ht="12.75" x14ac:dyDescent="0.2">
      <c r="G525" s="97"/>
    </row>
    <row r="526" spans="7:7" ht="12.75" x14ac:dyDescent="0.2">
      <c r="G526" s="97"/>
    </row>
    <row r="527" spans="7:7" ht="12.75" x14ac:dyDescent="0.2">
      <c r="G527" s="97"/>
    </row>
    <row r="528" spans="7:7" ht="12.75" x14ac:dyDescent="0.2">
      <c r="G528" s="97"/>
    </row>
    <row r="529" spans="7:7" ht="12.75" x14ac:dyDescent="0.2">
      <c r="G529" s="97"/>
    </row>
    <row r="530" spans="7:7" ht="12.75" x14ac:dyDescent="0.2">
      <c r="G530" s="97"/>
    </row>
    <row r="531" spans="7:7" ht="12.75" x14ac:dyDescent="0.2">
      <c r="G531" s="97"/>
    </row>
    <row r="532" spans="7:7" ht="12.75" x14ac:dyDescent="0.2">
      <c r="G532" s="97"/>
    </row>
    <row r="533" spans="7:7" ht="12.75" x14ac:dyDescent="0.2">
      <c r="G533" s="97"/>
    </row>
    <row r="534" spans="7:7" ht="12.75" x14ac:dyDescent="0.2">
      <c r="G534" s="97"/>
    </row>
    <row r="535" spans="7:7" ht="12.75" x14ac:dyDescent="0.2">
      <c r="G535" s="97"/>
    </row>
    <row r="536" spans="7:7" ht="12.75" x14ac:dyDescent="0.2">
      <c r="G536" s="97"/>
    </row>
    <row r="537" spans="7:7" ht="12.75" x14ac:dyDescent="0.2">
      <c r="G537" s="97"/>
    </row>
    <row r="538" spans="7:7" ht="12.75" x14ac:dyDescent="0.2">
      <c r="G538" s="97"/>
    </row>
    <row r="539" spans="7:7" ht="12.75" x14ac:dyDescent="0.2">
      <c r="G539" s="97"/>
    </row>
    <row r="540" spans="7:7" ht="12.75" x14ac:dyDescent="0.2">
      <c r="G540" s="97"/>
    </row>
    <row r="541" spans="7:7" ht="12.75" x14ac:dyDescent="0.2">
      <c r="G541" s="97"/>
    </row>
    <row r="542" spans="7:7" ht="12.75" x14ac:dyDescent="0.2">
      <c r="G542" s="97"/>
    </row>
    <row r="543" spans="7:7" ht="12.75" x14ac:dyDescent="0.2">
      <c r="G543" s="97"/>
    </row>
    <row r="544" spans="7:7" ht="12.75" x14ac:dyDescent="0.2">
      <c r="G544" s="97"/>
    </row>
    <row r="545" spans="7:7" ht="12.75" x14ac:dyDescent="0.2">
      <c r="G545" s="97"/>
    </row>
    <row r="546" spans="7:7" ht="12.75" x14ac:dyDescent="0.2">
      <c r="G546" s="97"/>
    </row>
    <row r="547" spans="7:7" ht="12.75" x14ac:dyDescent="0.2">
      <c r="G547" s="97"/>
    </row>
    <row r="548" spans="7:7" ht="12.75" x14ac:dyDescent="0.2">
      <c r="G548" s="97"/>
    </row>
    <row r="549" spans="7:7" ht="12.75" x14ac:dyDescent="0.2">
      <c r="G549" s="97"/>
    </row>
    <row r="550" spans="7:7" ht="12.75" x14ac:dyDescent="0.2">
      <c r="G550" s="97"/>
    </row>
    <row r="551" spans="7:7" ht="12.75" x14ac:dyDescent="0.2">
      <c r="G551" s="97"/>
    </row>
    <row r="552" spans="7:7" ht="12.75" x14ac:dyDescent="0.2">
      <c r="G552" s="97"/>
    </row>
    <row r="553" spans="7:7" ht="12.75" x14ac:dyDescent="0.2">
      <c r="G553" s="97"/>
    </row>
    <row r="554" spans="7:7" ht="12.75" x14ac:dyDescent="0.2">
      <c r="G554" s="97"/>
    </row>
    <row r="555" spans="7:7" ht="12.75" x14ac:dyDescent="0.2">
      <c r="G555" s="97"/>
    </row>
    <row r="556" spans="7:7" ht="12.75" x14ac:dyDescent="0.2">
      <c r="G556" s="97"/>
    </row>
    <row r="557" spans="7:7" ht="12.75" x14ac:dyDescent="0.2">
      <c r="G557" s="97"/>
    </row>
    <row r="558" spans="7:7" ht="12.75" x14ac:dyDescent="0.2">
      <c r="G558" s="97"/>
    </row>
    <row r="559" spans="7:7" ht="12.75" x14ac:dyDescent="0.2">
      <c r="G559" s="97"/>
    </row>
    <row r="560" spans="7:7" ht="12.75" x14ac:dyDescent="0.2">
      <c r="G560" s="97"/>
    </row>
    <row r="561" spans="7:7" ht="12.75" x14ac:dyDescent="0.2">
      <c r="G561" s="97"/>
    </row>
    <row r="562" spans="7:7" ht="12.75" x14ac:dyDescent="0.2">
      <c r="G562" s="97"/>
    </row>
    <row r="563" spans="7:7" ht="12.75" x14ac:dyDescent="0.2">
      <c r="G563" s="97"/>
    </row>
    <row r="564" spans="7:7" ht="12.75" x14ac:dyDescent="0.2">
      <c r="G564" s="97"/>
    </row>
    <row r="565" spans="7:7" ht="12.75" x14ac:dyDescent="0.2">
      <c r="G565" s="97"/>
    </row>
    <row r="566" spans="7:7" ht="12.75" x14ac:dyDescent="0.2">
      <c r="G566" s="97"/>
    </row>
    <row r="567" spans="7:7" ht="12.75" x14ac:dyDescent="0.2">
      <c r="G567" s="97"/>
    </row>
    <row r="568" spans="7:7" ht="12.75" x14ac:dyDescent="0.2">
      <c r="G568" s="97"/>
    </row>
    <row r="569" spans="7:7" ht="12.75" x14ac:dyDescent="0.2">
      <c r="G569" s="97"/>
    </row>
    <row r="570" spans="7:7" ht="12.75" x14ac:dyDescent="0.2">
      <c r="G570" s="97"/>
    </row>
    <row r="571" spans="7:7" ht="12.75" x14ac:dyDescent="0.2">
      <c r="G571" s="97"/>
    </row>
    <row r="572" spans="7:7" ht="12.75" x14ac:dyDescent="0.2">
      <c r="G572" s="97"/>
    </row>
    <row r="573" spans="7:7" ht="12.75" x14ac:dyDescent="0.2">
      <c r="G573" s="97"/>
    </row>
    <row r="574" spans="7:7" ht="12.75" x14ac:dyDescent="0.2">
      <c r="G574" s="97"/>
    </row>
    <row r="575" spans="7:7" ht="12.75" x14ac:dyDescent="0.2">
      <c r="G575" s="97"/>
    </row>
    <row r="576" spans="7:7" ht="12.75" x14ac:dyDescent="0.2">
      <c r="G576" s="97"/>
    </row>
    <row r="577" spans="7:7" ht="12.75" x14ac:dyDescent="0.2">
      <c r="G577" s="97"/>
    </row>
    <row r="578" spans="7:7" ht="12.75" x14ac:dyDescent="0.2">
      <c r="G578" s="97"/>
    </row>
    <row r="579" spans="7:7" ht="12.75" x14ac:dyDescent="0.2">
      <c r="G579" s="97"/>
    </row>
    <row r="580" spans="7:7" ht="12.75" x14ac:dyDescent="0.2">
      <c r="G580" s="97"/>
    </row>
    <row r="581" spans="7:7" ht="12.75" x14ac:dyDescent="0.2">
      <c r="G581" s="97"/>
    </row>
    <row r="582" spans="7:7" ht="12.75" x14ac:dyDescent="0.2">
      <c r="G582" s="97"/>
    </row>
    <row r="583" spans="7:7" ht="12.75" x14ac:dyDescent="0.2">
      <c r="G583" s="97"/>
    </row>
    <row r="584" spans="7:7" ht="12.75" x14ac:dyDescent="0.2">
      <c r="G584" s="97"/>
    </row>
    <row r="585" spans="7:7" ht="12.75" x14ac:dyDescent="0.2">
      <c r="G585" s="97"/>
    </row>
    <row r="586" spans="7:7" ht="12.75" x14ac:dyDescent="0.2">
      <c r="G586" s="97"/>
    </row>
    <row r="587" spans="7:7" ht="12.75" x14ac:dyDescent="0.2">
      <c r="G587" s="97"/>
    </row>
    <row r="588" spans="7:7" ht="12.75" x14ac:dyDescent="0.2">
      <c r="G588" s="97"/>
    </row>
    <row r="589" spans="7:7" ht="12.75" x14ac:dyDescent="0.2">
      <c r="G589" s="97"/>
    </row>
    <row r="590" spans="7:7" ht="12.75" x14ac:dyDescent="0.2">
      <c r="G590" s="97"/>
    </row>
    <row r="591" spans="7:7" ht="12.75" x14ac:dyDescent="0.2">
      <c r="G591" s="97"/>
    </row>
    <row r="592" spans="7:7" ht="12.75" x14ac:dyDescent="0.2">
      <c r="G592" s="97"/>
    </row>
    <row r="593" spans="7:7" ht="12.75" x14ac:dyDescent="0.2">
      <c r="G593" s="97"/>
    </row>
    <row r="594" spans="7:7" ht="12.75" x14ac:dyDescent="0.2">
      <c r="G594" s="97"/>
    </row>
    <row r="595" spans="7:7" ht="12.75" x14ac:dyDescent="0.2">
      <c r="G595" s="97"/>
    </row>
    <row r="596" spans="7:7" ht="12.75" x14ac:dyDescent="0.2">
      <c r="G596" s="97"/>
    </row>
    <row r="597" spans="7:7" ht="12.75" x14ac:dyDescent="0.2">
      <c r="G597" s="97"/>
    </row>
    <row r="598" spans="7:7" ht="12.75" x14ac:dyDescent="0.2">
      <c r="G598" s="97"/>
    </row>
    <row r="599" spans="7:7" ht="12.75" x14ac:dyDescent="0.2">
      <c r="G599" s="97"/>
    </row>
    <row r="600" spans="7:7" ht="12.75" x14ac:dyDescent="0.2">
      <c r="G600" s="97"/>
    </row>
    <row r="601" spans="7:7" ht="12.75" x14ac:dyDescent="0.2">
      <c r="G601" s="97"/>
    </row>
    <row r="602" spans="7:7" ht="12.75" x14ac:dyDescent="0.2">
      <c r="G602" s="97"/>
    </row>
    <row r="603" spans="7:7" ht="12.75" x14ac:dyDescent="0.2">
      <c r="G603" s="97"/>
    </row>
    <row r="604" spans="7:7" ht="12.75" x14ac:dyDescent="0.2">
      <c r="G604" s="97"/>
    </row>
    <row r="605" spans="7:7" ht="12.75" x14ac:dyDescent="0.2">
      <c r="G605" s="97"/>
    </row>
    <row r="606" spans="7:7" ht="12.75" x14ac:dyDescent="0.2">
      <c r="G606" s="97"/>
    </row>
    <row r="607" spans="7:7" ht="12.75" x14ac:dyDescent="0.2">
      <c r="G607" s="97"/>
    </row>
    <row r="608" spans="7:7" ht="12.75" x14ac:dyDescent="0.2">
      <c r="G608" s="97"/>
    </row>
    <row r="609" spans="7:7" ht="12.75" x14ac:dyDescent="0.2">
      <c r="G609" s="97"/>
    </row>
    <row r="610" spans="7:7" ht="12.75" x14ac:dyDescent="0.2">
      <c r="G610" s="97"/>
    </row>
    <row r="611" spans="7:7" ht="12.75" x14ac:dyDescent="0.2">
      <c r="G611" s="97"/>
    </row>
    <row r="612" spans="7:7" ht="12.75" x14ac:dyDescent="0.2">
      <c r="G612" s="97"/>
    </row>
    <row r="613" spans="7:7" ht="12.75" x14ac:dyDescent="0.2">
      <c r="G613" s="97"/>
    </row>
    <row r="614" spans="7:7" ht="12.75" x14ac:dyDescent="0.2">
      <c r="G614" s="97"/>
    </row>
    <row r="615" spans="7:7" ht="12.75" x14ac:dyDescent="0.2">
      <c r="G615" s="97"/>
    </row>
    <row r="616" spans="7:7" ht="12.75" x14ac:dyDescent="0.2">
      <c r="G616" s="97"/>
    </row>
    <row r="617" spans="7:7" ht="12.75" x14ac:dyDescent="0.2">
      <c r="G617" s="97"/>
    </row>
    <row r="618" spans="7:7" ht="12.75" x14ac:dyDescent="0.2">
      <c r="G618" s="97"/>
    </row>
    <row r="619" spans="7:7" ht="12.75" x14ac:dyDescent="0.2">
      <c r="G619" s="97"/>
    </row>
    <row r="620" spans="7:7" ht="12.75" x14ac:dyDescent="0.2">
      <c r="G620" s="97"/>
    </row>
    <row r="621" spans="7:7" ht="12.75" x14ac:dyDescent="0.2">
      <c r="G621" s="97"/>
    </row>
    <row r="622" spans="7:7" ht="12.75" x14ac:dyDescent="0.2">
      <c r="G622" s="97"/>
    </row>
    <row r="623" spans="7:7" ht="12.75" x14ac:dyDescent="0.2">
      <c r="G623" s="97"/>
    </row>
    <row r="624" spans="7:7" ht="12.75" x14ac:dyDescent="0.2">
      <c r="G624" s="97"/>
    </row>
    <row r="625" spans="7:7" ht="12.75" x14ac:dyDescent="0.2">
      <c r="G625" s="97"/>
    </row>
    <row r="626" spans="7:7" ht="12.75" x14ac:dyDescent="0.2">
      <c r="G626" s="97"/>
    </row>
    <row r="627" spans="7:7" ht="12.75" x14ac:dyDescent="0.2">
      <c r="G627" s="97"/>
    </row>
    <row r="628" spans="7:7" ht="12.75" x14ac:dyDescent="0.2">
      <c r="G628" s="97"/>
    </row>
    <row r="629" spans="7:7" ht="12.75" x14ac:dyDescent="0.2">
      <c r="G629" s="97"/>
    </row>
    <row r="630" spans="7:7" ht="12.75" x14ac:dyDescent="0.2">
      <c r="G630" s="97"/>
    </row>
    <row r="631" spans="7:7" ht="12.75" x14ac:dyDescent="0.2">
      <c r="G631" s="97"/>
    </row>
    <row r="632" spans="7:7" ht="12.75" x14ac:dyDescent="0.2">
      <c r="G632" s="97"/>
    </row>
    <row r="633" spans="7:7" ht="12.75" x14ac:dyDescent="0.2">
      <c r="G633" s="97"/>
    </row>
    <row r="634" spans="7:7" ht="12.75" x14ac:dyDescent="0.2">
      <c r="G634" s="97"/>
    </row>
    <row r="635" spans="7:7" ht="12.75" x14ac:dyDescent="0.2">
      <c r="G635" s="97"/>
    </row>
    <row r="636" spans="7:7" ht="12.75" x14ac:dyDescent="0.2">
      <c r="G636" s="97"/>
    </row>
    <row r="637" spans="7:7" ht="12.75" x14ac:dyDescent="0.2">
      <c r="G637" s="97"/>
    </row>
    <row r="638" spans="7:7" ht="12.75" x14ac:dyDescent="0.2">
      <c r="G638" s="97"/>
    </row>
    <row r="639" spans="7:7" ht="12.75" x14ac:dyDescent="0.2">
      <c r="G639" s="97"/>
    </row>
    <row r="640" spans="7:7" ht="12.75" x14ac:dyDescent="0.2">
      <c r="G640" s="97"/>
    </row>
    <row r="641" spans="7:7" ht="12.75" x14ac:dyDescent="0.2">
      <c r="G641" s="97"/>
    </row>
    <row r="642" spans="7:7" ht="12.75" x14ac:dyDescent="0.2">
      <c r="G642" s="97"/>
    </row>
    <row r="643" spans="7:7" ht="12.75" x14ac:dyDescent="0.2">
      <c r="G643" s="97"/>
    </row>
    <row r="644" spans="7:7" ht="12.75" x14ac:dyDescent="0.2">
      <c r="G644" s="97"/>
    </row>
    <row r="645" spans="7:7" ht="12.75" x14ac:dyDescent="0.2">
      <c r="G645" s="97"/>
    </row>
    <row r="646" spans="7:7" ht="12.75" x14ac:dyDescent="0.2">
      <c r="G646" s="97"/>
    </row>
    <row r="647" spans="7:7" ht="12.75" x14ac:dyDescent="0.2">
      <c r="G647" s="97"/>
    </row>
    <row r="648" spans="7:7" ht="12.75" x14ac:dyDescent="0.2">
      <c r="G648" s="97"/>
    </row>
    <row r="649" spans="7:7" ht="12.75" x14ac:dyDescent="0.2">
      <c r="G649" s="97"/>
    </row>
    <row r="650" spans="7:7" ht="12.75" x14ac:dyDescent="0.2">
      <c r="G650" s="97"/>
    </row>
    <row r="651" spans="7:7" ht="12.75" x14ac:dyDescent="0.2">
      <c r="G651" s="97"/>
    </row>
    <row r="652" spans="7:7" ht="12.75" x14ac:dyDescent="0.2">
      <c r="G652" s="97"/>
    </row>
    <row r="653" spans="7:7" ht="12.75" x14ac:dyDescent="0.2">
      <c r="G653" s="97"/>
    </row>
    <row r="654" spans="7:7" ht="12.75" x14ac:dyDescent="0.2">
      <c r="G654" s="97"/>
    </row>
    <row r="655" spans="7:7" ht="12.75" x14ac:dyDescent="0.2">
      <c r="G655" s="97"/>
    </row>
    <row r="656" spans="7:7" ht="12.75" x14ac:dyDescent="0.2">
      <c r="G656" s="97"/>
    </row>
    <row r="657" spans="7:7" ht="12.75" x14ac:dyDescent="0.2">
      <c r="G657" s="97"/>
    </row>
    <row r="658" spans="7:7" ht="12.75" x14ac:dyDescent="0.2">
      <c r="G658" s="97"/>
    </row>
    <row r="659" spans="7:7" ht="12.75" x14ac:dyDescent="0.2">
      <c r="G659" s="97"/>
    </row>
    <row r="660" spans="7:7" ht="12.75" x14ac:dyDescent="0.2">
      <c r="G660" s="97"/>
    </row>
    <row r="661" spans="7:7" ht="12.75" x14ac:dyDescent="0.2">
      <c r="G661" s="97"/>
    </row>
    <row r="662" spans="7:7" ht="12.75" x14ac:dyDescent="0.2">
      <c r="G662" s="97"/>
    </row>
    <row r="663" spans="7:7" ht="12.75" x14ac:dyDescent="0.2">
      <c r="G663" s="97"/>
    </row>
    <row r="664" spans="7:7" ht="12.75" x14ac:dyDescent="0.2">
      <c r="G664" s="97"/>
    </row>
    <row r="665" spans="7:7" ht="12.75" x14ac:dyDescent="0.2">
      <c r="G665" s="97"/>
    </row>
    <row r="666" spans="7:7" ht="12.75" x14ac:dyDescent="0.2">
      <c r="G666" s="97"/>
    </row>
    <row r="667" spans="7:7" ht="12.75" x14ac:dyDescent="0.2">
      <c r="G667" s="97"/>
    </row>
    <row r="668" spans="7:7" ht="12.75" x14ac:dyDescent="0.2">
      <c r="G668" s="97"/>
    </row>
    <row r="669" spans="7:7" ht="12.75" x14ac:dyDescent="0.2">
      <c r="G669" s="97"/>
    </row>
    <row r="670" spans="7:7" ht="12.75" x14ac:dyDescent="0.2">
      <c r="G670" s="97"/>
    </row>
    <row r="671" spans="7:7" ht="12.75" x14ac:dyDescent="0.2">
      <c r="G671" s="97"/>
    </row>
    <row r="672" spans="7:7" ht="12.75" x14ac:dyDescent="0.2">
      <c r="G672" s="97"/>
    </row>
    <row r="673" spans="7:7" ht="12.75" x14ac:dyDescent="0.2">
      <c r="G673" s="97"/>
    </row>
    <row r="674" spans="7:7" ht="12.75" x14ac:dyDescent="0.2">
      <c r="G674" s="97"/>
    </row>
    <row r="675" spans="7:7" ht="12.75" x14ac:dyDescent="0.2">
      <c r="G675" s="97"/>
    </row>
    <row r="676" spans="7:7" ht="12.75" x14ac:dyDescent="0.2">
      <c r="G676" s="97"/>
    </row>
    <row r="677" spans="7:7" ht="12.75" x14ac:dyDescent="0.2">
      <c r="G677" s="97"/>
    </row>
    <row r="678" spans="7:7" ht="12.75" x14ac:dyDescent="0.2">
      <c r="G678" s="97"/>
    </row>
    <row r="679" spans="7:7" ht="12.75" x14ac:dyDescent="0.2">
      <c r="G679" s="97"/>
    </row>
    <row r="680" spans="7:7" ht="12.75" x14ac:dyDescent="0.2">
      <c r="G680" s="97"/>
    </row>
    <row r="681" spans="7:7" ht="12.75" x14ac:dyDescent="0.2">
      <c r="G681" s="97"/>
    </row>
    <row r="682" spans="7:7" ht="12.75" x14ac:dyDescent="0.2">
      <c r="G682" s="97"/>
    </row>
    <row r="683" spans="7:7" ht="12.75" x14ac:dyDescent="0.2">
      <c r="G683" s="97"/>
    </row>
    <row r="684" spans="7:7" ht="12.75" x14ac:dyDescent="0.2">
      <c r="G684" s="97"/>
    </row>
    <row r="685" spans="7:7" ht="12.75" x14ac:dyDescent="0.2">
      <c r="G685" s="97"/>
    </row>
    <row r="686" spans="7:7" ht="12.75" x14ac:dyDescent="0.2">
      <c r="G686" s="97"/>
    </row>
    <row r="687" spans="7:7" ht="12.75" x14ac:dyDescent="0.2">
      <c r="G687" s="97"/>
    </row>
    <row r="688" spans="7:7" ht="12.75" x14ac:dyDescent="0.2">
      <c r="G688" s="97"/>
    </row>
    <row r="689" spans="7:7" ht="12.75" x14ac:dyDescent="0.2">
      <c r="G689" s="97"/>
    </row>
    <row r="690" spans="7:7" ht="12.75" x14ac:dyDescent="0.2">
      <c r="G690" s="97"/>
    </row>
    <row r="691" spans="7:7" ht="12.75" x14ac:dyDescent="0.2">
      <c r="G691" s="97"/>
    </row>
    <row r="692" spans="7:7" ht="12.75" x14ac:dyDescent="0.2">
      <c r="G692" s="97"/>
    </row>
    <row r="693" spans="7:7" ht="12.75" x14ac:dyDescent="0.2">
      <c r="G693" s="97"/>
    </row>
    <row r="694" spans="7:7" ht="12.75" x14ac:dyDescent="0.2">
      <c r="G694" s="97"/>
    </row>
    <row r="695" spans="7:7" ht="12.75" x14ac:dyDescent="0.2">
      <c r="G695" s="97"/>
    </row>
    <row r="696" spans="7:7" ht="12.75" x14ac:dyDescent="0.2">
      <c r="G696" s="97"/>
    </row>
    <row r="697" spans="7:7" ht="12.75" x14ac:dyDescent="0.2">
      <c r="G697" s="97"/>
    </row>
    <row r="698" spans="7:7" ht="12.75" x14ac:dyDescent="0.2">
      <c r="G698" s="97"/>
    </row>
    <row r="699" spans="7:7" ht="12.75" x14ac:dyDescent="0.2">
      <c r="G699" s="97"/>
    </row>
    <row r="700" spans="7:7" ht="12.75" x14ac:dyDescent="0.2">
      <c r="G700" s="97"/>
    </row>
    <row r="701" spans="7:7" ht="12.75" x14ac:dyDescent="0.2">
      <c r="G701" s="97"/>
    </row>
    <row r="702" spans="7:7" ht="12.75" x14ac:dyDescent="0.2">
      <c r="G702" s="97"/>
    </row>
    <row r="703" spans="7:7" ht="12.75" x14ac:dyDescent="0.2">
      <c r="G703" s="97"/>
    </row>
    <row r="704" spans="7:7" ht="12.75" x14ac:dyDescent="0.2">
      <c r="G704" s="97"/>
    </row>
    <row r="705" spans="7:7" ht="12.75" x14ac:dyDescent="0.2">
      <c r="G705" s="97"/>
    </row>
    <row r="706" spans="7:7" ht="12.75" x14ac:dyDescent="0.2">
      <c r="G706" s="97"/>
    </row>
    <row r="707" spans="7:7" ht="12.75" x14ac:dyDescent="0.2">
      <c r="G707" s="97"/>
    </row>
    <row r="708" spans="7:7" ht="12.75" x14ac:dyDescent="0.2">
      <c r="G708" s="97"/>
    </row>
    <row r="709" spans="7:7" ht="12.75" x14ac:dyDescent="0.2">
      <c r="G709" s="97"/>
    </row>
    <row r="710" spans="7:7" ht="12.75" x14ac:dyDescent="0.2">
      <c r="G710" s="97"/>
    </row>
    <row r="711" spans="7:7" ht="12.75" x14ac:dyDescent="0.2">
      <c r="G711" s="97"/>
    </row>
    <row r="712" spans="7:7" ht="12.75" x14ac:dyDescent="0.2">
      <c r="G712" s="97"/>
    </row>
    <row r="713" spans="7:7" ht="12.75" x14ac:dyDescent="0.2">
      <c r="G713" s="97"/>
    </row>
    <row r="714" spans="7:7" ht="12.75" x14ac:dyDescent="0.2">
      <c r="G714" s="97"/>
    </row>
    <row r="715" spans="7:7" ht="12.75" x14ac:dyDescent="0.2">
      <c r="G715" s="97"/>
    </row>
    <row r="716" spans="7:7" ht="12.75" x14ac:dyDescent="0.2">
      <c r="G716" s="97"/>
    </row>
    <row r="717" spans="7:7" ht="12.75" x14ac:dyDescent="0.2">
      <c r="G717" s="97"/>
    </row>
    <row r="718" spans="7:7" ht="12.75" x14ac:dyDescent="0.2">
      <c r="G718" s="97"/>
    </row>
    <row r="719" spans="7:7" ht="12.75" x14ac:dyDescent="0.2">
      <c r="G719" s="97"/>
    </row>
    <row r="720" spans="7:7" ht="12.75" x14ac:dyDescent="0.2">
      <c r="G720" s="97"/>
    </row>
    <row r="721" spans="7:7" ht="12.75" x14ac:dyDescent="0.2">
      <c r="G721" s="97"/>
    </row>
    <row r="722" spans="7:7" ht="12.75" x14ac:dyDescent="0.2">
      <c r="G722" s="97"/>
    </row>
    <row r="723" spans="7:7" ht="12.75" x14ac:dyDescent="0.2">
      <c r="G723" s="97"/>
    </row>
    <row r="724" spans="7:7" ht="12.75" x14ac:dyDescent="0.2">
      <c r="G724" s="97"/>
    </row>
    <row r="725" spans="7:7" ht="12.75" x14ac:dyDescent="0.2">
      <c r="G725" s="97"/>
    </row>
    <row r="726" spans="7:7" ht="12.75" x14ac:dyDescent="0.2">
      <c r="G726" s="97"/>
    </row>
    <row r="727" spans="7:7" ht="12.75" x14ac:dyDescent="0.2">
      <c r="G727" s="97"/>
    </row>
    <row r="728" spans="7:7" ht="12.75" x14ac:dyDescent="0.2">
      <c r="G728" s="97"/>
    </row>
    <row r="729" spans="7:7" ht="12.75" x14ac:dyDescent="0.2">
      <c r="G729" s="97"/>
    </row>
    <row r="730" spans="7:7" ht="12.75" x14ac:dyDescent="0.2">
      <c r="G730" s="97"/>
    </row>
    <row r="731" spans="7:7" ht="12.75" x14ac:dyDescent="0.2">
      <c r="G731" s="97"/>
    </row>
    <row r="732" spans="7:7" ht="12.75" x14ac:dyDescent="0.2">
      <c r="G732" s="97"/>
    </row>
    <row r="733" spans="7:7" ht="12.75" x14ac:dyDescent="0.2">
      <c r="G733" s="97"/>
    </row>
    <row r="734" spans="7:7" ht="12.75" x14ac:dyDescent="0.2">
      <c r="G734" s="97"/>
    </row>
    <row r="735" spans="7:7" ht="12.75" x14ac:dyDescent="0.2">
      <c r="G735" s="97"/>
    </row>
    <row r="736" spans="7:7" ht="12.75" x14ac:dyDescent="0.2">
      <c r="G736" s="97"/>
    </row>
    <row r="737" spans="7:7" ht="12.75" x14ac:dyDescent="0.2">
      <c r="G737" s="97"/>
    </row>
    <row r="738" spans="7:7" ht="12.75" x14ac:dyDescent="0.2">
      <c r="G738" s="97"/>
    </row>
    <row r="739" spans="7:7" ht="12.75" x14ac:dyDescent="0.2">
      <c r="G739" s="97"/>
    </row>
    <row r="740" spans="7:7" ht="12.75" x14ac:dyDescent="0.2">
      <c r="G740" s="97"/>
    </row>
    <row r="741" spans="7:7" ht="12.75" x14ac:dyDescent="0.2">
      <c r="G741" s="97"/>
    </row>
    <row r="742" spans="7:7" ht="12.75" x14ac:dyDescent="0.2">
      <c r="G742" s="97"/>
    </row>
    <row r="743" spans="7:7" ht="12.75" x14ac:dyDescent="0.2">
      <c r="G743" s="97"/>
    </row>
    <row r="744" spans="7:7" ht="12.75" x14ac:dyDescent="0.2">
      <c r="G744" s="97"/>
    </row>
    <row r="745" spans="7:7" ht="12.75" x14ac:dyDescent="0.2">
      <c r="G745" s="97"/>
    </row>
    <row r="746" spans="7:7" ht="12.75" x14ac:dyDescent="0.2">
      <c r="G746" s="97"/>
    </row>
    <row r="747" spans="7:7" ht="12.75" x14ac:dyDescent="0.2">
      <c r="G747" s="97"/>
    </row>
    <row r="748" spans="7:7" ht="12.75" x14ac:dyDescent="0.2">
      <c r="G748" s="97"/>
    </row>
    <row r="749" spans="7:7" ht="12.75" x14ac:dyDescent="0.2">
      <c r="G749" s="97"/>
    </row>
    <row r="750" spans="7:7" ht="12.75" x14ac:dyDescent="0.2">
      <c r="G750" s="97"/>
    </row>
    <row r="751" spans="7:7" ht="12.75" x14ac:dyDescent="0.2">
      <c r="G751" s="97"/>
    </row>
    <row r="752" spans="7:7" ht="12.75" x14ac:dyDescent="0.2">
      <c r="G752" s="97"/>
    </row>
    <row r="753" spans="7:7" ht="12.75" x14ac:dyDescent="0.2">
      <c r="G753" s="97"/>
    </row>
    <row r="754" spans="7:7" ht="12.75" x14ac:dyDescent="0.2">
      <c r="G754" s="97"/>
    </row>
    <row r="755" spans="7:7" ht="12.75" x14ac:dyDescent="0.2">
      <c r="G755" s="97"/>
    </row>
    <row r="756" spans="7:7" ht="12.75" x14ac:dyDescent="0.2">
      <c r="G756" s="97"/>
    </row>
    <row r="757" spans="7:7" ht="12.75" x14ac:dyDescent="0.2">
      <c r="G757" s="97"/>
    </row>
    <row r="758" spans="7:7" ht="12.75" x14ac:dyDescent="0.2">
      <c r="G758" s="97"/>
    </row>
    <row r="759" spans="7:7" ht="12.75" x14ac:dyDescent="0.2">
      <c r="G759" s="97"/>
    </row>
    <row r="760" spans="7:7" ht="12.75" x14ac:dyDescent="0.2">
      <c r="G760" s="97"/>
    </row>
    <row r="761" spans="7:7" ht="12.75" x14ac:dyDescent="0.2">
      <c r="G761" s="97"/>
    </row>
    <row r="762" spans="7:7" ht="12.75" x14ac:dyDescent="0.2">
      <c r="G762" s="97"/>
    </row>
    <row r="763" spans="7:7" ht="12.75" x14ac:dyDescent="0.2">
      <c r="G763" s="97"/>
    </row>
    <row r="764" spans="7:7" ht="12.75" x14ac:dyDescent="0.2">
      <c r="G764" s="97"/>
    </row>
    <row r="765" spans="7:7" ht="12.75" x14ac:dyDescent="0.2">
      <c r="G765" s="97"/>
    </row>
    <row r="766" spans="7:7" ht="12.75" x14ac:dyDescent="0.2">
      <c r="G766" s="97"/>
    </row>
    <row r="767" spans="7:7" ht="12.75" x14ac:dyDescent="0.2">
      <c r="G767" s="97"/>
    </row>
    <row r="768" spans="7:7" ht="12.75" x14ac:dyDescent="0.2">
      <c r="G768" s="97"/>
    </row>
    <row r="769" spans="7:7" ht="12.75" x14ac:dyDescent="0.2">
      <c r="G769" s="97"/>
    </row>
    <row r="770" spans="7:7" ht="12.75" x14ac:dyDescent="0.2">
      <c r="G770" s="97"/>
    </row>
    <row r="771" spans="7:7" ht="12.75" x14ac:dyDescent="0.2">
      <c r="G771" s="97"/>
    </row>
    <row r="772" spans="7:7" ht="12.75" x14ac:dyDescent="0.2">
      <c r="G772" s="97"/>
    </row>
    <row r="773" spans="7:7" ht="12.75" x14ac:dyDescent="0.2">
      <c r="G773" s="97"/>
    </row>
    <row r="774" spans="7:7" ht="12.75" x14ac:dyDescent="0.2">
      <c r="G774" s="97"/>
    </row>
    <row r="775" spans="7:7" ht="12.75" x14ac:dyDescent="0.2">
      <c r="G775" s="97"/>
    </row>
    <row r="776" spans="7:7" ht="12.75" x14ac:dyDescent="0.2">
      <c r="G776" s="97"/>
    </row>
    <row r="777" spans="7:7" ht="12.75" x14ac:dyDescent="0.2">
      <c r="G777" s="97"/>
    </row>
    <row r="778" spans="7:7" ht="12.75" x14ac:dyDescent="0.2">
      <c r="G778" s="97"/>
    </row>
    <row r="779" spans="7:7" ht="12.75" x14ac:dyDescent="0.2">
      <c r="G779" s="97"/>
    </row>
    <row r="780" spans="7:7" ht="12.75" x14ac:dyDescent="0.2">
      <c r="G780" s="97"/>
    </row>
    <row r="781" spans="7:7" ht="12.75" x14ac:dyDescent="0.2">
      <c r="G781" s="97"/>
    </row>
    <row r="782" spans="7:7" ht="12.75" x14ac:dyDescent="0.2">
      <c r="G782" s="97"/>
    </row>
    <row r="783" spans="7:7" ht="12.75" x14ac:dyDescent="0.2">
      <c r="G783" s="97"/>
    </row>
    <row r="784" spans="7:7" ht="12.75" x14ac:dyDescent="0.2">
      <c r="G784" s="97"/>
    </row>
    <row r="785" spans="7:7" ht="12.75" x14ac:dyDescent="0.2">
      <c r="G785" s="97"/>
    </row>
    <row r="786" spans="7:7" ht="12.75" x14ac:dyDescent="0.2">
      <c r="G786" s="97"/>
    </row>
    <row r="787" spans="7:7" ht="12.75" x14ac:dyDescent="0.2">
      <c r="G787" s="97"/>
    </row>
    <row r="788" spans="7:7" ht="12.75" x14ac:dyDescent="0.2">
      <c r="G788" s="97"/>
    </row>
    <row r="789" spans="7:7" ht="12.75" x14ac:dyDescent="0.2">
      <c r="G789" s="97"/>
    </row>
    <row r="790" spans="7:7" ht="12.75" x14ac:dyDescent="0.2">
      <c r="G790" s="97"/>
    </row>
    <row r="791" spans="7:7" ht="12.75" x14ac:dyDescent="0.2">
      <c r="G791" s="97"/>
    </row>
    <row r="792" spans="7:7" ht="12.75" x14ac:dyDescent="0.2">
      <c r="G792" s="97"/>
    </row>
    <row r="793" spans="7:7" ht="12.75" x14ac:dyDescent="0.2">
      <c r="G793" s="97"/>
    </row>
    <row r="794" spans="7:7" ht="12.75" x14ac:dyDescent="0.2">
      <c r="G794" s="97"/>
    </row>
    <row r="795" spans="7:7" ht="12.75" x14ac:dyDescent="0.2">
      <c r="G795" s="97"/>
    </row>
    <row r="796" spans="7:7" ht="12.75" x14ac:dyDescent="0.2">
      <c r="G796" s="97"/>
    </row>
    <row r="797" spans="7:7" ht="12.75" x14ac:dyDescent="0.2">
      <c r="G797" s="97"/>
    </row>
    <row r="798" spans="7:7" ht="12.75" x14ac:dyDescent="0.2">
      <c r="G798" s="97"/>
    </row>
    <row r="799" spans="7:7" ht="12.75" x14ac:dyDescent="0.2">
      <c r="G799" s="97"/>
    </row>
    <row r="800" spans="7:7" ht="12.75" x14ac:dyDescent="0.2">
      <c r="G800" s="97"/>
    </row>
    <row r="801" spans="7:7" ht="12.75" x14ac:dyDescent="0.2">
      <c r="G801" s="97"/>
    </row>
    <row r="802" spans="7:7" ht="12.75" x14ac:dyDescent="0.2">
      <c r="G802" s="97"/>
    </row>
    <row r="803" spans="7:7" ht="12.75" x14ac:dyDescent="0.2">
      <c r="G803" s="97"/>
    </row>
    <row r="804" spans="7:7" ht="12.75" x14ac:dyDescent="0.2">
      <c r="G804" s="97"/>
    </row>
    <row r="805" spans="7:7" ht="12.75" x14ac:dyDescent="0.2">
      <c r="G805" s="97"/>
    </row>
    <row r="806" spans="7:7" ht="12.75" x14ac:dyDescent="0.2">
      <c r="G806" s="97"/>
    </row>
    <row r="807" spans="7:7" ht="12.75" x14ac:dyDescent="0.2">
      <c r="G807" s="97"/>
    </row>
    <row r="808" spans="7:7" ht="12.75" x14ac:dyDescent="0.2">
      <c r="G808" s="97"/>
    </row>
    <row r="809" spans="7:7" ht="12.75" x14ac:dyDescent="0.2">
      <c r="G809" s="97"/>
    </row>
    <row r="810" spans="7:7" ht="12.75" x14ac:dyDescent="0.2">
      <c r="G810" s="97"/>
    </row>
    <row r="811" spans="7:7" ht="12.75" x14ac:dyDescent="0.2">
      <c r="G811" s="97"/>
    </row>
    <row r="812" spans="7:7" ht="12.75" x14ac:dyDescent="0.2">
      <c r="G812" s="97"/>
    </row>
    <row r="813" spans="7:7" ht="12.75" x14ac:dyDescent="0.2">
      <c r="G813" s="97"/>
    </row>
    <row r="814" spans="7:7" ht="12.75" x14ac:dyDescent="0.2">
      <c r="G814" s="97"/>
    </row>
    <row r="815" spans="7:7" ht="12.75" x14ac:dyDescent="0.2">
      <c r="G815" s="97"/>
    </row>
    <row r="816" spans="7:7" ht="12.75" x14ac:dyDescent="0.2">
      <c r="G816" s="97"/>
    </row>
    <row r="817" spans="7:7" ht="12.75" x14ac:dyDescent="0.2">
      <c r="G817" s="97"/>
    </row>
    <row r="818" spans="7:7" ht="12.75" x14ac:dyDescent="0.2">
      <c r="G818" s="97"/>
    </row>
    <row r="819" spans="7:7" ht="12.75" x14ac:dyDescent="0.2">
      <c r="G819" s="97"/>
    </row>
    <row r="820" spans="7:7" ht="12.75" x14ac:dyDescent="0.2">
      <c r="G820" s="97"/>
    </row>
    <row r="821" spans="7:7" ht="12.75" x14ac:dyDescent="0.2">
      <c r="G821" s="97"/>
    </row>
    <row r="822" spans="7:7" ht="12.75" x14ac:dyDescent="0.2">
      <c r="G822" s="97"/>
    </row>
    <row r="823" spans="7:7" ht="12.75" x14ac:dyDescent="0.2">
      <c r="G823" s="97"/>
    </row>
    <row r="824" spans="7:7" ht="12.75" x14ac:dyDescent="0.2">
      <c r="G824" s="97"/>
    </row>
    <row r="825" spans="7:7" ht="12.75" x14ac:dyDescent="0.2">
      <c r="G825" s="97"/>
    </row>
    <row r="826" spans="7:7" ht="12.75" x14ac:dyDescent="0.2">
      <c r="G826" s="97"/>
    </row>
    <row r="827" spans="7:7" ht="12.75" x14ac:dyDescent="0.2">
      <c r="G827" s="97"/>
    </row>
    <row r="828" spans="7:7" ht="12.75" x14ac:dyDescent="0.2">
      <c r="G828" s="97"/>
    </row>
    <row r="829" spans="7:7" ht="12.75" x14ac:dyDescent="0.2">
      <c r="G829" s="97"/>
    </row>
    <row r="830" spans="7:7" ht="12.75" x14ac:dyDescent="0.2">
      <c r="G830" s="97"/>
    </row>
    <row r="831" spans="7:7" ht="12.75" x14ac:dyDescent="0.2">
      <c r="G831" s="97"/>
    </row>
    <row r="832" spans="7:7" ht="12.75" x14ac:dyDescent="0.2">
      <c r="G832" s="97"/>
    </row>
    <row r="833" spans="7:7" ht="12.75" x14ac:dyDescent="0.2">
      <c r="G833" s="97"/>
    </row>
    <row r="834" spans="7:7" ht="12.75" x14ac:dyDescent="0.2">
      <c r="G834" s="97"/>
    </row>
    <row r="835" spans="7:7" ht="12.75" x14ac:dyDescent="0.2">
      <c r="G835" s="97"/>
    </row>
    <row r="836" spans="7:7" ht="12.75" x14ac:dyDescent="0.2">
      <c r="G836" s="97"/>
    </row>
    <row r="837" spans="7:7" ht="12.75" x14ac:dyDescent="0.2">
      <c r="G837" s="97"/>
    </row>
    <row r="838" spans="7:7" ht="12.75" x14ac:dyDescent="0.2">
      <c r="G838" s="97"/>
    </row>
    <row r="839" spans="7:7" ht="12.75" x14ac:dyDescent="0.2">
      <c r="G839" s="97"/>
    </row>
    <row r="840" spans="7:7" ht="12.75" x14ac:dyDescent="0.2">
      <c r="G840" s="97"/>
    </row>
    <row r="841" spans="7:7" ht="12.75" x14ac:dyDescent="0.2">
      <c r="G841" s="97"/>
    </row>
    <row r="842" spans="7:7" ht="12.75" x14ac:dyDescent="0.2">
      <c r="G842" s="97"/>
    </row>
    <row r="843" spans="7:7" ht="12.75" x14ac:dyDescent="0.2">
      <c r="G843" s="97"/>
    </row>
    <row r="844" spans="7:7" ht="12.75" x14ac:dyDescent="0.2">
      <c r="G844" s="97"/>
    </row>
    <row r="845" spans="7:7" ht="12.75" x14ac:dyDescent="0.2">
      <c r="G845" s="97"/>
    </row>
    <row r="846" spans="7:7" ht="12.75" x14ac:dyDescent="0.2">
      <c r="G846" s="97"/>
    </row>
    <row r="847" spans="7:7" ht="12.75" x14ac:dyDescent="0.2">
      <c r="G847" s="97"/>
    </row>
    <row r="848" spans="7:7" ht="12.75" x14ac:dyDescent="0.2">
      <c r="G848" s="97"/>
    </row>
    <row r="849" spans="7:7" ht="12.75" x14ac:dyDescent="0.2">
      <c r="G849" s="97"/>
    </row>
    <row r="850" spans="7:7" ht="12.75" x14ac:dyDescent="0.2">
      <c r="G850" s="97"/>
    </row>
    <row r="851" spans="7:7" ht="12.75" x14ac:dyDescent="0.2">
      <c r="G851" s="97"/>
    </row>
    <row r="852" spans="7:7" ht="12.75" x14ac:dyDescent="0.2">
      <c r="G852" s="97"/>
    </row>
    <row r="853" spans="7:7" ht="12.75" x14ac:dyDescent="0.2">
      <c r="G853" s="97"/>
    </row>
    <row r="854" spans="7:7" ht="12.75" x14ac:dyDescent="0.2">
      <c r="G854" s="97"/>
    </row>
    <row r="855" spans="7:7" ht="12.75" x14ac:dyDescent="0.2">
      <c r="G855" s="97"/>
    </row>
    <row r="856" spans="7:7" ht="12.75" x14ac:dyDescent="0.2">
      <c r="G856" s="97"/>
    </row>
    <row r="857" spans="7:7" ht="12.75" x14ac:dyDescent="0.2">
      <c r="G857" s="97"/>
    </row>
    <row r="858" spans="7:7" ht="12.75" x14ac:dyDescent="0.2">
      <c r="G858" s="97"/>
    </row>
    <row r="859" spans="7:7" ht="12.75" x14ac:dyDescent="0.2">
      <c r="G859" s="97"/>
    </row>
    <row r="860" spans="7:7" ht="12.75" x14ac:dyDescent="0.2">
      <c r="G860" s="97"/>
    </row>
    <row r="861" spans="7:7" ht="12.75" x14ac:dyDescent="0.2">
      <c r="G861" s="97"/>
    </row>
    <row r="862" spans="7:7" ht="12.75" x14ac:dyDescent="0.2">
      <c r="G862" s="97"/>
    </row>
    <row r="863" spans="7:7" ht="12.75" x14ac:dyDescent="0.2">
      <c r="G863" s="97"/>
    </row>
    <row r="864" spans="7:7" ht="12.75" x14ac:dyDescent="0.2">
      <c r="G864" s="97"/>
    </row>
    <row r="865" spans="7:7" ht="12.75" x14ac:dyDescent="0.2">
      <c r="G865" s="97"/>
    </row>
    <row r="866" spans="7:7" ht="12.75" x14ac:dyDescent="0.2">
      <c r="G866" s="97"/>
    </row>
    <row r="867" spans="7:7" ht="12.75" x14ac:dyDescent="0.2">
      <c r="G867" s="97"/>
    </row>
    <row r="868" spans="7:7" ht="12.75" x14ac:dyDescent="0.2">
      <c r="G868" s="97"/>
    </row>
    <row r="869" spans="7:7" ht="12.75" x14ac:dyDescent="0.2">
      <c r="G869" s="97"/>
    </row>
    <row r="870" spans="7:7" ht="12.75" x14ac:dyDescent="0.2">
      <c r="G870" s="97"/>
    </row>
    <row r="871" spans="7:7" ht="12.75" x14ac:dyDescent="0.2">
      <c r="G871" s="97"/>
    </row>
    <row r="872" spans="7:7" ht="12.75" x14ac:dyDescent="0.2">
      <c r="G872" s="97"/>
    </row>
    <row r="873" spans="7:7" ht="12.75" x14ac:dyDescent="0.2">
      <c r="G873" s="97"/>
    </row>
    <row r="874" spans="7:7" ht="12.75" x14ac:dyDescent="0.2">
      <c r="G874" s="97"/>
    </row>
    <row r="875" spans="7:7" ht="12.75" x14ac:dyDescent="0.2">
      <c r="G875" s="97"/>
    </row>
    <row r="876" spans="7:7" ht="12.75" x14ac:dyDescent="0.2">
      <c r="G876" s="97"/>
    </row>
    <row r="877" spans="7:7" ht="12.75" x14ac:dyDescent="0.2">
      <c r="G877" s="97"/>
    </row>
    <row r="878" spans="7:7" ht="12.75" x14ac:dyDescent="0.2">
      <c r="G878" s="97"/>
    </row>
    <row r="879" spans="7:7" ht="12.75" x14ac:dyDescent="0.2">
      <c r="G879" s="97"/>
    </row>
    <row r="880" spans="7:7" ht="12.75" x14ac:dyDescent="0.2">
      <c r="G880" s="97"/>
    </row>
    <row r="881" spans="7:7" ht="12.75" x14ac:dyDescent="0.2">
      <c r="G881" s="97"/>
    </row>
    <row r="882" spans="7:7" ht="12.75" x14ac:dyDescent="0.2">
      <c r="G882" s="97"/>
    </row>
    <row r="883" spans="7:7" ht="12.75" x14ac:dyDescent="0.2">
      <c r="G883" s="97"/>
    </row>
    <row r="884" spans="7:7" ht="12.75" x14ac:dyDescent="0.2">
      <c r="G884" s="97"/>
    </row>
    <row r="885" spans="7:7" ht="12.75" x14ac:dyDescent="0.2">
      <c r="G885" s="97"/>
    </row>
    <row r="886" spans="7:7" ht="12.75" x14ac:dyDescent="0.2">
      <c r="G886" s="97"/>
    </row>
    <row r="887" spans="7:7" ht="12.75" x14ac:dyDescent="0.2">
      <c r="G887" s="97"/>
    </row>
    <row r="888" spans="7:7" ht="12.75" x14ac:dyDescent="0.2">
      <c r="G888" s="97"/>
    </row>
    <row r="889" spans="7:7" ht="12.75" x14ac:dyDescent="0.2">
      <c r="G889" s="97"/>
    </row>
    <row r="890" spans="7:7" ht="12.75" x14ac:dyDescent="0.2">
      <c r="G890" s="97"/>
    </row>
    <row r="891" spans="7:7" ht="12.75" x14ac:dyDescent="0.2">
      <c r="G891" s="97"/>
    </row>
    <row r="892" spans="7:7" ht="12.75" x14ac:dyDescent="0.2">
      <c r="G892" s="97"/>
    </row>
    <row r="893" spans="7:7" ht="12.75" x14ac:dyDescent="0.2">
      <c r="G893" s="97"/>
    </row>
    <row r="894" spans="7:7" ht="12.75" x14ac:dyDescent="0.2">
      <c r="G894" s="97"/>
    </row>
    <row r="895" spans="7:7" ht="12.75" x14ac:dyDescent="0.2">
      <c r="G895" s="97"/>
    </row>
    <row r="896" spans="7:7" ht="12.75" x14ac:dyDescent="0.2">
      <c r="G896" s="97"/>
    </row>
    <row r="897" spans="7:7" ht="12.75" x14ac:dyDescent="0.2">
      <c r="G897" s="97"/>
    </row>
    <row r="898" spans="7:7" ht="12.75" x14ac:dyDescent="0.2">
      <c r="G898" s="97"/>
    </row>
    <row r="899" spans="7:7" ht="12.75" x14ac:dyDescent="0.2">
      <c r="G899" s="97"/>
    </row>
    <row r="900" spans="7:7" ht="12.75" x14ac:dyDescent="0.2">
      <c r="G900" s="97"/>
    </row>
    <row r="901" spans="7:7" ht="12.75" x14ac:dyDescent="0.2">
      <c r="G901" s="97"/>
    </row>
    <row r="902" spans="7:7" ht="12.75" x14ac:dyDescent="0.2">
      <c r="G902" s="97"/>
    </row>
    <row r="903" spans="7:7" ht="12.75" x14ac:dyDescent="0.2">
      <c r="G903" s="97"/>
    </row>
    <row r="904" spans="7:7" ht="12.75" x14ac:dyDescent="0.2">
      <c r="G904" s="97"/>
    </row>
    <row r="905" spans="7:7" ht="12.75" x14ac:dyDescent="0.2">
      <c r="G905" s="97"/>
    </row>
    <row r="906" spans="7:7" ht="12.75" x14ac:dyDescent="0.2">
      <c r="G906" s="97"/>
    </row>
    <row r="907" spans="7:7" ht="12.75" x14ac:dyDescent="0.2">
      <c r="G907" s="97"/>
    </row>
    <row r="908" spans="7:7" ht="12.75" x14ac:dyDescent="0.2">
      <c r="G908" s="97"/>
    </row>
    <row r="909" spans="7:7" ht="12.75" x14ac:dyDescent="0.2">
      <c r="G909" s="97"/>
    </row>
    <row r="910" spans="7:7" ht="12.75" x14ac:dyDescent="0.2">
      <c r="G910" s="97"/>
    </row>
    <row r="911" spans="7:7" ht="12.75" x14ac:dyDescent="0.2">
      <c r="G911" s="97"/>
    </row>
    <row r="912" spans="7:7" ht="12.75" x14ac:dyDescent="0.2">
      <c r="G912" s="97"/>
    </row>
    <row r="913" spans="7:7" ht="12.75" x14ac:dyDescent="0.2">
      <c r="G913" s="97"/>
    </row>
    <row r="914" spans="7:7" ht="12.75" x14ac:dyDescent="0.2">
      <c r="G914" s="97"/>
    </row>
    <row r="915" spans="7:7" ht="12.75" x14ac:dyDescent="0.2">
      <c r="G915" s="97"/>
    </row>
    <row r="916" spans="7:7" ht="12.75" x14ac:dyDescent="0.2">
      <c r="G916" s="97"/>
    </row>
    <row r="917" spans="7:7" ht="12.75" x14ac:dyDescent="0.2">
      <c r="G917" s="97"/>
    </row>
    <row r="918" spans="7:7" ht="12.75" x14ac:dyDescent="0.2">
      <c r="G918" s="97"/>
    </row>
    <row r="919" spans="7:7" ht="12.75" x14ac:dyDescent="0.2">
      <c r="G919" s="97"/>
    </row>
    <row r="920" spans="7:7" ht="12.75" x14ac:dyDescent="0.2">
      <c r="G920" s="97"/>
    </row>
    <row r="921" spans="7:7" ht="12.75" x14ac:dyDescent="0.2">
      <c r="G921" s="97"/>
    </row>
    <row r="922" spans="7:7" ht="12.75" x14ac:dyDescent="0.2">
      <c r="G922" s="97"/>
    </row>
    <row r="923" spans="7:7" ht="12.75" x14ac:dyDescent="0.2">
      <c r="G923" s="97"/>
    </row>
    <row r="924" spans="7:7" ht="12.75" x14ac:dyDescent="0.2">
      <c r="G924" s="97"/>
    </row>
    <row r="925" spans="7:7" ht="12.75" x14ac:dyDescent="0.2">
      <c r="G925" s="97"/>
    </row>
    <row r="926" spans="7:7" ht="12.75" x14ac:dyDescent="0.2">
      <c r="G926" s="97"/>
    </row>
    <row r="927" spans="7:7" ht="12.75" x14ac:dyDescent="0.2">
      <c r="G927" s="97"/>
    </row>
    <row r="928" spans="7:7" ht="12.75" x14ac:dyDescent="0.2">
      <c r="G928" s="97"/>
    </row>
    <row r="929" spans="7:7" ht="12.75" x14ac:dyDescent="0.2">
      <c r="G929" s="97"/>
    </row>
    <row r="930" spans="7:7" ht="12.75" x14ac:dyDescent="0.2">
      <c r="G930" s="97"/>
    </row>
    <row r="931" spans="7:7" ht="12.75" x14ac:dyDescent="0.2">
      <c r="G931" s="97"/>
    </row>
    <row r="932" spans="7:7" ht="12.75" x14ac:dyDescent="0.2">
      <c r="G932" s="97"/>
    </row>
    <row r="933" spans="7:7" ht="12.75" x14ac:dyDescent="0.2">
      <c r="G933" s="97"/>
    </row>
    <row r="934" spans="7:7" ht="12.75" x14ac:dyDescent="0.2">
      <c r="G934" s="97"/>
    </row>
    <row r="935" spans="7:7" ht="12.75" x14ac:dyDescent="0.2">
      <c r="G935" s="97"/>
    </row>
    <row r="936" spans="7:7" ht="12.75" x14ac:dyDescent="0.2">
      <c r="G936" s="97"/>
    </row>
    <row r="937" spans="7:7" ht="12.75" x14ac:dyDescent="0.2">
      <c r="G937" s="97"/>
    </row>
    <row r="938" spans="7:7" ht="12.75" x14ac:dyDescent="0.2">
      <c r="G938" s="97"/>
    </row>
    <row r="939" spans="7:7" ht="12.75" x14ac:dyDescent="0.2">
      <c r="G939" s="97"/>
    </row>
    <row r="940" spans="7:7" ht="12.75" x14ac:dyDescent="0.2">
      <c r="G940" s="97"/>
    </row>
    <row r="941" spans="7:7" ht="12.75" x14ac:dyDescent="0.2">
      <c r="G941" s="97"/>
    </row>
    <row r="942" spans="7:7" ht="12.75" x14ac:dyDescent="0.2">
      <c r="G942" s="97"/>
    </row>
    <row r="943" spans="7:7" ht="12.75" x14ac:dyDescent="0.2">
      <c r="G943" s="97"/>
    </row>
    <row r="944" spans="7:7" ht="12.75" x14ac:dyDescent="0.2">
      <c r="G944" s="97"/>
    </row>
    <row r="945" spans="7:7" ht="12.75" x14ac:dyDescent="0.2">
      <c r="G945" s="97"/>
    </row>
    <row r="946" spans="7:7" ht="12.75" x14ac:dyDescent="0.2">
      <c r="G946" s="97"/>
    </row>
    <row r="947" spans="7:7" ht="12.75" x14ac:dyDescent="0.2">
      <c r="G947" s="97"/>
    </row>
    <row r="948" spans="7:7" ht="12.75" x14ac:dyDescent="0.2">
      <c r="G948" s="97"/>
    </row>
    <row r="949" spans="7:7" ht="12.75" x14ac:dyDescent="0.2">
      <c r="G949" s="97"/>
    </row>
    <row r="950" spans="7:7" ht="12.75" x14ac:dyDescent="0.2">
      <c r="G950" s="97"/>
    </row>
    <row r="951" spans="7:7" ht="12.75" x14ac:dyDescent="0.2">
      <c r="G951" s="97"/>
    </row>
    <row r="952" spans="7:7" ht="12.75" x14ac:dyDescent="0.2">
      <c r="G952" s="97"/>
    </row>
    <row r="953" spans="7:7" ht="12.75" x14ac:dyDescent="0.2">
      <c r="G953" s="97"/>
    </row>
    <row r="954" spans="7:7" ht="12.75" x14ac:dyDescent="0.2">
      <c r="G954" s="97"/>
    </row>
    <row r="955" spans="7:7" ht="12.75" x14ac:dyDescent="0.2">
      <c r="G955" s="97"/>
    </row>
    <row r="956" spans="7:7" ht="12.75" x14ac:dyDescent="0.2">
      <c r="G956" s="97"/>
    </row>
    <row r="957" spans="7:7" ht="12.75" x14ac:dyDescent="0.2">
      <c r="G957" s="97"/>
    </row>
    <row r="958" spans="7:7" ht="12.75" x14ac:dyDescent="0.2">
      <c r="G958" s="97"/>
    </row>
    <row r="959" spans="7:7" ht="12.75" x14ac:dyDescent="0.2">
      <c r="G959" s="97"/>
    </row>
    <row r="960" spans="7:7" ht="12.75" x14ac:dyDescent="0.2">
      <c r="G960" s="97"/>
    </row>
    <row r="961" spans="7:7" ht="12.75" x14ac:dyDescent="0.2">
      <c r="G961" s="97"/>
    </row>
    <row r="962" spans="7:7" ht="12.75" x14ac:dyDescent="0.2">
      <c r="G962" s="97"/>
    </row>
    <row r="963" spans="7:7" ht="12.75" x14ac:dyDescent="0.2">
      <c r="G963" s="97"/>
    </row>
    <row r="964" spans="7:7" ht="12.75" x14ac:dyDescent="0.2">
      <c r="G964" s="97"/>
    </row>
    <row r="965" spans="7:7" ht="12.75" x14ac:dyDescent="0.2">
      <c r="G965" s="97"/>
    </row>
    <row r="966" spans="7:7" ht="12.75" x14ac:dyDescent="0.2">
      <c r="G966" s="97"/>
    </row>
    <row r="967" spans="7:7" ht="12.75" x14ac:dyDescent="0.2">
      <c r="G967" s="97"/>
    </row>
    <row r="968" spans="7:7" ht="12.75" x14ac:dyDescent="0.2">
      <c r="G968" s="97"/>
    </row>
    <row r="969" spans="7:7" ht="12.75" x14ac:dyDescent="0.2">
      <c r="G969" s="97"/>
    </row>
    <row r="970" spans="7:7" ht="12.75" x14ac:dyDescent="0.2">
      <c r="G970" s="97"/>
    </row>
    <row r="971" spans="7:7" ht="12.75" x14ac:dyDescent="0.2">
      <c r="G971" s="97"/>
    </row>
    <row r="972" spans="7:7" ht="12.75" x14ac:dyDescent="0.2">
      <c r="G972" s="97"/>
    </row>
    <row r="973" spans="7:7" ht="12.75" x14ac:dyDescent="0.2">
      <c r="G973" s="97"/>
    </row>
    <row r="974" spans="7:7" ht="12.75" x14ac:dyDescent="0.2">
      <c r="G974" s="97"/>
    </row>
    <row r="975" spans="7:7" ht="12.75" x14ac:dyDescent="0.2">
      <c r="G975" s="97"/>
    </row>
    <row r="976" spans="7:7" ht="12.75" x14ac:dyDescent="0.2">
      <c r="G976" s="97"/>
    </row>
    <row r="977" spans="7:7" ht="12.75" x14ac:dyDescent="0.2">
      <c r="G977" s="97"/>
    </row>
    <row r="978" spans="7:7" ht="12.75" x14ac:dyDescent="0.2">
      <c r="G978" s="97"/>
    </row>
    <row r="979" spans="7:7" ht="12.75" x14ac:dyDescent="0.2">
      <c r="G979" s="97"/>
    </row>
    <row r="980" spans="7:7" ht="12.75" x14ac:dyDescent="0.2">
      <c r="G980" s="97"/>
    </row>
    <row r="981" spans="7:7" ht="12.75" x14ac:dyDescent="0.2">
      <c r="G981" s="97"/>
    </row>
    <row r="982" spans="7:7" ht="12.75" x14ac:dyDescent="0.2">
      <c r="G982" s="97"/>
    </row>
    <row r="983" spans="7:7" ht="12.75" x14ac:dyDescent="0.2">
      <c r="G983" s="97"/>
    </row>
    <row r="984" spans="7:7" ht="12.75" x14ac:dyDescent="0.2">
      <c r="G984" s="97"/>
    </row>
    <row r="985" spans="7:7" ht="12.75" x14ac:dyDescent="0.2">
      <c r="G985" s="97"/>
    </row>
    <row r="986" spans="7:7" ht="12.75" x14ac:dyDescent="0.2">
      <c r="G986" s="97"/>
    </row>
    <row r="987" spans="7:7" ht="12.75" x14ac:dyDescent="0.2">
      <c r="G987" s="97"/>
    </row>
    <row r="988" spans="7:7" ht="12.75" x14ac:dyDescent="0.2">
      <c r="G988" s="97"/>
    </row>
    <row r="989" spans="7:7" ht="12.75" x14ac:dyDescent="0.2">
      <c r="G989" s="97"/>
    </row>
    <row r="990" spans="7:7" ht="12.75" x14ac:dyDescent="0.2">
      <c r="G990" s="97"/>
    </row>
    <row r="991" spans="7:7" ht="12.75" x14ac:dyDescent="0.2">
      <c r="G991" s="97"/>
    </row>
    <row r="992" spans="7:7" ht="12.75" x14ac:dyDescent="0.2">
      <c r="G992" s="97"/>
    </row>
    <row r="993" spans="7:7" ht="12.75" x14ac:dyDescent="0.2">
      <c r="G993" s="97"/>
    </row>
    <row r="994" spans="7:7" ht="12.75" x14ac:dyDescent="0.2">
      <c r="G994" s="97"/>
    </row>
    <row r="995" spans="7:7" ht="12.75" x14ac:dyDescent="0.2">
      <c r="G995" s="97"/>
    </row>
    <row r="996" spans="7:7" ht="12.75" x14ac:dyDescent="0.2">
      <c r="G996" s="97"/>
    </row>
    <row r="997" spans="7:7" ht="12.75" x14ac:dyDescent="0.2">
      <c r="G997" s="97"/>
    </row>
    <row r="998" spans="7:7" ht="12.75" x14ac:dyDescent="0.2">
      <c r="G998" s="97"/>
    </row>
    <row r="999" spans="7:7" ht="12.75" x14ac:dyDescent="0.2">
      <c r="G999" s="97"/>
    </row>
    <row r="1000" spans="7:7" ht="12.75" x14ac:dyDescent="0.2">
      <c r="G1000" s="97"/>
    </row>
    <row r="1001" spans="7:7" ht="12.75" x14ac:dyDescent="0.2">
      <c r="G1001" s="97"/>
    </row>
    <row r="1002" spans="7:7" ht="12.75" x14ac:dyDescent="0.2">
      <c r="G1002" s="97"/>
    </row>
    <row r="1003" spans="7:7" ht="12.75" x14ac:dyDescent="0.2">
      <c r="G1003" s="97"/>
    </row>
  </sheetData>
  <mergeCells count="2">
    <mergeCell ref="B23:F23"/>
    <mergeCell ref="C31:F31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007D-9F98-468F-B20B-C3E1A7D8ED0A}">
  <dimension ref="B1:G113"/>
  <sheetViews>
    <sheetView showGridLines="0" workbookViewId="0">
      <selection activeCell="B1" sqref="B1"/>
    </sheetView>
  </sheetViews>
  <sheetFormatPr defaultColWidth="9" defaultRowHeight="15" x14ac:dyDescent="0.25"/>
  <cols>
    <col min="1" max="1" width="0.28515625" customWidth="1"/>
    <col min="2" max="7" width="15.5703125" customWidth="1"/>
  </cols>
  <sheetData>
    <row r="1" spans="2:2" s="17" customFormat="1" ht="18" x14ac:dyDescent="0.25">
      <c r="B1" s="20" t="s">
        <v>119</v>
      </c>
    </row>
    <row r="2" spans="2:2" s="18" customFormat="1" ht="10.5" x14ac:dyDescent="0.15">
      <c r="B2" s="21" t="s">
        <v>121</v>
      </c>
    </row>
    <row r="3" spans="2:2" s="18" customFormat="1" ht="10.5" x14ac:dyDescent="0.15">
      <c r="B3" s="21" t="s">
        <v>152</v>
      </c>
    </row>
    <row r="4" spans="2:2" s="18" customFormat="1" ht="10.5" x14ac:dyDescent="0.15">
      <c r="B4" s="21" t="s">
        <v>122</v>
      </c>
    </row>
    <row r="5" spans="2:2" s="18" customFormat="1" ht="10.5" x14ac:dyDescent="0.15">
      <c r="B5" s="21" t="s">
        <v>153</v>
      </c>
    </row>
    <row r="6" spans="2:2" s="19" customFormat="1" ht="10.5" x14ac:dyDescent="0.15">
      <c r="B6" s="22" t="s">
        <v>124</v>
      </c>
    </row>
    <row r="38" spans="2:7" ht="15.75" thickBot="1" x14ac:dyDescent="0.3"/>
    <row r="39" spans="2:7" ht="15.75" thickBot="1" x14ac:dyDescent="0.3">
      <c r="B39" s="127" t="s">
        <v>120</v>
      </c>
      <c r="C39" s="128"/>
      <c r="D39" s="128"/>
      <c r="E39" s="128"/>
      <c r="F39" s="128"/>
      <c r="G39" s="129"/>
    </row>
    <row r="40" spans="2:7" x14ac:dyDescent="0.25">
      <c r="B40" s="143" t="s">
        <v>104</v>
      </c>
      <c r="C40" s="139"/>
      <c r="D40" s="138" t="s">
        <v>3</v>
      </c>
      <c r="E40" s="139"/>
      <c r="F40" s="138" t="s">
        <v>109</v>
      </c>
      <c r="G40" s="142"/>
    </row>
    <row r="41" spans="2:7" ht="23.25" x14ac:dyDescent="0.25">
      <c r="B41" s="62" t="s">
        <v>151</v>
      </c>
      <c r="C41" s="64" t="s">
        <v>126</v>
      </c>
      <c r="D41" s="63" t="s">
        <v>151</v>
      </c>
      <c r="E41" s="64" t="s">
        <v>126</v>
      </c>
      <c r="F41" s="63" t="s">
        <v>151</v>
      </c>
      <c r="G41" s="65" t="s">
        <v>126</v>
      </c>
    </row>
    <row r="42" spans="2:7" x14ac:dyDescent="0.25">
      <c r="B42" s="60">
        <v>0.1</v>
      </c>
      <c r="C42" s="35">
        <v>2000000</v>
      </c>
      <c r="D42" s="30">
        <v>0.1</v>
      </c>
      <c r="E42" s="35">
        <v>6000000</v>
      </c>
      <c r="F42" s="30">
        <v>0.1</v>
      </c>
      <c r="G42" s="31">
        <v>2666666.6666666665</v>
      </c>
    </row>
    <row r="43" spans="2:7" x14ac:dyDescent="0.25">
      <c r="B43" s="60">
        <v>0.19444444444444445</v>
      </c>
      <c r="C43" s="35">
        <v>2000000</v>
      </c>
      <c r="D43" s="30">
        <v>0.1</v>
      </c>
      <c r="E43" s="35">
        <v>6666666.666666667</v>
      </c>
      <c r="F43" s="30">
        <v>0.1</v>
      </c>
      <c r="G43" s="31">
        <v>3333333.3333333335</v>
      </c>
    </row>
    <row r="44" spans="2:7" x14ac:dyDescent="0.25">
      <c r="B44" s="60">
        <v>0.28888888888888886</v>
      </c>
      <c r="C44" s="35">
        <v>2000000</v>
      </c>
      <c r="D44" s="30">
        <v>0.1</v>
      </c>
      <c r="E44" s="35">
        <v>7333333.333333333</v>
      </c>
      <c r="F44" s="30">
        <v>0.1</v>
      </c>
      <c r="G44" s="31">
        <v>4000000</v>
      </c>
    </row>
    <row r="45" spans="2:7" x14ac:dyDescent="0.25">
      <c r="B45" s="60"/>
      <c r="C45" s="35"/>
      <c r="D45" s="30">
        <v>0.1</v>
      </c>
      <c r="E45" s="35">
        <v>8000000</v>
      </c>
      <c r="F45" s="30">
        <v>0.1</v>
      </c>
      <c r="G45" s="31">
        <v>4666666.666666667</v>
      </c>
    </row>
    <row r="46" spans="2:7" x14ac:dyDescent="0.25">
      <c r="B46" s="60"/>
      <c r="C46" s="35"/>
      <c r="D46" s="30">
        <v>0.19444444444444445</v>
      </c>
      <c r="E46" s="35">
        <v>6000000</v>
      </c>
      <c r="F46" s="30">
        <v>0.1</v>
      </c>
      <c r="G46" s="31">
        <v>5333333.333333333</v>
      </c>
    </row>
    <row r="47" spans="2:7" x14ac:dyDescent="0.25">
      <c r="B47" s="60"/>
      <c r="C47" s="35"/>
      <c r="D47" s="30">
        <v>0.19444444444444445</v>
      </c>
      <c r="E47" s="35">
        <v>6666666.666666667</v>
      </c>
      <c r="F47" s="30">
        <v>0.19444444444444445</v>
      </c>
      <c r="G47" s="31">
        <v>2666666.6666666665</v>
      </c>
    </row>
    <row r="48" spans="2:7" x14ac:dyDescent="0.25">
      <c r="B48" s="60"/>
      <c r="C48" s="35"/>
      <c r="D48" s="30">
        <v>0.19444444444444445</v>
      </c>
      <c r="E48" s="35">
        <v>7333333.333333333</v>
      </c>
      <c r="F48" s="30">
        <v>0.19444444444444445</v>
      </c>
      <c r="G48" s="31">
        <v>3333333.3333333335</v>
      </c>
    </row>
    <row r="49" spans="2:7" x14ac:dyDescent="0.25">
      <c r="B49" s="60"/>
      <c r="C49" s="35"/>
      <c r="D49" s="30">
        <v>0.19444444444444445</v>
      </c>
      <c r="E49" s="35">
        <v>8000000</v>
      </c>
      <c r="F49" s="30">
        <v>0.19444444444444445</v>
      </c>
      <c r="G49" s="31">
        <v>4000000</v>
      </c>
    </row>
    <row r="50" spans="2:7" x14ac:dyDescent="0.25">
      <c r="B50" s="60"/>
      <c r="C50" s="35"/>
      <c r="D50" s="30">
        <v>0.28888888888888886</v>
      </c>
      <c r="E50" s="35">
        <v>6666666.666666667</v>
      </c>
      <c r="F50" s="30">
        <v>0.19444444444444445</v>
      </c>
      <c r="G50" s="31">
        <v>4666666.666666667</v>
      </c>
    </row>
    <row r="51" spans="2:7" x14ac:dyDescent="0.25">
      <c r="B51" s="60"/>
      <c r="C51" s="35"/>
      <c r="D51" s="30">
        <v>0.28888888888888886</v>
      </c>
      <c r="E51" s="35">
        <v>7333333.333333333</v>
      </c>
      <c r="F51" s="30">
        <v>0.19444444444444445</v>
      </c>
      <c r="G51" s="31">
        <v>5333333.333333333</v>
      </c>
    </row>
    <row r="52" spans="2:7" x14ac:dyDescent="0.25">
      <c r="B52" s="60"/>
      <c r="C52" s="35"/>
      <c r="D52" s="30">
        <v>0.28888888888888886</v>
      </c>
      <c r="E52" s="35">
        <v>8000000</v>
      </c>
      <c r="F52" s="30">
        <v>0.28888888888888886</v>
      </c>
      <c r="G52" s="31">
        <v>2666666.6666666665</v>
      </c>
    </row>
    <row r="53" spans="2:7" x14ac:dyDescent="0.25">
      <c r="B53" s="60"/>
      <c r="C53" s="35"/>
      <c r="D53" s="30">
        <v>0.3833333333333333</v>
      </c>
      <c r="E53" s="35">
        <v>2000000</v>
      </c>
      <c r="F53" s="30">
        <v>0.28888888888888886</v>
      </c>
      <c r="G53" s="31">
        <v>3333333.3333333335</v>
      </c>
    </row>
    <row r="54" spans="2:7" x14ac:dyDescent="0.25">
      <c r="B54" s="60"/>
      <c r="C54" s="35"/>
      <c r="D54" s="30">
        <v>0.3833333333333333</v>
      </c>
      <c r="E54" s="35">
        <v>7333333.333333333</v>
      </c>
      <c r="F54" s="30">
        <v>0.28888888888888886</v>
      </c>
      <c r="G54" s="31">
        <v>4000000</v>
      </c>
    </row>
    <row r="55" spans="2:7" x14ac:dyDescent="0.25">
      <c r="B55" s="60"/>
      <c r="C55" s="35"/>
      <c r="D55" s="30">
        <v>0.3833333333333333</v>
      </c>
      <c r="E55" s="35">
        <v>8000000</v>
      </c>
      <c r="F55" s="30">
        <v>0.28888888888888886</v>
      </c>
      <c r="G55" s="31">
        <v>4666666.666666667</v>
      </c>
    </row>
    <row r="56" spans="2:7" x14ac:dyDescent="0.25">
      <c r="B56" s="60"/>
      <c r="C56" s="35"/>
      <c r="D56" s="30">
        <v>0.47777777777777775</v>
      </c>
      <c r="E56" s="35">
        <v>2000000</v>
      </c>
      <c r="F56" s="30">
        <v>0.28888888888888886</v>
      </c>
      <c r="G56" s="31">
        <v>5333333.333333333</v>
      </c>
    </row>
    <row r="57" spans="2:7" x14ac:dyDescent="0.25">
      <c r="B57" s="60"/>
      <c r="C57" s="35"/>
      <c r="D57" s="30">
        <v>0.57222222222222219</v>
      </c>
      <c r="E57" s="35">
        <v>2000000</v>
      </c>
      <c r="F57" s="30">
        <v>0.28888888888888886</v>
      </c>
      <c r="G57" s="31">
        <v>6000000</v>
      </c>
    </row>
    <row r="58" spans="2:7" x14ac:dyDescent="0.25">
      <c r="B58" s="60"/>
      <c r="C58" s="35"/>
      <c r="D58" s="30">
        <v>0.66666666666666663</v>
      </c>
      <c r="E58" s="35">
        <v>2000000</v>
      </c>
      <c r="F58" s="30">
        <v>0.3833333333333333</v>
      </c>
      <c r="G58" s="31">
        <v>2666666.6666666665</v>
      </c>
    </row>
    <row r="59" spans="2:7" x14ac:dyDescent="0.25">
      <c r="B59" s="60"/>
      <c r="C59" s="35"/>
      <c r="D59" s="30">
        <v>0.66666666666666663</v>
      </c>
      <c r="E59" s="35">
        <v>2666666.6666666665</v>
      </c>
      <c r="F59" s="30">
        <v>0.3833333333333333</v>
      </c>
      <c r="G59" s="31">
        <v>3333333.3333333335</v>
      </c>
    </row>
    <row r="60" spans="2:7" x14ac:dyDescent="0.25">
      <c r="B60" s="60"/>
      <c r="C60" s="35"/>
      <c r="D60" s="30">
        <v>0.76111111111111107</v>
      </c>
      <c r="E60" s="35">
        <v>2000000</v>
      </c>
      <c r="F60" s="30">
        <v>0.3833333333333333</v>
      </c>
      <c r="G60" s="31">
        <v>4000000</v>
      </c>
    </row>
    <row r="61" spans="2:7" x14ac:dyDescent="0.25">
      <c r="B61" s="60"/>
      <c r="C61" s="35"/>
      <c r="D61" s="30">
        <v>0.76111111111111107</v>
      </c>
      <c r="E61" s="35">
        <v>2666666.6666666665</v>
      </c>
      <c r="F61" s="30">
        <v>0.3833333333333333</v>
      </c>
      <c r="G61" s="31">
        <v>4666666.666666667</v>
      </c>
    </row>
    <row r="62" spans="2:7" x14ac:dyDescent="0.25">
      <c r="B62" s="60"/>
      <c r="C62" s="35"/>
      <c r="D62" s="30">
        <v>0.85555555555555551</v>
      </c>
      <c r="E62" s="35">
        <v>2000000</v>
      </c>
      <c r="F62" s="30">
        <v>0.3833333333333333</v>
      </c>
      <c r="G62" s="31">
        <v>5333333.333333333</v>
      </c>
    </row>
    <row r="63" spans="2:7" x14ac:dyDescent="0.25">
      <c r="B63" s="60"/>
      <c r="C63" s="35"/>
      <c r="D63" s="30">
        <v>0.85555555555555551</v>
      </c>
      <c r="E63" s="35">
        <v>2666666.6666666665</v>
      </c>
      <c r="F63" s="30">
        <v>0.3833333333333333</v>
      </c>
      <c r="G63" s="31">
        <v>6000000</v>
      </c>
    </row>
    <row r="64" spans="2:7" x14ac:dyDescent="0.25">
      <c r="B64" s="60"/>
      <c r="C64" s="35"/>
      <c r="D64" s="30">
        <v>0.95</v>
      </c>
      <c r="E64" s="35">
        <v>2000000</v>
      </c>
      <c r="F64" s="30">
        <v>0.3833333333333333</v>
      </c>
      <c r="G64" s="31">
        <v>6666666.666666667</v>
      </c>
    </row>
    <row r="65" spans="2:7" x14ac:dyDescent="0.25">
      <c r="B65" s="60"/>
      <c r="C65" s="35"/>
      <c r="D65" s="30">
        <v>0.95</v>
      </c>
      <c r="E65" s="35">
        <v>2666666.6666666665</v>
      </c>
      <c r="F65" s="30">
        <v>0.47777777777777775</v>
      </c>
      <c r="G65" s="31">
        <v>2666666.6666666665</v>
      </c>
    </row>
    <row r="66" spans="2:7" x14ac:dyDescent="0.25">
      <c r="B66" s="60"/>
      <c r="C66" s="35"/>
      <c r="D66" s="30">
        <v>0.95</v>
      </c>
      <c r="E66" s="35">
        <v>3333333.3333333335</v>
      </c>
      <c r="F66" s="30">
        <v>0.47777777777777775</v>
      </c>
      <c r="G66" s="31">
        <v>3333333.3333333335</v>
      </c>
    </row>
    <row r="67" spans="2:7" x14ac:dyDescent="0.25">
      <c r="B67" s="60"/>
      <c r="C67" s="35"/>
      <c r="D67" s="30"/>
      <c r="E67" s="35"/>
      <c r="F67" s="30">
        <v>0.47777777777777775</v>
      </c>
      <c r="G67" s="31">
        <v>4000000</v>
      </c>
    </row>
    <row r="68" spans="2:7" x14ac:dyDescent="0.25">
      <c r="B68" s="60"/>
      <c r="C68" s="35"/>
      <c r="D68" s="30"/>
      <c r="E68" s="35"/>
      <c r="F68" s="30">
        <v>0.47777777777777775</v>
      </c>
      <c r="G68" s="31">
        <v>4666666.666666667</v>
      </c>
    </row>
    <row r="69" spans="2:7" x14ac:dyDescent="0.25">
      <c r="B69" s="60"/>
      <c r="C69" s="35"/>
      <c r="D69" s="30"/>
      <c r="E69" s="35"/>
      <c r="F69" s="30">
        <v>0.47777777777777775</v>
      </c>
      <c r="G69" s="31">
        <v>5333333.333333333</v>
      </c>
    </row>
    <row r="70" spans="2:7" x14ac:dyDescent="0.25">
      <c r="B70" s="60"/>
      <c r="C70" s="35"/>
      <c r="D70" s="30"/>
      <c r="E70" s="35"/>
      <c r="F70" s="30">
        <v>0.47777777777777775</v>
      </c>
      <c r="G70" s="31">
        <v>6000000</v>
      </c>
    </row>
    <row r="71" spans="2:7" x14ac:dyDescent="0.25">
      <c r="B71" s="60"/>
      <c r="C71" s="35"/>
      <c r="D71" s="30"/>
      <c r="E71" s="35"/>
      <c r="F71" s="30">
        <v>0.47777777777777775</v>
      </c>
      <c r="G71" s="31">
        <v>6666666.666666667</v>
      </c>
    </row>
    <row r="72" spans="2:7" x14ac:dyDescent="0.25">
      <c r="B72" s="60"/>
      <c r="C72" s="35"/>
      <c r="D72" s="30"/>
      <c r="E72" s="35"/>
      <c r="F72" s="30">
        <v>0.47777777777777775</v>
      </c>
      <c r="G72" s="31">
        <v>7333333.333333333</v>
      </c>
    </row>
    <row r="73" spans="2:7" x14ac:dyDescent="0.25">
      <c r="B73" s="60"/>
      <c r="C73" s="35"/>
      <c r="D73" s="30"/>
      <c r="E73" s="35"/>
      <c r="F73" s="30">
        <v>0.47777777777777775</v>
      </c>
      <c r="G73" s="31">
        <v>8000000</v>
      </c>
    </row>
    <row r="74" spans="2:7" x14ac:dyDescent="0.25">
      <c r="B74" s="60"/>
      <c r="C74" s="35"/>
      <c r="D74" s="30"/>
      <c r="E74" s="35"/>
      <c r="F74" s="30">
        <v>0.57222222222222219</v>
      </c>
      <c r="G74" s="31">
        <v>2666666.6666666665</v>
      </c>
    </row>
    <row r="75" spans="2:7" x14ac:dyDescent="0.25">
      <c r="B75" s="60"/>
      <c r="C75" s="35"/>
      <c r="D75" s="30"/>
      <c r="E75" s="35"/>
      <c r="F75" s="30">
        <v>0.57222222222222219</v>
      </c>
      <c r="G75" s="31">
        <v>3333333.3333333335</v>
      </c>
    </row>
    <row r="76" spans="2:7" x14ac:dyDescent="0.25">
      <c r="B76" s="60"/>
      <c r="C76" s="35"/>
      <c r="D76" s="30"/>
      <c r="E76" s="35"/>
      <c r="F76" s="30">
        <v>0.57222222222222219</v>
      </c>
      <c r="G76" s="31">
        <v>4000000</v>
      </c>
    </row>
    <row r="77" spans="2:7" x14ac:dyDescent="0.25">
      <c r="B77" s="60"/>
      <c r="C77" s="35"/>
      <c r="D77" s="30"/>
      <c r="E77" s="35"/>
      <c r="F77" s="30">
        <v>0.57222222222222219</v>
      </c>
      <c r="G77" s="31">
        <v>4666666.666666667</v>
      </c>
    </row>
    <row r="78" spans="2:7" x14ac:dyDescent="0.25">
      <c r="B78" s="60"/>
      <c r="C78" s="35"/>
      <c r="D78" s="30"/>
      <c r="E78" s="35"/>
      <c r="F78" s="30">
        <v>0.57222222222222219</v>
      </c>
      <c r="G78" s="31">
        <v>5333333.333333333</v>
      </c>
    </row>
    <row r="79" spans="2:7" x14ac:dyDescent="0.25">
      <c r="B79" s="60"/>
      <c r="C79" s="35"/>
      <c r="D79" s="30"/>
      <c r="E79" s="35"/>
      <c r="F79" s="30">
        <v>0.57222222222222219</v>
      </c>
      <c r="G79" s="31">
        <v>6000000</v>
      </c>
    </row>
    <row r="80" spans="2:7" x14ac:dyDescent="0.25">
      <c r="B80" s="60"/>
      <c r="C80" s="35"/>
      <c r="D80" s="30"/>
      <c r="E80" s="35"/>
      <c r="F80" s="30">
        <v>0.57222222222222219</v>
      </c>
      <c r="G80" s="31">
        <v>6666666.666666667</v>
      </c>
    </row>
    <row r="81" spans="2:7" x14ac:dyDescent="0.25">
      <c r="B81" s="60"/>
      <c r="C81" s="35"/>
      <c r="D81" s="30"/>
      <c r="E81" s="35"/>
      <c r="F81" s="30">
        <v>0.57222222222222219</v>
      </c>
      <c r="G81" s="31">
        <v>7333333.333333333</v>
      </c>
    </row>
    <row r="82" spans="2:7" x14ac:dyDescent="0.25">
      <c r="B82" s="60"/>
      <c r="C82" s="35"/>
      <c r="D82" s="30"/>
      <c r="E82" s="35"/>
      <c r="F82" s="30">
        <v>0.57222222222222219</v>
      </c>
      <c r="G82" s="31">
        <v>8000000</v>
      </c>
    </row>
    <row r="83" spans="2:7" x14ac:dyDescent="0.25">
      <c r="B83" s="60"/>
      <c r="C83" s="35"/>
      <c r="D83" s="30"/>
      <c r="E83" s="35"/>
      <c r="F83" s="30">
        <v>0.66666666666666663</v>
      </c>
      <c r="G83" s="31">
        <v>3333333.3333333335</v>
      </c>
    </row>
    <row r="84" spans="2:7" x14ac:dyDescent="0.25">
      <c r="B84" s="60"/>
      <c r="C84" s="35"/>
      <c r="D84" s="30"/>
      <c r="E84" s="35"/>
      <c r="F84" s="30">
        <v>0.66666666666666663</v>
      </c>
      <c r="G84" s="31">
        <v>4000000</v>
      </c>
    </row>
    <row r="85" spans="2:7" x14ac:dyDescent="0.25">
      <c r="B85" s="60"/>
      <c r="C85" s="35"/>
      <c r="D85" s="30"/>
      <c r="E85" s="35"/>
      <c r="F85" s="30">
        <v>0.66666666666666663</v>
      </c>
      <c r="G85" s="31">
        <v>4666666.666666667</v>
      </c>
    </row>
    <row r="86" spans="2:7" x14ac:dyDescent="0.25">
      <c r="B86" s="60"/>
      <c r="C86" s="35"/>
      <c r="D86" s="30"/>
      <c r="E86" s="35"/>
      <c r="F86" s="30">
        <v>0.66666666666666663</v>
      </c>
      <c r="G86" s="31">
        <v>5333333.333333333</v>
      </c>
    </row>
    <row r="87" spans="2:7" x14ac:dyDescent="0.25">
      <c r="B87" s="60"/>
      <c r="C87" s="35"/>
      <c r="D87" s="30"/>
      <c r="E87" s="35"/>
      <c r="F87" s="30">
        <v>0.66666666666666663</v>
      </c>
      <c r="G87" s="31">
        <v>6000000</v>
      </c>
    </row>
    <row r="88" spans="2:7" x14ac:dyDescent="0.25">
      <c r="B88" s="60"/>
      <c r="C88" s="35"/>
      <c r="D88" s="30"/>
      <c r="E88" s="35"/>
      <c r="F88" s="30">
        <v>0.66666666666666663</v>
      </c>
      <c r="G88" s="31">
        <v>6666666.666666667</v>
      </c>
    </row>
    <row r="89" spans="2:7" x14ac:dyDescent="0.25">
      <c r="B89" s="60"/>
      <c r="C89" s="35"/>
      <c r="D89" s="30"/>
      <c r="E89" s="35"/>
      <c r="F89" s="30">
        <v>0.66666666666666663</v>
      </c>
      <c r="G89" s="31">
        <v>7333333.333333333</v>
      </c>
    </row>
    <row r="90" spans="2:7" x14ac:dyDescent="0.25">
      <c r="B90" s="60"/>
      <c r="C90" s="35"/>
      <c r="D90" s="30"/>
      <c r="E90" s="35"/>
      <c r="F90" s="30">
        <v>0.66666666666666663</v>
      </c>
      <c r="G90" s="31">
        <v>8000000</v>
      </c>
    </row>
    <row r="91" spans="2:7" x14ac:dyDescent="0.25">
      <c r="B91" s="60"/>
      <c r="C91" s="35"/>
      <c r="D91" s="30"/>
      <c r="E91" s="35"/>
      <c r="F91" s="30">
        <v>0.76111111111111107</v>
      </c>
      <c r="G91" s="31">
        <v>3333333.3333333335</v>
      </c>
    </row>
    <row r="92" spans="2:7" x14ac:dyDescent="0.25">
      <c r="B92" s="60"/>
      <c r="C92" s="35"/>
      <c r="D92" s="30"/>
      <c r="E92" s="35"/>
      <c r="F92" s="30">
        <v>0.76111111111111107</v>
      </c>
      <c r="G92" s="31">
        <v>4000000</v>
      </c>
    </row>
    <row r="93" spans="2:7" x14ac:dyDescent="0.25">
      <c r="B93" s="60"/>
      <c r="C93" s="35"/>
      <c r="D93" s="30"/>
      <c r="E93" s="35"/>
      <c r="F93" s="30">
        <v>0.76111111111111107</v>
      </c>
      <c r="G93" s="31">
        <v>4666666.666666667</v>
      </c>
    </row>
    <row r="94" spans="2:7" x14ac:dyDescent="0.25">
      <c r="B94" s="60"/>
      <c r="C94" s="35"/>
      <c r="D94" s="30"/>
      <c r="E94" s="35"/>
      <c r="F94" s="30">
        <v>0.76111111111111107</v>
      </c>
      <c r="G94" s="31">
        <v>5333333.333333333</v>
      </c>
    </row>
    <row r="95" spans="2:7" x14ac:dyDescent="0.25">
      <c r="B95" s="60"/>
      <c r="C95" s="35"/>
      <c r="D95" s="30"/>
      <c r="E95" s="35"/>
      <c r="F95" s="30">
        <v>0.76111111111111107</v>
      </c>
      <c r="G95" s="31">
        <v>6000000</v>
      </c>
    </row>
    <row r="96" spans="2:7" x14ac:dyDescent="0.25">
      <c r="B96" s="60"/>
      <c r="C96" s="35"/>
      <c r="D96" s="30"/>
      <c r="E96" s="35"/>
      <c r="F96" s="30">
        <v>0.76111111111111107</v>
      </c>
      <c r="G96" s="31">
        <v>6666666.666666667</v>
      </c>
    </row>
    <row r="97" spans="2:7" x14ac:dyDescent="0.25">
      <c r="B97" s="60"/>
      <c r="C97" s="35"/>
      <c r="D97" s="30"/>
      <c r="E97" s="35"/>
      <c r="F97" s="30">
        <v>0.76111111111111107</v>
      </c>
      <c r="G97" s="31">
        <v>7333333.333333333</v>
      </c>
    </row>
    <row r="98" spans="2:7" x14ac:dyDescent="0.25">
      <c r="B98" s="60"/>
      <c r="C98" s="35"/>
      <c r="D98" s="30"/>
      <c r="E98" s="35"/>
      <c r="F98" s="30">
        <v>0.76111111111111107</v>
      </c>
      <c r="G98" s="31">
        <v>8000000</v>
      </c>
    </row>
    <row r="99" spans="2:7" x14ac:dyDescent="0.25">
      <c r="B99" s="60"/>
      <c r="C99" s="35"/>
      <c r="D99" s="30"/>
      <c r="E99" s="35"/>
      <c r="F99" s="30">
        <v>0.85555555555555551</v>
      </c>
      <c r="G99" s="31">
        <v>3333333.3333333335</v>
      </c>
    </row>
    <row r="100" spans="2:7" x14ac:dyDescent="0.25">
      <c r="B100" s="60"/>
      <c r="C100" s="35"/>
      <c r="D100" s="30"/>
      <c r="E100" s="35"/>
      <c r="F100" s="30">
        <v>0.85555555555555551</v>
      </c>
      <c r="G100" s="31">
        <v>4000000</v>
      </c>
    </row>
    <row r="101" spans="2:7" x14ac:dyDescent="0.25">
      <c r="B101" s="60"/>
      <c r="C101" s="35"/>
      <c r="D101" s="30"/>
      <c r="E101" s="35"/>
      <c r="F101" s="30">
        <v>0.85555555555555551</v>
      </c>
      <c r="G101" s="31">
        <v>4666666.666666667</v>
      </c>
    </row>
    <row r="102" spans="2:7" x14ac:dyDescent="0.25">
      <c r="B102" s="60"/>
      <c r="C102" s="35"/>
      <c r="D102" s="30"/>
      <c r="E102" s="35"/>
      <c r="F102" s="30">
        <v>0.85555555555555551</v>
      </c>
      <c r="G102" s="31">
        <v>5333333.333333333</v>
      </c>
    </row>
    <row r="103" spans="2:7" x14ac:dyDescent="0.25">
      <c r="B103" s="60"/>
      <c r="C103" s="35"/>
      <c r="D103" s="30"/>
      <c r="E103" s="35"/>
      <c r="F103" s="30">
        <v>0.85555555555555551</v>
      </c>
      <c r="G103" s="31">
        <v>6000000</v>
      </c>
    </row>
    <row r="104" spans="2:7" x14ac:dyDescent="0.25">
      <c r="B104" s="60"/>
      <c r="C104" s="35"/>
      <c r="D104" s="30"/>
      <c r="E104" s="35"/>
      <c r="F104" s="30">
        <v>0.85555555555555551</v>
      </c>
      <c r="G104" s="31">
        <v>6666666.666666667</v>
      </c>
    </row>
    <row r="105" spans="2:7" x14ac:dyDescent="0.25">
      <c r="B105" s="60"/>
      <c r="C105" s="35"/>
      <c r="D105" s="30"/>
      <c r="E105" s="35"/>
      <c r="F105" s="30">
        <v>0.85555555555555551</v>
      </c>
      <c r="G105" s="31">
        <v>7333333.333333333</v>
      </c>
    </row>
    <row r="106" spans="2:7" x14ac:dyDescent="0.25">
      <c r="B106" s="60"/>
      <c r="C106" s="35"/>
      <c r="D106" s="30"/>
      <c r="E106" s="35"/>
      <c r="F106" s="30">
        <v>0.85555555555555551</v>
      </c>
      <c r="G106" s="31">
        <v>8000000</v>
      </c>
    </row>
    <row r="107" spans="2:7" x14ac:dyDescent="0.25">
      <c r="B107" s="60"/>
      <c r="C107" s="35"/>
      <c r="D107" s="30"/>
      <c r="E107" s="35"/>
      <c r="F107" s="30">
        <v>0.95</v>
      </c>
      <c r="G107" s="31">
        <v>4000000</v>
      </c>
    </row>
    <row r="108" spans="2:7" x14ac:dyDescent="0.25">
      <c r="B108" s="60"/>
      <c r="C108" s="35"/>
      <c r="D108" s="30"/>
      <c r="E108" s="35"/>
      <c r="F108" s="30">
        <v>0.95</v>
      </c>
      <c r="G108" s="31">
        <v>4666666.666666667</v>
      </c>
    </row>
    <row r="109" spans="2:7" x14ac:dyDescent="0.25">
      <c r="B109" s="60"/>
      <c r="C109" s="35"/>
      <c r="D109" s="30"/>
      <c r="E109" s="35"/>
      <c r="F109" s="30">
        <v>0.95</v>
      </c>
      <c r="G109" s="31">
        <v>5333333.333333333</v>
      </c>
    </row>
    <row r="110" spans="2:7" x14ac:dyDescent="0.25">
      <c r="B110" s="60"/>
      <c r="C110" s="35"/>
      <c r="D110" s="30"/>
      <c r="E110" s="35"/>
      <c r="F110" s="30">
        <v>0.95</v>
      </c>
      <c r="G110" s="31">
        <v>6000000</v>
      </c>
    </row>
    <row r="111" spans="2:7" x14ac:dyDescent="0.25">
      <c r="B111" s="60"/>
      <c r="C111" s="35"/>
      <c r="D111" s="30"/>
      <c r="E111" s="35"/>
      <c r="F111" s="30">
        <v>0.95</v>
      </c>
      <c r="G111" s="31">
        <v>6666666.666666667</v>
      </c>
    </row>
    <row r="112" spans="2:7" x14ac:dyDescent="0.25">
      <c r="B112" s="60"/>
      <c r="C112" s="35"/>
      <c r="D112" s="30"/>
      <c r="E112" s="35"/>
      <c r="F112" s="30">
        <v>0.95</v>
      </c>
      <c r="G112" s="31">
        <v>7333333.333333333</v>
      </c>
    </row>
    <row r="113" spans="2:7" ht="15.75" thickBot="1" x14ac:dyDescent="0.3">
      <c r="B113" s="61"/>
      <c r="C113" s="36"/>
      <c r="D113" s="32"/>
      <c r="E113" s="36"/>
      <c r="F113" s="32">
        <v>0.95</v>
      </c>
      <c r="G113" s="33">
        <v>8000000</v>
      </c>
    </row>
  </sheetData>
  <mergeCells count="4">
    <mergeCell ref="B39:G39"/>
    <mergeCell ref="B40:C40"/>
    <mergeCell ref="D40:E40"/>
    <mergeCell ref="F40:G40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1225-55B5-44A5-A221-8138CB20C6C7}">
  <dimension ref="B1:G109"/>
  <sheetViews>
    <sheetView showGridLines="0" zoomScaleNormal="100" workbookViewId="0">
      <selection activeCell="B1" sqref="B1"/>
    </sheetView>
  </sheetViews>
  <sheetFormatPr defaultColWidth="9" defaultRowHeight="15" x14ac:dyDescent="0.25"/>
  <cols>
    <col min="1" max="1" width="0.28515625" customWidth="1"/>
    <col min="2" max="7" width="15.5703125" customWidth="1"/>
  </cols>
  <sheetData>
    <row r="1" spans="2:2" s="17" customFormat="1" ht="18" x14ac:dyDescent="0.25">
      <c r="B1" s="20" t="s">
        <v>119</v>
      </c>
    </row>
    <row r="2" spans="2:2" s="18" customFormat="1" ht="10.5" x14ac:dyDescent="0.15">
      <c r="B2" s="21" t="s">
        <v>121</v>
      </c>
    </row>
    <row r="3" spans="2:2" s="18" customFormat="1" ht="10.5" x14ac:dyDescent="0.15">
      <c r="B3" s="21" t="s">
        <v>154</v>
      </c>
    </row>
    <row r="4" spans="2:2" s="18" customFormat="1" ht="10.5" x14ac:dyDescent="0.15">
      <c r="B4" s="21" t="s">
        <v>122</v>
      </c>
    </row>
    <row r="5" spans="2:2" s="18" customFormat="1" ht="10.5" x14ac:dyDescent="0.15">
      <c r="B5" s="21" t="s">
        <v>123</v>
      </c>
    </row>
    <row r="6" spans="2:2" s="19" customFormat="1" ht="10.5" x14ac:dyDescent="0.15">
      <c r="B6" s="22" t="s">
        <v>155</v>
      </c>
    </row>
    <row r="38" spans="2:7" ht="15.75" thickBot="1" x14ac:dyDescent="0.3"/>
    <row r="39" spans="2:7" ht="15.75" thickBot="1" x14ac:dyDescent="0.3">
      <c r="B39" s="127" t="s">
        <v>120</v>
      </c>
      <c r="C39" s="128"/>
      <c r="D39" s="128"/>
      <c r="E39" s="128"/>
      <c r="F39" s="128"/>
      <c r="G39" s="129"/>
    </row>
    <row r="40" spans="2:7" x14ac:dyDescent="0.25">
      <c r="B40" s="143" t="s">
        <v>104</v>
      </c>
      <c r="C40" s="139"/>
      <c r="D40" s="138" t="s">
        <v>3</v>
      </c>
      <c r="E40" s="139"/>
      <c r="F40" s="138" t="s">
        <v>109</v>
      </c>
      <c r="G40" s="142"/>
    </row>
    <row r="41" spans="2:7" ht="23.25" x14ac:dyDescent="0.25">
      <c r="B41" s="62" t="s">
        <v>125</v>
      </c>
      <c r="C41" s="64" t="s">
        <v>151</v>
      </c>
      <c r="D41" s="63" t="s">
        <v>125</v>
      </c>
      <c r="E41" s="64" t="s">
        <v>151</v>
      </c>
      <c r="F41" s="63" t="s">
        <v>125</v>
      </c>
      <c r="G41" s="65" t="s">
        <v>151</v>
      </c>
    </row>
    <row r="42" spans="2:7" x14ac:dyDescent="0.25">
      <c r="B42" s="60">
        <v>0.85555555555555551</v>
      </c>
      <c r="C42" s="35">
        <v>0.1</v>
      </c>
      <c r="D42" s="30">
        <v>0.1</v>
      </c>
      <c r="E42" s="35">
        <v>0.3833333333333333</v>
      </c>
      <c r="F42" s="30">
        <v>0.1</v>
      </c>
      <c r="G42" s="31">
        <v>0.1</v>
      </c>
    </row>
    <row r="43" spans="2:7" x14ac:dyDescent="0.25">
      <c r="B43" s="60">
        <v>0.85555555555555551</v>
      </c>
      <c r="C43" s="35">
        <v>0.19444444444444445</v>
      </c>
      <c r="D43" s="30">
        <v>0.1</v>
      </c>
      <c r="E43" s="35">
        <v>0.47777777777777775</v>
      </c>
      <c r="F43" s="30">
        <v>0.1</v>
      </c>
      <c r="G43" s="31">
        <v>0.19444444444444445</v>
      </c>
    </row>
    <row r="44" spans="2:7" x14ac:dyDescent="0.25">
      <c r="B44" s="60">
        <v>0.85555555555555551</v>
      </c>
      <c r="C44" s="35">
        <v>0.28888888888888886</v>
      </c>
      <c r="D44" s="30">
        <v>0.1</v>
      </c>
      <c r="E44" s="35">
        <v>0.57222222222222219</v>
      </c>
      <c r="F44" s="30">
        <v>0.1</v>
      </c>
      <c r="G44" s="31">
        <v>0.28888888888888886</v>
      </c>
    </row>
    <row r="45" spans="2:7" x14ac:dyDescent="0.25">
      <c r="B45" s="60">
        <v>0.85555555555555551</v>
      </c>
      <c r="C45" s="35">
        <v>0.3833333333333333</v>
      </c>
      <c r="D45" s="30">
        <v>0.1</v>
      </c>
      <c r="E45" s="35">
        <v>0.66666666666666663</v>
      </c>
      <c r="F45" s="30">
        <v>0.19444444444444445</v>
      </c>
      <c r="G45" s="31">
        <v>0.1</v>
      </c>
    </row>
    <row r="46" spans="2:7" x14ac:dyDescent="0.25">
      <c r="B46" s="60">
        <v>0.95</v>
      </c>
      <c r="C46" s="35">
        <v>0.1</v>
      </c>
      <c r="D46" s="30">
        <v>0.1</v>
      </c>
      <c r="E46" s="35">
        <v>0.76111111111111107</v>
      </c>
      <c r="F46" s="30">
        <v>0.19444444444444445</v>
      </c>
      <c r="G46" s="31">
        <v>0.19444444444444445</v>
      </c>
    </row>
    <row r="47" spans="2:7" x14ac:dyDescent="0.25">
      <c r="B47" s="60">
        <v>0.95</v>
      </c>
      <c r="C47" s="35">
        <v>0.19444444444444445</v>
      </c>
      <c r="D47" s="30">
        <v>0.1</v>
      </c>
      <c r="E47" s="35">
        <v>0.85555555555555551</v>
      </c>
      <c r="F47" s="30">
        <v>0.19444444444444445</v>
      </c>
      <c r="G47" s="31">
        <v>0.28888888888888886</v>
      </c>
    </row>
    <row r="48" spans="2:7" x14ac:dyDescent="0.25">
      <c r="B48" s="60">
        <v>0.95</v>
      </c>
      <c r="C48" s="35">
        <v>0.28888888888888886</v>
      </c>
      <c r="D48" s="30">
        <v>0.1</v>
      </c>
      <c r="E48" s="35">
        <v>0.95</v>
      </c>
      <c r="F48" s="30">
        <v>0.28888888888888886</v>
      </c>
      <c r="G48" s="31">
        <v>0.1</v>
      </c>
    </row>
    <row r="49" spans="2:7" x14ac:dyDescent="0.25">
      <c r="B49" s="60">
        <v>0.95</v>
      </c>
      <c r="C49" s="35">
        <v>0.3833333333333333</v>
      </c>
      <c r="D49" s="30">
        <v>0.19444444444444445</v>
      </c>
      <c r="E49" s="35">
        <v>0.3833333333333333</v>
      </c>
      <c r="F49" s="30">
        <v>0.28888888888888886</v>
      </c>
      <c r="G49" s="31">
        <v>0.19444444444444445</v>
      </c>
    </row>
    <row r="50" spans="2:7" x14ac:dyDescent="0.25">
      <c r="B50" s="60"/>
      <c r="C50" s="35"/>
      <c r="D50" s="30">
        <v>0.19444444444444445</v>
      </c>
      <c r="E50" s="35">
        <v>0.47777777777777775</v>
      </c>
      <c r="F50" s="30">
        <v>0.28888888888888886</v>
      </c>
      <c r="G50" s="31">
        <v>0.28888888888888886</v>
      </c>
    </row>
    <row r="51" spans="2:7" x14ac:dyDescent="0.25">
      <c r="B51" s="60"/>
      <c r="C51" s="35"/>
      <c r="D51" s="30">
        <v>0.19444444444444445</v>
      </c>
      <c r="E51" s="35">
        <v>0.57222222222222219</v>
      </c>
      <c r="F51" s="30">
        <v>0.3833333333333333</v>
      </c>
      <c r="G51" s="31">
        <v>0.1</v>
      </c>
    </row>
    <row r="52" spans="2:7" x14ac:dyDescent="0.25">
      <c r="B52" s="60"/>
      <c r="C52" s="35"/>
      <c r="D52" s="30">
        <v>0.19444444444444445</v>
      </c>
      <c r="E52" s="35">
        <v>0.66666666666666663</v>
      </c>
      <c r="F52" s="30">
        <v>0.3833333333333333</v>
      </c>
      <c r="G52" s="31">
        <v>0.19444444444444445</v>
      </c>
    </row>
    <row r="53" spans="2:7" x14ac:dyDescent="0.25">
      <c r="B53" s="60"/>
      <c r="C53" s="35"/>
      <c r="D53" s="30">
        <v>0.19444444444444445</v>
      </c>
      <c r="E53" s="35">
        <v>0.76111111111111107</v>
      </c>
      <c r="F53" s="30">
        <v>0.3833333333333333</v>
      </c>
      <c r="G53" s="31">
        <v>0.28888888888888886</v>
      </c>
    </row>
    <row r="54" spans="2:7" x14ac:dyDescent="0.25">
      <c r="B54" s="60"/>
      <c r="C54" s="35"/>
      <c r="D54" s="30">
        <v>0.19444444444444445</v>
      </c>
      <c r="E54" s="35">
        <v>0.85555555555555551</v>
      </c>
      <c r="F54" s="30">
        <v>0.47777777777777775</v>
      </c>
      <c r="G54" s="31">
        <v>0.1</v>
      </c>
    </row>
    <row r="55" spans="2:7" x14ac:dyDescent="0.25">
      <c r="B55" s="60"/>
      <c r="C55" s="35"/>
      <c r="D55" s="30">
        <v>0.19444444444444445</v>
      </c>
      <c r="E55" s="35">
        <v>0.95</v>
      </c>
      <c r="F55" s="30">
        <v>0.47777777777777775</v>
      </c>
      <c r="G55" s="31">
        <v>0.19444444444444445</v>
      </c>
    </row>
    <row r="56" spans="2:7" x14ac:dyDescent="0.25">
      <c r="B56" s="60"/>
      <c r="C56" s="35"/>
      <c r="D56" s="30">
        <v>0.28888888888888886</v>
      </c>
      <c r="E56" s="35">
        <v>0.3833333333333333</v>
      </c>
      <c r="F56" s="30">
        <v>0.47777777777777775</v>
      </c>
      <c r="G56" s="31">
        <v>0.28888888888888886</v>
      </c>
    </row>
    <row r="57" spans="2:7" x14ac:dyDescent="0.25">
      <c r="B57" s="60"/>
      <c r="C57" s="35"/>
      <c r="D57" s="30">
        <v>0.28888888888888886</v>
      </c>
      <c r="E57" s="35">
        <v>0.47777777777777775</v>
      </c>
      <c r="F57" s="30">
        <v>0.57222222222222219</v>
      </c>
      <c r="G57" s="31">
        <v>0.1</v>
      </c>
    </row>
    <row r="58" spans="2:7" x14ac:dyDescent="0.25">
      <c r="B58" s="60"/>
      <c r="C58" s="35"/>
      <c r="D58" s="30">
        <v>0.28888888888888886</v>
      </c>
      <c r="E58" s="35">
        <v>0.57222222222222219</v>
      </c>
      <c r="F58" s="30">
        <v>0.57222222222222219</v>
      </c>
      <c r="G58" s="31">
        <v>0.19444444444444445</v>
      </c>
    </row>
    <row r="59" spans="2:7" x14ac:dyDescent="0.25">
      <c r="B59" s="60"/>
      <c r="C59" s="35"/>
      <c r="D59" s="30">
        <v>0.28888888888888886</v>
      </c>
      <c r="E59" s="35">
        <v>0.66666666666666663</v>
      </c>
      <c r="F59" s="30">
        <v>0.57222222222222219</v>
      </c>
      <c r="G59" s="31">
        <v>0.28888888888888886</v>
      </c>
    </row>
    <row r="60" spans="2:7" x14ac:dyDescent="0.25">
      <c r="B60" s="60"/>
      <c r="C60" s="35"/>
      <c r="D60" s="30">
        <v>0.28888888888888886</v>
      </c>
      <c r="E60" s="35">
        <v>0.76111111111111107</v>
      </c>
      <c r="F60" s="30">
        <v>0.66666666666666663</v>
      </c>
      <c r="G60" s="31">
        <v>0.1</v>
      </c>
    </row>
    <row r="61" spans="2:7" x14ac:dyDescent="0.25">
      <c r="B61" s="60"/>
      <c r="C61" s="35"/>
      <c r="D61" s="30">
        <v>0.28888888888888886</v>
      </c>
      <c r="E61" s="35">
        <v>0.85555555555555551</v>
      </c>
      <c r="F61" s="30">
        <v>0.66666666666666663</v>
      </c>
      <c r="G61" s="31">
        <v>0.19444444444444445</v>
      </c>
    </row>
    <row r="62" spans="2:7" x14ac:dyDescent="0.25">
      <c r="B62" s="60"/>
      <c r="C62" s="35"/>
      <c r="D62" s="30">
        <v>0.28888888888888886</v>
      </c>
      <c r="E62" s="35">
        <v>0.95</v>
      </c>
      <c r="F62" s="30">
        <v>0.66666666666666663</v>
      </c>
      <c r="G62" s="31">
        <v>0.28888888888888886</v>
      </c>
    </row>
    <row r="63" spans="2:7" x14ac:dyDescent="0.25">
      <c r="B63" s="60"/>
      <c r="C63" s="35"/>
      <c r="D63" s="30">
        <v>0.3833333333333333</v>
      </c>
      <c r="E63" s="35">
        <v>0.3833333333333333</v>
      </c>
      <c r="F63" s="30">
        <v>0.76111111111111107</v>
      </c>
      <c r="G63" s="31">
        <v>0.1</v>
      </c>
    </row>
    <row r="64" spans="2:7" x14ac:dyDescent="0.25">
      <c r="B64" s="60"/>
      <c r="C64" s="35"/>
      <c r="D64" s="30">
        <v>0.3833333333333333</v>
      </c>
      <c r="E64" s="35">
        <v>0.47777777777777775</v>
      </c>
      <c r="F64" s="30">
        <v>0.76111111111111107</v>
      </c>
      <c r="G64" s="31">
        <v>0.19444444444444445</v>
      </c>
    </row>
    <row r="65" spans="2:7" x14ac:dyDescent="0.25">
      <c r="B65" s="60"/>
      <c r="C65" s="35"/>
      <c r="D65" s="30">
        <v>0.3833333333333333</v>
      </c>
      <c r="E65" s="35">
        <v>0.57222222222222219</v>
      </c>
      <c r="F65" s="30">
        <v>0.76111111111111107</v>
      </c>
      <c r="G65" s="31">
        <v>0.28888888888888886</v>
      </c>
    </row>
    <row r="66" spans="2:7" x14ac:dyDescent="0.25">
      <c r="B66" s="60"/>
      <c r="C66" s="35"/>
      <c r="D66" s="30">
        <v>0.3833333333333333</v>
      </c>
      <c r="E66" s="35">
        <v>0.66666666666666663</v>
      </c>
      <c r="F66" s="30"/>
      <c r="G66" s="31"/>
    </row>
    <row r="67" spans="2:7" x14ac:dyDescent="0.25">
      <c r="B67" s="60"/>
      <c r="C67" s="35"/>
      <c r="D67" s="30">
        <v>0.3833333333333333</v>
      </c>
      <c r="E67" s="35">
        <v>0.76111111111111107</v>
      </c>
      <c r="F67" s="30"/>
      <c r="G67" s="31"/>
    </row>
    <row r="68" spans="2:7" x14ac:dyDescent="0.25">
      <c r="B68" s="60"/>
      <c r="C68" s="35"/>
      <c r="D68" s="30">
        <v>0.3833333333333333</v>
      </c>
      <c r="E68" s="35">
        <v>0.85555555555555551</v>
      </c>
      <c r="F68" s="30"/>
      <c r="G68" s="31"/>
    </row>
    <row r="69" spans="2:7" x14ac:dyDescent="0.25">
      <c r="B69" s="60"/>
      <c r="C69" s="35"/>
      <c r="D69" s="30">
        <v>0.3833333333333333</v>
      </c>
      <c r="E69" s="35">
        <v>0.95</v>
      </c>
      <c r="F69" s="30"/>
      <c r="G69" s="31"/>
    </row>
    <row r="70" spans="2:7" x14ac:dyDescent="0.25">
      <c r="B70" s="60"/>
      <c r="C70" s="35"/>
      <c r="D70" s="30">
        <v>0.47777777777777775</v>
      </c>
      <c r="E70" s="35">
        <v>0.3833333333333333</v>
      </c>
      <c r="F70" s="30"/>
      <c r="G70" s="31"/>
    </row>
    <row r="71" spans="2:7" x14ac:dyDescent="0.25">
      <c r="B71" s="60"/>
      <c r="C71" s="35"/>
      <c r="D71" s="30">
        <v>0.47777777777777775</v>
      </c>
      <c r="E71" s="35">
        <v>0.47777777777777775</v>
      </c>
      <c r="F71" s="30"/>
      <c r="G71" s="31"/>
    </row>
    <row r="72" spans="2:7" x14ac:dyDescent="0.25">
      <c r="B72" s="60"/>
      <c r="C72" s="35"/>
      <c r="D72" s="30">
        <v>0.47777777777777775</v>
      </c>
      <c r="E72" s="35">
        <v>0.57222222222222219</v>
      </c>
      <c r="F72" s="30"/>
      <c r="G72" s="31"/>
    </row>
    <row r="73" spans="2:7" x14ac:dyDescent="0.25">
      <c r="B73" s="60"/>
      <c r="C73" s="35"/>
      <c r="D73" s="30">
        <v>0.47777777777777775</v>
      </c>
      <c r="E73" s="35">
        <v>0.66666666666666663</v>
      </c>
      <c r="F73" s="30"/>
      <c r="G73" s="31"/>
    </row>
    <row r="74" spans="2:7" x14ac:dyDescent="0.25">
      <c r="B74" s="60"/>
      <c r="C74" s="35"/>
      <c r="D74" s="30">
        <v>0.47777777777777775</v>
      </c>
      <c r="E74" s="35">
        <v>0.76111111111111107</v>
      </c>
      <c r="F74" s="30"/>
      <c r="G74" s="31"/>
    </row>
    <row r="75" spans="2:7" x14ac:dyDescent="0.25">
      <c r="B75" s="60"/>
      <c r="C75" s="35"/>
      <c r="D75" s="30">
        <v>0.47777777777777775</v>
      </c>
      <c r="E75" s="35">
        <v>0.85555555555555551</v>
      </c>
      <c r="F75" s="30"/>
      <c r="G75" s="31"/>
    </row>
    <row r="76" spans="2:7" x14ac:dyDescent="0.25">
      <c r="B76" s="60"/>
      <c r="C76" s="35"/>
      <c r="D76" s="30">
        <v>0.47777777777777775</v>
      </c>
      <c r="E76" s="35">
        <v>0.95</v>
      </c>
      <c r="F76" s="30"/>
      <c r="G76" s="31"/>
    </row>
    <row r="77" spans="2:7" x14ac:dyDescent="0.25">
      <c r="B77" s="60"/>
      <c r="C77" s="35"/>
      <c r="D77" s="30">
        <v>0.57222222222222219</v>
      </c>
      <c r="E77" s="35">
        <v>0.3833333333333333</v>
      </c>
      <c r="F77" s="30"/>
      <c r="G77" s="31"/>
    </row>
    <row r="78" spans="2:7" x14ac:dyDescent="0.25">
      <c r="B78" s="60"/>
      <c r="C78" s="35"/>
      <c r="D78" s="30">
        <v>0.57222222222222219</v>
      </c>
      <c r="E78" s="35">
        <v>0.47777777777777775</v>
      </c>
      <c r="F78" s="30"/>
      <c r="G78" s="31"/>
    </row>
    <row r="79" spans="2:7" x14ac:dyDescent="0.25">
      <c r="B79" s="60"/>
      <c r="C79" s="35"/>
      <c r="D79" s="30">
        <v>0.57222222222222219</v>
      </c>
      <c r="E79" s="35">
        <v>0.57222222222222219</v>
      </c>
      <c r="F79" s="30"/>
      <c r="G79" s="31"/>
    </row>
    <row r="80" spans="2:7" x14ac:dyDescent="0.25">
      <c r="B80" s="60"/>
      <c r="C80" s="35"/>
      <c r="D80" s="30">
        <v>0.57222222222222219</v>
      </c>
      <c r="E80" s="35">
        <v>0.66666666666666663</v>
      </c>
      <c r="F80" s="30"/>
      <c r="G80" s="31"/>
    </row>
    <row r="81" spans="2:7" x14ac:dyDescent="0.25">
      <c r="B81" s="60"/>
      <c r="C81" s="35"/>
      <c r="D81" s="30">
        <v>0.57222222222222219</v>
      </c>
      <c r="E81" s="35">
        <v>0.76111111111111107</v>
      </c>
      <c r="F81" s="30"/>
      <c r="G81" s="31"/>
    </row>
    <row r="82" spans="2:7" x14ac:dyDescent="0.25">
      <c r="B82" s="60"/>
      <c r="C82" s="35"/>
      <c r="D82" s="30">
        <v>0.57222222222222219</v>
      </c>
      <c r="E82" s="35">
        <v>0.85555555555555551</v>
      </c>
      <c r="F82" s="30"/>
      <c r="G82" s="31"/>
    </row>
    <row r="83" spans="2:7" x14ac:dyDescent="0.25">
      <c r="B83" s="60"/>
      <c r="C83" s="35"/>
      <c r="D83" s="30">
        <v>0.57222222222222219</v>
      </c>
      <c r="E83" s="35">
        <v>0.95</v>
      </c>
      <c r="F83" s="30"/>
      <c r="G83" s="31"/>
    </row>
    <row r="84" spans="2:7" x14ac:dyDescent="0.25">
      <c r="B84" s="60"/>
      <c r="C84" s="35"/>
      <c r="D84" s="30">
        <v>0.66666666666666663</v>
      </c>
      <c r="E84" s="35">
        <v>0.3833333333333333</v>
      </c>
      <c r="F84" s="30"/>
      <c r="G84" s="31"/>
    </row>
    <row r="85" spans="2:7" x14ac:dyDescent="0.25">
      <c r="B85" s="60"/>
      <c r="C85" s="35"/>
      <c r="D85" s="30">
        <v>0.66666666666666663</v>
      </c>
      <c r="E85" s="35">
        <v>0.47777777777777775</v>
      </c>
      <c r="F85" s="30"/>
      <c r="G85" s="31"/>
    </row>
    <row r="86" spans="2:7" x14ac:dyDescent="0.25">
      <c r="B86" s="60"/>
      <c r="C86" s="35"/>
      <c r="D86" s="30">
        <v>0.66666666666666663</v>
      </c>
      <c r="E86" s="35">
        <v>0.57222222222222219</v>
      </c>
      <c r="F86" s="30"/>
      <c r="G86" s="31"/>
    </row>
    <row r="87" spans="2:7" x14ac:dyDescent="0.25">
      <c r="B87" s="60"/>
      <c r="C87" s="35"/>
      <c r="D87" s="30">
        <v>0.66666666666666663</v>
      </c>
      <c r="E87" s="35">
        <v>0.66666666666666663</v>
      </c>
      <c r="F87" s="30"/>
      <c r="G87" s="31"/>
    </row>
    <row r="88" spans="2:7" x14ac:dyDescent="0.25">
      <c r="B88" s="60"/>
      <c r="C88" s="35"/>
      <c r="D88" s="30">
        <v>0.66666666666666663</v>
      </c>
      <c r="E88" s="35">
        <v>0.76111111111111107</v>
      </c>
      <c r="F88" s="30"/>
      <c r="G88" s="31"/>
    </row>
    <row r="89" spans="2:7" x14ac:dyDescent="0.25">
      <c r="B89" s="60"/>
      <c r="C89" s="35"/>
      <c r="D89" s="30">
        <v>0.66666666666666663</v>
      </c>
      <c r="E89" s="35">
        <v>0.85555555555555551</v>
      </c>
      <c r="F89" s="30"/>
      <c r="G89" s="31"/>
    </row>
    <row r="90" spans="2:7" x14ac:dyDescent="0.25">
      <c r="B90" s="60"/>
      <c r="C90" s="35"/>
      <c r="D90" s="30">
        <v>0.66666666666666663</v>
      </c>
      <c r="E90" s="35">
        <v>0.95</v>
      </c>
      <c r="F90" s="30"/>
      <c r="G90" s="31"/>
    </row>
    <row r="91" spans="2:7" x14ac:dyDescent="0.25">
      <c r="B91" s="60"/>
      <c r="C91" s="35"/>
      <c r="D91" s="30">
        <v>0.76111111111111107</v>
      </c>
      <c r="E91" s="35">
        <v>0.3833333333333333</v>
      </c>
      <c r="F91" s="30"/>
      <c r="G91" s="31"/>
    </row>
    <row r="92" spans="2:7" x14ac:dyDescent="0.25">
      <c r="B92" s="60"/>
      <c r="C92" s="35"/>
      <c r="D92" s="30">
        <v>0.76111111111111107</v>
      </c>
      <c r="E92" s="35">
        <v>0.47777777777777775</v>
      </c>
      <c r="F92" s="30"/>
      <c r="G92" s="31"/>
    </row>
    <row r="93" spans="2:7" x14ac:dyDescent="0.25">
      <c r="B93" s="60"/>
      <c r="C93" s="35"/>
      <c r="D93" s="30">
        <v>0.76111111111111107</v>
      </c>
      <c r="E93" s="35">
        <v>0.57222222222222219</v>
      </c>
      <c r="F93" s="30"/>
      <c r="G93" s="31"/>
    </row>
    <row r="94" spans="2:7" x14ac:dyDescent="0.25">
      <c r="B94" s="60"/>
      <c r="C94" s="35"/>
      <c r="D94" s="30">
        <v>0.76111111111111107</v>
      </c>
      <c r="E94" s="35">
        <v>0.66666666666666663</v>
      </c>
      <c r="F94" s="30"/>
      <c r="G94" s="31"/>
    </row>
    <row r="95" spans="2:7" x14ac:dyDescent="0.25">
      <c r="B95" s="60"/>
      <c r="C95" s="35"/>
      <c r="D95" s="30">
        <v>0.76111111111111107</v>
      </c>
      <c r="E95" s="35">
        <v>0.76111111111111107</v>
      </c>
      <c r="F95" s="30"/>
      <c r="G95" s="31"/>
    </row>
    <row r="96" spans="2:7" x14ac:dyDescent="0.25">
      <c r="B96" s="60"/>
      <c r="C96" s="35"/>
      <c r="D96" s="30">
        <v>0.76111111111111107</v>
      </c>
      <c r="E96" s="35">
        <v>0.85555555555555551</v>
      </c>
      <c r="F96" s="30"/>
      <c r="G96" s="31"/>
    </row>
    <row r="97" spans="2:7" x14ac:dyDescent="0.25">
      <c r="B97" s="60"/>
      <c r="C97" s="35"/>
      <c r="D97" s="30">
        <v>0.76111111111111107</v>
      </c>
      <c r="E97" s="35">
        <v>0.95</v>
      </c>
      <c r="F97" s="30"/>
      <c r="G97" s="31"/>
    </row>
    <row r="98" spans="2:7" x14ac:dyDescent="0.25">
      <c r="B98" s="60"/>
      <c r="C98" s="35"/>
      <c r="D98" s="30">
        <v>0.85555555555555551</v>
      </c>
      <c r="E98" s="35">
        <v>0.47777777777777775</v>
      </c>
      <c r="F98" s="30"/>
      <c r="G98" s="31"/>
    </row>
    <row r="99" spans="2:7" x14ac:dyDescent="0.25">
      <c r="B99" s="60"/>
      <c r="C99" s="35"/>
      <c r="D99" s="30">
        <v>0.85555555555555551</v>
      </c>
      <c r="E99" s="35">
        <v>0.57222222222222219</v>
      </c>
      <c r="F99" s="30"/>
      <c r="G99" s="31"/>
    </row>
    <row r="100" spans="2:7" x14ac:dyDescent="0.25">
      <c r="B100" s="60"/>
      <c r="C100" s="35"/>
      <c r="D100" s="30">
        <v>0.85555555555555551</v>
      </c>
      <c r="E100" s="35">
        <v>0.66666666666666663</v>
      </c>
      <c r="F100" s="30"/>
      <c r="G100" s="31"/>
    </row>
    <row r="101" spans="2:7" x14ac:dyDescent="0.25">
      <c r="B101" s="60"/>
      <c r="C101" s="35"/>
      <c r="D101" s="30">
        <v>0.85555555555555551</v>
      </c>
      <c r="E101" s="35">
        <v>0.76111111111111107</v>
      </c>
      <c r="F101" s="30"/>
      <c r="G101" s="31"/>
    </row>
    <row r="102" spans="2:7" x14ac:dyDescent="0.25">
      <c r="B102" s="60"/>
      <c r="C102" s="35"/>
      <c r="D102" s="30">
        <v>0.85555555555555551</v>
      </c>
      <c r="E102" s="35">
        <v>0.85555555555555551</v>
      </c>
      <c r="F102" s="30"/>
      <c r="G102" s="31"/>
    </row>
    <row r="103" spans="2:7" x14ac:dyDescent="0.25">
      <c r="B103" s="60"/>
      <c r="C103" s="35"/>
      <c r="D103" s="30">
        <v>0.85555555555555551</v>
      </c>
      <c r="E103" s="35">
        <v>0.95</v>
      </c>
      <c r="F103" s="30"/>
      <c r="G103" s="31"/>
    </row>
    <row r="104" spans="2:7" x14ac:dyDescent="0.25">
      <c r="B104" s="60"/>
      <c r="C104" s="35"/>
      <c r="D104" s="30">
        <v>0.95</v>
      </c>
      <c r="E104" s="35">
        <v>0.47777777777777775</v>
      </c>
      <c r="F104" s="30"/>
      <c r="G104" s="31"/>
    </row>
    <row r="105" spans="2:7" x14ac:dyDescent="0.25">
      <c r="B105" s="60"/>
      <c r="C105" s="35"/>
      <c r="D105" s="30">
        <v>0.95</v>
      </c>
      <c r="E105" s="35">
        <v>0.57222222222222219</v>
      </c>
      <c r="F105" s="30"/>
      <c r="G105" s="31"/>
    </row>
    <row r="106" spans="2:7" x14ac:dyDescent="0.25">
      <c r="B106" s="60"/>
      <c r="C106" s="35"/>
      <c r="D106" s="30">
        <v>0.95</v>
      </c>
      <c r="E106" s="35">
        <v>0.66666666666666663</v>
      </c>
      <c r="F106" s="30"/>
      <c r="G106" s="31"/>
    </row>
    <row r="107" spans="2:7" x14ac:dyDescent="0.25">
      <c r="B107" s="60"/>
      <c r="C107" s="35"/>
      <c r="D107" s="30">
        <v>0.95</v>
      </c>
      <c r="E107" s="35">
        <v>0.76111111111111107</v>
      </c>
      <c r="F107" s="30"/>
      <c r="G107" s="31"/>
    </row>
    <row r="108" spans="2:7" x14ac:dyDescent="0.25">
      <c r="B108" s="60"/>
      <c r="C108" s="35"/>
      <c r="D108" s="30">
        <v>0.95</v>
      </c>
      <c r="E108" s="35">
        <v>0.85555555555555551</v>
      </c>
      <c r="F108" s="30"/>
      <c r="G108" s="31"/>
    </row>
    <row r="109" spans="2:7" ht="15.75" thickBot="1" x14ac:dyDescent="0.3">
      <c r="B109" s="61"/>
      <c r="C109" s="36"/>
      <c r="D109" s="32">
        <v>0.95</v>
      </c>
      <c r="E109" s="36">
        <v>0.95</v>
      </c>
      <c r="F109" s="32"/>
      <c r="G109" s="33"/>
    </row>
  </sheetData>
  <mergeCells count="4">
    <mergeCell ref="B39:G39"/>
    <mergeCell ref="B40:C40"/>
    <mergeCell ref="D40:E40"/>
    <mergeCell ref="F40:G4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EF1E-D178-48E4-B799-8256CE263C46}">
  <dimension ref="B1:J60"/>
  <sheetViews>
    <sheetView showGridLines="0" topLeftCell="A4" zoomScaleNormal="100" workbookViewId="0">
      <selection activeCell="B1" sqref="B1"/>
    </sheetView>
  </sheetViews>
  <sheetFormatPr defaultRowHeight="15" x14ac:dyDescent="0.25"/>
  <cols>
    <col min="1" max="1" width="2" customWidth="1"/>
    <col min="2" max="2" width="15.28515625" bestFit="1" customWidth="1"/>
    <col min="3" max="4" width="12" bestFit="1" customWidth="1"/>
    <col min="5" max="5" width="19.85546875" customWidth="1"/>
    <col min="6" max="6" width="24" customWidth="1"/>
    <col min="7" max="8" width="23.42578125" customWidth="1"/>
    <col min="9" max="9" width="23.140625" customWidth="1"/>
    <col min="10" max="10" width="23" customWidth="1"/>
    <col min="11" max="11" width="16.7109375" customWidth="1"/>
  </cols>
  <sheetData>
    <row r="1" spans="2:9" ht="15.75" thickBot="1" x14ac:dyDescent="0.3"/>
    <row r="2" spans="2:9" x14ac:dyDescent="0.25">
      <c r="B2" s="89" t="s">
        <v>0</v>
      </c>
      <c r="C2" s="90" t="s">
        <v>1</v>
      </c>
      <c r="D2" s="91" t="s">
        <v>2</v>
      </c>
    </row>
    <row r="3" spans="2:9" x14ac:dyDescent="0.25">
      <c r="B3" s="66" t="s">
        <v>109</v>
      </c>
      <c r="C3" s="56">
        <v>700000</v>
      </c>
      <c r="D3" s="67">
        <v>250</v>
      </c>
    </row>
    <row r="4" spans="2:9" x14ac:dyDescent="0.25">
      <c r="B4" s="68" t="s">
        <v>113</v>
      </c>
      <c r="C4" s="1">
        <v>980000</v>
      </c>
      <c r="D4" s="69">
        <v>350</v>
      </c>
    </row>
    <row r="5" spans="2:9" x14ac:dyDescent="0.25">
      <c r="B5" s="68" t="s">
        <v>3</v>
      </c>
      <c r="C5" s="1">
        <v>1080000</v>
      </c>
      <c r="D5" s="70">
        <v>400</v>
      </c>
    </row>
    <row r="6" spans="2:9" x14ac:dyDescent="0.25">
      <c r="B6" s="68" t="s">
        <v>4</v>
      </c>
      <c r="C6" s="1">
        <v>0</v>
      </c>
      <c r="D6" s="71">
        <v>2080000</v>
      </c>
    </row>
    <row r="7" spans="2:9" ht="15.75" thickBot="1" x14ac:dyDescent="0.3">
      <c r="B7" s="72" t="s">
        <v>103</v>
      </c>
      <c r="C7" s="73">
        <v>880000</v>
      </c>
      <c r="D7" s="74">
        <v>400</v>
      </c>
    </row>
    <row r="8" spans="2:9" ht="15.75" thickBot="1" x14ac:dyDescent="0.3"/>
    <row r="9" spans="2:9" ht="26.25" x14ac:dyDescent="0.25">
      <c r="B9" s="92" t="s">
        <v>5</v>
      </c>
      <c r="C9" s="90" t="s">
        <v>6</v>
      </c>
      <c r="D9" s="93" t="s">
        <v>7</v>
      </c>
    </row>
    <row r="10" spans="2:9" x14ac:dyDescent="0.25">
      <c r="B10" s="75" t="s">
        <v>8</v>
      </c>
      <c r="C10" s="2">
        <v>7000</v>
      </c>
      <c r="D10" s="70">
        <v>15000</v>
      </c>
    </row>
    <row r="11" spans="2:9" ht="15.75" thickBot="1" x14ac:dyDescent="0.3">
      <c r="B11" s="76" t="s">
        <v>9</v>
      </c>
      <c r="C11" s="77">
        <v>0.4</v>
      </c>
      <c r="D11" s="78">
        <v>0.6</v>
      </c>
    </row>
    <row r="12" spans="2:9" ht="15.75" thickBot="1" x14ac:dyDescent="0.3"/>
    <row r="13" spans="2:9" x14ac:dyDescent="0.25">
      <c r="B13" s="92" t="s">
        <v>10</v>
      </c>
      <c r="C13" s="94" t="s">
        <v>11</v>
      </c>
      <c r="D13" s="95" t="s">
        <v>12</v>
      </c>
    </row>
    <row r="14" spans="2:9" ht="15" customHeight="1" x14ac:dyDescent="0.25">
      <c r="B14" s="68" t="s">
        <v>113</v>
      </c>
      <c r="C14" s="3">
        <v>0.7</v>
      </c>
      <c r="D14" s="79">
        <v>0.3</v>
      </c>
      <c r="H14" s="15">
        <f>C11</f>
        <v>0.4</v>
      </c>
      <c r="I14" s="8">
        <f>_xll.PTreeNodeProbability(treeCalc_1!$F$2,7)</f>
        <v>0</v>
      </c>
    </row>
    <row r="15" spans="2:9" ht="15" customHeight="1" thickBot="1" x14ac:dyDescent="0.3">
      <c r="B15" s="72" t="s">
        <v>3</v>
      </c>
      <c r="C15" s="80">
        <v>0.6</v>
      </c>
      <c r="D15" s="81">
        <v>0.4</v>
      </c>
      <c r="H15" s="16">
        <f>C18</f>
        <v>2450000</v>
      </c>
      <c r="I15" s="7">
        <f>_xll.PTreeNodeValue(treeCalc_1!$F$2,7)</f>
        <v>1470000</v>
      </c>
    </row>
    <row r="16" spans="2:9" ht="15" customHeight="1" thickBot="1" x14ac:dyDescent="0.3">
      <c r="B16" s="87"/>
      <c r="C16" s="88"/>
      <c r="D16" s="88"/>
      <c r="G16" s="15">
        <f>C14</f>
        <v>0.7</v>
      </c>
      <c r="H16" s="13" t="s">
        <v>158</v>
      </c>
    </row>
    <row r="17" spans="2:10" ht="26.25" x14ac:dyDescent="0.25">
      <c r="B17" s="92" t="s">
        <v>75</v>
      </c>
      <c r="C17" s="90" t="s">
        <v>6</v>
      </c>
      <c r="D17" s="93" t="s">
        <v>7</v>
      </c>
      <c r="G17" s="9">
        <v>0</v>
      </c>
      <c r="H17" s="14">
        <f>_xll.PTreeNodeValue(treeCalc_1!$F$2,5)</f>
        <v>3150000</v>
      </c>
    </row>
    <row r="18" spans="2:10" ht="15" customHeight="1" x14ac:dyDescent="0.25">
      <c r="B18" s="68" t="s">
        <v>113</v>
      </c>
      <c r="C18" s="3">
        <f>D4*C10</f>
        <v>2450000</v>
      </c>
      <c r="D18" s="79">
        <f>D4*D10</f>
        <v>5250000</v>
      </c>
      <c r="H18" s="15">
        <f>1-C11</f>
        <v>0.6</v>
      </c>
      <c r="I18" s="8">
        <f>_xll.PTreeNodeProbability(treeCalc_1!$F$2,8)</f>
        <v>0</v>
      </c>
    </row>
    <row r="19" spans="2:10" ht="15" customHeight="1" x14ac:dyDescent="0.25">
      <c r="B19" s="68" t="s">
        <v>3</v>
      </c>
      <c r="C19" s="3">
        <f>D5*C10</f>
        <v>2800000</v>
      </c>
      <c r="D19" s="79">
        <f>D5*D10</f>
        <v>6000000</v>
      </c>
      <c r="H19" s="9">
        <f>D18</f>
        <v>5250000</v>
      </c>
      <c r="I19" s="7">
        <f>_xll.PTreeNodeValue(treeCalc_1!$F$2,8)</f>
        <v>4270000</v>
      </c>
    </row>
    <row r="20" spans="2:10" ht="15" customHeight="1" x14ac:dyDescent="0.25">
      <c r="B20" s="82" t="s">
        <v>102</v>
      </c>
      <c r="C20" s="57">
        <f>D7*C10</f>
        <v>2800000</v>
      </c>
      <c r="D20" s="83">
        <f>D7*D10</f>
        <v>6000000</v>
      </c>
      <c r="F20" s="12" t="b">
        <f>_xll.PTreeNodeDecision(treeCalc_1!$F$2,2)</f>
        <v>0</v>
      </c>
      <c r="G20" s="13" t="s">
        <v>157</v>
      </c>
    </row>
    <row r="21" spans="2:10" ht="15" customHeight="1" thickBot="1" x14ac:dyDescent="0.3">
      <c r="B21" s="84" t="s">
        <v>109</v>
      </c>
      <c r="C21" s="85">
        <f>C10*D3</f>
        <v>1750000</v>
      </c>
      <c r="D21" s="86">
        <f>D3*D10</f>
        <v>3750000</v>
      </c>
      <c r="F21" s="9">
        <f>-C4</f>
        <v>-980000</v>
      </c>
      <c r="G21" s="14">
        <f>_xll.PTreeNodeValue(treeCalc_1!$F$2,2)</f>
        <v>3063000</v>
      </c>
    </row>
    <row r="22" spans="2:10" ht="15" customHeight="1" x14ac:dyDescent="0.25">
      <c r="I22" s="15">
        <f>C11</f>
        <v>0.4</v>
      </c>
      <c r="J22" s="8">
        <f>_xll.PTreeNodeProbability(treeCalc_1!$F$2,15)</f>
        <v>0</v>
      </c>
    </row>
    <row r="23" spans="2:10" ht="15" customHeight="1" x14ac:dyDescent="0.25">
      <c r="I23" s="9">
        <f>C20</f>
        <v>2800000</v>
      </c>
      <c r="J23" s="7">
        <f>_xll.PTreeNodeValue(treeCalc_1!$F$2,15)</f>
        <v>940000</v>
      </c>
    </row>
    <row r="24" spans="2:10" ht="15" customHeight="1" x14ac:dyDescent="0.25">
      <c r="H24" s="12" t="b">
        <f>_xll.PTreeNodeDecision(treeCalc_1!$F$2,13)</f>
        <v>1</v>
      </c>
      <c r="I24" s="13" t="s">
        <v>159</v>
      </c>
    </row>
    <row r="25" spans="2:10" ht="15" customHeight="1" x14ac:dyDescent="0.25">
      <c r="H25" s="9">
        <f>-C7</f>
        <v>-880000</v>
      </c>
      <c r="I25" s="14">
        <f>_xll.PTreeNodeValue(treeCalc_1!$F$2,13)</f>
        <v>2860000</v>
      </c>
    </row>
    <row r="26" spans="2:10" ht="15" customHeight="1" x14ac:dyDescent="0.25">
      <c r="I26" s="15">
        <f>1-C11</f>
        <v>0.6</v>
      </c>
      <c r="J26" s="8">
        <f>_xll.PTreeNodeProbability(treeCalc_1!$F$2,16)</f>
        <v>0</v>
      </c>
    </row>
    <row r="27" spans="2:10" ht="15" customHeight="1" x14ac:dyDescent="0.25">
      <c r="I27" s="9">
        <f>D20</f>
        <v>6000000</v>
      </c>
      <c r="J27" s="7">
        <f>_xll.PTreeNodeValue(treeCalc_1!$F$2,16)</f>
        <v>4140000</v>
      </c>
    </row>
    <row r="28" spans="2:10" ht="15" customHeight="1" x14ac:dyDescent="0.25">
      <c r="G28" s="15">
        <f>1-C14</f>
        <v>0.30000000000000004</v>
      </c>
      <c r="H28" s="10" t="s">
        <v>60</v>
      </c>
    </row>
    <row r="29" spans="2:10" ht="15" customHeight="1" x14ac:dyDescent="0.25">
      <c r="G29" s="9">
        <v>0</v>
      </c>
      <c r="H29" s="11">
        <f>_xll.PTreeNodeValue(treeCalc_1!$F$2,6)</f>
        <v>2860000</v>
      </c>
    </row>
    <row r="30" spans="2:10" ht="15" customHeight="1" x14ac:dyDescent="0.25">
      <c r="H30" s="12" t="b">
        <f>_xll.PTreeNodeDecision(treeCalc_1!$F$2,14)</f>
        <v>0</v>
      </c>
      <c r="I30" s="8">
        <f>_xll.PTreeNodeProbability(treeCalc_1!$F$2,14)</f>
        <v>0</v>
      </c>
    </row>
    <row r="31" spans="2:10" ht="15" customHeight="1" x14ac:dyDescent="0.25">
      <c r="H31" s="9">
        <f>D6</f>
        <v>2080000</v>
      </c>
      <c r="I31" s="7">
        <f>_xll.PTreeNodeValue(treeCalc_1!$F$2,14)</f>
        <v>1100000</v>
      </c>
    </row>
    <row r="32" spans="2:10" ht="15" customHeight="1" x14ac:dyDescent="0.25">
      <c r="E32" s="9"/>
      <c r="F32" s="10" t="s">
        <v>60</v>
      </c>
    </row>
    <row r="33" spans="5:10" ht="15" customHeight="1" x14ac:dyDescent="0.25">
      <c r="E33" s="9"/>
      <c r="F33" s="11">
        <f>_xll.PTreeNodeValue(treeCalc_1!$F$2,1)</f>
        <v>3288000</v>
      </c>
    </row>
    <row r="34" spans="5:10" ht="15" customHeight="1" x14ac:dyDescent="0.25">
      <c r="H34" s="15">
        <f>C11</f>
        <v>0.4</v>
      </c>
      <c r="I34" s="8">
        <f>_xll.PTreeNodeProbability(treeCalc_1!$F$2,11)</f>
        <v>0.24</v>
      </c>
    </row>
    <row r="35" spans="5:10" ht="15" customHeight="1" x14ac:dyDescent="0.25">
      <c r="H35" s="9">
        <f>C19</f>
        <v>2800000</v>
      </c>
      <c r="I35" s="7">
        <f>_xll.PTreeNodeValue(treeCalc_1!$F$2,11)</f>
        <v>1720000</v>
      </c>
    </row>
    <row r="36" spans="5:10" ht="15" customHeight="1" x14ac:dyDescent="0.25">
      <c r="G36" s="15">
        <f>C15</f>
        <v>0.6</v>
      </c>
      <c r="H36" s="13" t="s">
        <v>158</v>
      </c>
    </row>
    <row r="37" spans="5:10" ht="15" customHeight="1" x14ac:dyDescent="0.25">
      <c r="G37" s="9">
        <v>0</v>
      </c>
      <c r="H37" s="14">
        <f>_xll.PTreeNodeValue(treeCalc_1!$F$2,9)</f>
        <v>3640000</v>
      </c>
    </row>
    <row r="38" spans="5:10" ht="15" customHeight="1" x14ac:dyDescent="0.25">
      <c r="H38" s="15">
        <f>1-C11</f>
        <v>0.6</v>
      </c>
      <c r="I38" s="8">
        <f>_xll.PTreeNodeProbability(treeCalc_1!$F$2,12)</f>
        <v>0.36</v>
      </c>
    </row>
    <row r="39" spans="5:10" ht="15" customHeight="1" x14ac:dyDescent="0.25">
      <c r="H39" s="9">
        <f>D19</f>
        <v>6000000</v>
      </c>
      <c r="I39" s="7">
        <f>_xll.PTreeNodeValue(treeCalc_1!$F$2,12)</f>
        <v>4920000</v>
      </c>
    </row>
    <row r="40" spans="5:10" ht="15" customHeight="1" x14ac:dyDescent="0.25">
      <c r="F40" s="12" t="b">
        <f>_xll.PTreeNodeDecision(treeCalc_1!$F$2,3)</f>
        <v>1</v>
      </c>
      <c r="G40" s="13" t="s">
        <v>160</v>
      </c>
    </row>
    <row r="41" spans="5:10" ht="15" customHeight="1" x14ac:dyDescent="0.25">
      <c r="F41" s="9">
        <f>-C5</f>
        <v>-1080000</v>
      </c>
      <c r="G41" s="14">
        <f>_xll.PTreeNodeValue(treeCalc_1!$F$2,3)</f>
        <v>3288000</v>
      </c>
    </row>
    <row r="42" spans="5:10" ht="15" customHeight="1" x14ac:dyDescent="0.25">
      <c r="H42" s="12" t="b">
        <f>_xll.PTreeNodeDecision(treeCalc_1!$F$2,17)</f>
        <v>0</v>
      </c>
      <c r="I42" s="8">
        <f>_xll.PTreeNodeProbability(treeCalc_1!$F$2,17)</f>
        <v>0</v>
      </c>
    </row>
    <row r="43" spans="5:10" ht="15" customHeight="1" x14ac:dyDescent="0.25">
      <c r="H43" s="9">
        <f>D6</f>
        <v>2080000</v>
      </c>
      <c r="I43" s="7">
        <f>_xll.PTreeNodeValue(treeCalc_1!$F$2,17)</f>
        <v>1000000</v>
      </c>
    </row>
    <row r="44" spans="5:10" ht="15" customHeight="1" x14ac:dyDescent="0.25">
      <c r="G44" s="15">
        <f>1-C15</f>
        <v>0.4</v>
      </c>
      <c r="H44" s="10" t="s">
        <v>60</v>
      </c>
    </row>
    <row r="45" spans="5:10" ht="15" customHeight="1" x14ac:dyDescent="0.25">
      <c r="G45" s="9">
        <v>0</v>
      </c>
      <c r="H45" s="11">
        <f>_xll.PTreeNodeValue(treeCalc_1!$F$2,10)</f>
        <v>2760000</v>
      </c>
    </row>
    <row r="46" spans="5:10" ht="15" customHeight="1" x14ac:dyDescent="0.25">
      <c r="I46" s="15">
        <f>C11</f>
        <v>0.4</v>
      </c>
      <c r="J46" s="8">
        <f>_xll.PTreeNodeProbability(treeCalc_1!$F$2,22)</f>
        <v>0.16000000000000003</v>
      </c>
    </row>
    <row r="47" spans="5:10" ht="15" customHeight="1" x14ac:dyDescent="0.25">
      <c r="I47" s="9">
        <f>C20</f>
        <v>2800000</v>
      </c>
      <c r="J47" s="7">
        <f>_xll.PTreeNodeValue(treeCalc_1!$F$2,22)</f>
        <v>840000</v>
      </c>
    </row>
    <row r="48" spans="5:10" ht="15" customHeight="1" x14ac:dyDescent="0.25">
      <c r="H48" s="12" t="b">
        <f>_xll.PTreeNodeDecision(treeCalc_1!$F$2,21)</f>
        <v>1</v>
      </c>
      <c r="I48" s="55" t="s">
        <v>162</v>
      </c>
    </row>
    <row r="49" spans="6:10" ht="15" customHeight="1" x14ac:dyDescent="0.25">
      <c r="H49" s="9">
        <f>-C7</f>
        <v>-880000</v>
      </c>
      <c r="I49" s="14">
        <f>_xll.PTreeNodeValue(treeCalc_1!$F$2,21)</f>
        <v>2760000</v>
      </c>
    </row>
    <row r="50" spans="6:10" ht="15" customHeight="1" x14ac:dyDescent="0.25">
      <c r="I50" s="15">
        <f>1-C11</f>
        <v>0.6</v>
      </c>
      <c r="J50" s="8">
        <f>_xll.PTreeNodeProbability(treeCalc_1!$F$2,23)</f>
        <v>0.24</v>
      </c>
    </row>
    <row r="51" spans="6:10" ht="15" customHeight="1" x14ac:dyDescent="0.25">
      <c r="I51" s="9">
        <f>D20</f>
        <v>6000000</v>
      </c>
      <c r="J51" s="7">
        <f>_xll.PTreeNodeValue(treeCalc_1!$F$2,23)</f>
        <v>4040000</v>
      </c>
    </row>
    <row r="52" spans="6:10" ht="15" customHeight="1" x14ac:dyDescent="0.25"/>
    <row r="53" spans="6:10" ht="15" customHeight="1" x14ac:dyDescent="0.25">
      <c r="G53" s="15">
        <f>C11</f>
        <v>0.4</v>
      </c>
      <c r="H53" s="10" t="s">
        <v>60</v>
      </c>
    </row>
    <row r="54" spans="6:10" ht="15" customHeight="1" x14ac:dyDescent="0.25">
      <c r="G54" s="9">
        <f>C21</f>
        <v>1750000</v>
      </c>
      <c r="H54" s="11">
        <f>_xll.PTreeNodeValue(treeCalc_1!$F$2,18)</f>
        <v>3130000</v>
      </c>
    </row>
    <row r="55" spans="6:10" ht="15" customHeight="1" x14ac:dyDescent="0.25">
      <c r="H55" s="12" t="b">
        <f>_xll.PTreeNodeDecision(treeCalc_1!$F$2,20)</f>
        <v>1</v>
      </c>
      <c r="I55" s="8">
        <f>_xll.PTreeNodeProbability(treeCalc_1!$F$2,20)</f>
        <v>0</v>
      </c>
    </row>
    <row r="56" spans="6:10" ht="15" customHeight="1" x14ac:dyDescent="0.25">
      <c r="H56" s="9">
        <f>D6</f>
        <v>2080000</v>
      </c>
      <c r="I56" s="7">
        <f>_xll.PTreeNodeValue(treeCalc_1!$F$2,20)</f>
        <v>3130000</v>
      </c>
    </row>
    <row r="57" spans="6:10" ht="15" customHeight="1" x14ac:dyDescent="0.25">
      <c r="F57" s="12" t="b">
        <f>_xll.PTreeNodeDecision(treeCalc_1!$F$2,4)</f>
        <v>0</v>
      </c>
      <c r="G57" s="55" t="s">
        <v>163</v>
      </c>
    </row>
    <row r="58" spans="6:10" ht="15" customHeight="1" x14ac:dyDescent="0.25">
      <c r="F58" s="9">
        <f>-C3</f>
        <v>-700000</v>
      </c>
      <c r="G58" s="14">
        <f>_xll.PTreeNodeValue(treeCalc_1!$F$2,4)</f>
        <v>3082000</v>
      </c>
    </row>
    <row r="59" spans="6:10" ht="15" customHeight="1" x14ac:dyDescent="0.25">
      <c r="G59" s="15">
        <f>1-C11</f>
        <v>0.6</v>
      </c>
      <c r="H59" s="8">
        <f>_xll.PTreeNodeProbability(treeCalc_1!$F$2,19)</f>
        <v>0</v>
      </c>
    </row>
    <row r="60" spans="6:10" ht="15" customHeight="1" x14ac:dyDescent="0.25">
      <c r="G60" s="9">
        <f>D21</f>
        <v>3750000</v>
      </c>
      <c r="H60" s="7">
        <f>_xll.PTreeNodeValue(treeCalc_1!$F$2,19)</f>
        <v>3050000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B3C2-7FF2-4E54-B673-BA79E36C5A77}">
  <dimension ref="A1:P33"/>
  <sheetViews>
    <sheetView workbookViewId="0"/>
  </sheetViews>
  <sheetFormatPr defaultColWidth="15.7109375" defaultRowHeight="15" x14ac:dyDescent="0.25"/>
  <cols>
    <col min="1" max="16384" width="15.7109375" style="5"/>
  </cols>
  <sheetData>
    <row r="1" spans="1:16" x14ac:dyDescent="0.25">
      <c r="A1" s="5" t="s">
        <v>14</v>
      </c>
      <c r="B1" s="4" t="s">
        <v>59</v>
      </c>
      <c r="E1" s="5" t="s">
        <v>22</v>
      </c>
      <c r="F1" s="5">
        <v>3</v>
      </c>
      <c r="H1" s="5" t="s">
        <v>29</v>
      </c>
      <c r="I1" s="4" t="s">
        <v>55</v>
      </c>
      <c r="K1" s="5" t="s">
        <v>34</v>
      </c>
      <c r="L1" s="5">
        <v>100</v>
      </c>
    </row>
    <row r="2" spans="1:16" x14ac:dyDescent="0.25">
      <c r="A2" s="5" t="s">
        <v>15</v>
      </c>
      <c r="B2" s="5" t="e">
        <f>'Decision Tree'!#REF!</f>
        <v>#REF!</v>
      </c>
      <c r="E2" s="5" t="s">
        <v>24</v>
      </c>
      <c r="F2" s="5">
        <f>_xll.PTreeEvaluate5(B3,$L$11:$L$33,$J$11:$J$33,$K$11:$K$33,$N$11:$N$33,$G$11:$G$33,,L1)</f>
        <v>12839881</v>
      </c>
    </row>
    <row r="3" spans="1:16" x14ac:dyDescent="0.25">
      <c r="A3" s="5" t="s">
        <v>16</v>
      </c>
      <c r="B3" s="5" t="s">
        <v>58</v>
      </c>
      <c r="E3" s="5" t="s">
        <v>25</v>
      </c>
      <c r="F3" s="4" t="s">
        <v>51</v>
      </c>
      <c r="H3" s="5" t="s">
        <v>30</v>
      </c>
      <c r="I3" s="6" t="s">
        <v>53</v>
      </c>
    </row>
    <row r="4" spans="1:16" x14ac:dyDescent="0.25">
      <c r="A4" s="5" t="s">
        <v>17</v>
      </c>
      <c r="B4" s="5" t="s">
        <v>50</v>
      </c>
      <c r="E4" s="5" t="s">
        <v>26</v>
      </c>
      <c r="F4" s="4" t="s">
        <v>52</v>
      </c>
      <c r="H4" s="5" t="s">
        <v>31</v>
      </c>
      <c r="I4" s="4" t="s">
        <v>54</v>
      </c>
    </row>
    <row r="5" spans="1:16" x14ac:dyDescent="0.25">
      <c r="A5" s="5" t="s">
        <v>18</v>
      </c>
      <c r="B5" s="5">
        <v>0</v>
      </c>
      <c r="E5" s="5" t="s">
        <v>27</v>
      </c>
      <c r="F5" s="4" t="s">
        <v>52</v>
      </c>
      <c r="H5" s="5" t="s">
        <v>32</v>
      </c>
      <c r="I5" s="6" t="s">
        <v>53</v>
      </c>
    </row>
    <row r="6" spans="1:16" x14ac:dyDescent="0.25">
      <c r="A6" s="5" t="s">
        <v>19</v>
      </c>
      <c r="E6" s="5" t="s">
        <v>28</v>
      </c>
      <c r="F6" s="4" t="s">
        <v>156</v>
      </c>
      <c r="H6" s="5" t="s">
        <v>33</v>
      </c>
      <c r="I6" s="4" t="s">
        <v>54</v>
      </c>
    </row>
    <row r="7" spans="1:16" x14ac:dyDescent="0.25">
      <c r="A7" s="5" t="s">
        <v>20</v>
      </c>
      <c r="E7" s="5" t="s">
        <v>23</v>
      </c>
      <c r="F7" s="4" t="s">
        <v>13</v>
      </c>
    </row>
    <row r="8" spans="1:16" x14ac:dyDescent="0.25">
      <c r="A8" s="5" t="s">
        <v>21</v>
      </c>
      <c r="B8" s="5">
        <v>23</v>
      </c>
    </row>
    <row r="10" spans="1:16" x14ac:dyDescent="0.25">
      <c r="A10" s="5" t="s">
        <v>35</v>
      </c>
      <c r="B10" s="5" t="s">
        <v>36</v>
      </c>
      <c r="C10" s="5" t="s">
        <v>37</v>
      </c>
      <c r="D10" s="5" t="s">
        <v>38</v>
      </c>
      <c r="E10" s="5" t="s">
        <v>39</v>
      </c>
      <c r="F10" s="5" t="s">
        <v>40</v>
      </c>
      <c r="G10" s="5" t="s">
        <v>41</v>
      </c>
      <c r="H10" s="5" t="s">
        <v>42</v>
      </c>
      <c r="I10" s="5" t="s">
        <v>43</v>
      </c>
      <c r="J10" s="5" t="s">
        <v>44</v>
      </c>
      <c r="K10" s="5" t="s">
        <v>45</v>
      </c>
      <c r="L10" s="5" t="s">
        <v>16</v>
      </c>
      <c r="M10" s="5" t="s">
        <v>46</v>
      </c>
      <c r="N10" s="5" t="s">
        <v>47</v>
      </c>
      <c r="O10" s="5" t="s">
        <v>48</v>
      </c>
      <c r="P10" s="5" t="s">
        <v>49</v>
      </c>
    </row>
    <row r="11" spans="1:16" x14ac:dyDescent="0.25">
      <c r="A11" s="5">
        <f>'Decision Tree'!$F$33</f>
        <v>3288000</v>
      </c>
      <c r="B11" s="5" t="str">
        <f>B1</f>
        <v>Shoe Company</v>
      </c>
      <c r="C11" s="5">
        <v>0</v>
      </c>
      <c r="I11" s="5" t="s">
        <v>56</v>
      </c>
      <c r="J11" s="5">
        <f>'Decision Tree'!$E$33</f>
        <v>0</v>
      </c>
      <c r="K11" s="5">
        <f>'Decision Tree'!$E$32</f>
        <v>0</v>
      </c>
      <c r="L11" s="5" t="s">
        <v>61</v>
      </c>
      <c r="M11" s="4" t="s">
        <v>57</v>
      </c>
      <c r="O11" s="5" t="str">
        <f>'Decision Tree'!$F$32</f>
        <v>Decision</v>
      </c>
      <c r="P11" s="5" t="b">
        <v>0</v>
      </c>
    </row>
    <row r="12" spans="1:16" x14ac:dyDescent="0.25">
      <c r="A12" s="5">
        <f>'Decision Tree'!$G$21</f>
        <v>3063000</v>
      </c>
      <c r="B12" s="4" t="s">
        <v>104</v>
      </c>
      <c r="C12" s="5">
        <v>0</v>
      </c>
      <c r="I12" s="5" t="s">
        <v>56</v>
      </c>
      <c r="J12" s="5">
        <f>'Decision Tree'!$F$21</f>
        <v>-980000</v>
      </c>
      <c r="L12" s="5" t="s">
        <v>62</v>
      </c>
      <c r="M12" s="4" t="s">
        <v>57</v>
      </c>
      <c r="O12" s="5" t="str">
        <f>'Decision Tree'!$G$20</f>
        <v>EMV improved Design</v>
      </c>
      <c r="P12" s="5" t="b">
        <v>0</v>
      </c>
    </row>
    <row r="13" spans="1:16" x14ac:dyDescent="0.25">
      <c r="A13" s="5">
        <f>'Decision Tree'!$G$41</f>
        <v>3288000</v>
      </c>
      <c r="B13" s="4" t="s">
        <v>3</v>
      </c>
      <c r="C13" s="5">
        <v>0</v>
      </c>
      <c r="I13" s="5" t="s">
        <v>56</v>
      </c>
      <c r="J13" s="5">
        <f>'Decision Tree'!$F$41</f>
        <v>-1080000</v>
      </c>
      <c r="L13" s="5" t="s">
        <v>65</v>
      </c>
      <c r="M13" s="4" t="s">
        <v>57</v>
      </c>
      <c r="O13" s="5" t="str">
        <f>'Decision Tree'!$G$40</f>
        <v>EMV New Design</v>
      </c>
      <c r="P13" s="5" t="b">
        <v>0</v>
      </c>
    </row>
    <row r="14" spans="1:16" x14ac:dyDescent="0.25">
      <c r="A14" s="5">
        <f>'Decision Tree'!$G$58</f>
        <v>3082000</v>
      </c>
      <c r="B14" s="4" t="s">
        <v>109</v>
      </c>
      <c r="C14" s="5">
        <v>0</v>
      </c>
      <c r="I14" s="5" t="s">
        <v>56</v>
      </c>
      <c r="J14" s="5">
        <f>'Decision Tree'!$F$58</f>
        <v>-700000</v>
      </c>
      <c r="L14" s="5" t="s">
        <v>105</v>
      </c>
      <c r="M14" s="4" t="s">
        <v>57</v>
      </c>
      <c r="O14" s="5" t="str">
        <f>'Decision Tree'!$G$57</f>
        <v>EMV Original Design</v>
      </c>
      <c r="P14" s="5" t="b">
        <v>0</v>
      </c>
    </row>
    <row r="15" spans="1:16" x14ac:dyDescent="0.25">
      <c r="A15" s="5">
        <f>'Decision Tree'!$H$17</f>
        <v>3150000</v>
      </c>
      <c r="B15" s="4" t="s">
        <v>11</v>
      </c>
      <c r="C15" s="5">
        <v>0</v>
      </c>
      <c r="I15" s="5" t="s">
        <v>56</v>
      </c>
      <c r="J15" s="5">
        <f>'Decision Tree'!$G$17</f>
        <v>0</v>
      </c>
      <c r="K15" s="5">
        <f>'Decision Tree'!$G$16</f>
        <v>0.7</v>
      </c>
      <c r="L15" s="5" t="s">
        <v>64</v>
      </c>
      <c r="M15" s="4" t="s">
        <v>57</v>
      </c>
      <c r="O15" s="5" t="str">
        <f>'Decision Tree'!$H$16</f>
        <v>EMV approve</v>
      </c>
      <c r="P15" s="5" t="b">
        <v>0</v>
      </c>
    </row>
    <row r="16" spans="1:16" x14ac:dyDescent="0.25">
      <c r="A16" s="5">
        <f>'Decision Tree'!$H$29</f>
        <v>2860000</v>
      </c>
      <c r="B16" s="4" t="s">
        <v>12</v>
      </c>
      <c r="C16" s="5">
        <v>0</v>
      </c>
      <c r="I16" s="5" t="s">
        <v>56</v>
      </c>
      <c r="J16" s="5">
        <f>'Decision Tree'!$G$29</f>
        <v>0</v>
      </c>
      <c r="K16" s="5">
        <f>'Decision Tree'!$G$28</f>
        <v>0.30000000000000004</v>
      </c>
      <c r="L16" s="5" t="s">
        <v>70</v>
      </c>
      <c r="M16" s="4" t="s">
        <v>57</v>
      </c>
      <c r="O16" s="5" t="str">
        <f>'Decision Tree'!$H$28</f>
        <v>Decision</v>
      </c>
      <c r="P16" s="5" t="b">
        <v>0</v>
      </c>
    </row>
    <row r="17" spans="1:16" x14ac:dyDescent="0.25">
      <c r="A17" s="5">
        <f>'Decision Tree'!$I$15</f>
        <v>1470000</v>
      </c>
      <c r="B17" s="4" t="s">
        <v>6</v>
      </c>
      <c r="C17" s="5">
        <v>0</v>
      </c>
      <c r="H17" s="5" t="s">
        <v>56</v>
      </c>
      <c r="I17" s="5" t="s">
        <v>56</v>
      </c>
      <c r="J17" s="5">
        <f>'Decision Tree'!$H$15</f>
        <v>2450000</v>
      </c>
      <c r="K17" s="5">
        <f>'Decision Tree'!$H$14</f>
        <v>0.4</v>
      </c>
      <c r="L17" s="5" t="s">
        <v>63</v>
      </c>
      <c r="M17" s="4" t="s">
        <v>57</v>
      </c>
      <c r="P17" s="5" t="b">
        <v>0</v>
      </c>
    </row>
    <row r="18" spans="1:16" x14ac:dyDescent="0.25">
      <c r="A18" s="5">
        <f>'Decision Tree'!$I$19</f>
        <v>4270000</v>
      </c>
      <c r="B18" s="4" t="s">
        <v>7</v>
      </c>
      <c r="C18" s="5">
        <v>0</v>
      </c>
      <c r="H18" s="5" t="s">
        <v>56</v>
      </c>
      <c r="I18" s="5" t="s">
        <v>56</v>
      </c>
      <c r="J18" s="5">
        <f>'Decision Tree'!$H$19</f>
        <v>5250000</v>
      </c>
      <c r="K18" s="5">
        <f>'Decision Tree'!$H$18</f>
        <v>0.6</v>
      </c>
      <c r="L18" s="5" t="s">
        <v>63</v>
      </c>
      <c r="M18" s="4" t="s">
        <v>57</v>
      </c>
      <c r="P18" s="5" t="b">
        <v>0</v>
      </c>
    </row>
    <row r="19" spans="1:16" x14ac:dyDescent="0.25">
      <c r="A19" s="5">
        <f>'Decision Tree'!$H$37</f>
        <v>3640000</v>
      </c>
      <c r="B19" s="4" t="s">
        <v>11</v>
      </c>
      <c r="C19" s="5">
        <v>0</v>
      </c>
      <c r="I19" s="5" t="s">
        <v>56</v>
      </c>
      <c r="J19" s="5">
        <f>'Decision Tree'!$G$37</f>
        <v>0</v>
      </c>
      <c r="K19" s="5">
        <f>'Decision Tree'!$G$36</f>
        <v>0.6</v>
      </c>
      <c r="L19" s="5" t="s">
        <v>67</v>
      </c>
      <c r="M19" s="4" t="s">
        <v>57</v>
      </c>
      <c r="O19" s="5" t="str">
        <f>'Decision Tree'!$H$36</f>
        <v>EMV approve</v>
      </c>
      <c r="P19" s="5" t="b">
        <v>0</v>
      </c>
    </row>
    <row r="20" spans="1:16" x14ac:dyDescent="0.25">
      <c r="A20" s="5">
        <f>'Decision Tree'!$H$45</f>
        <v>2760000</v>
      </c>
      <c r="B20" s="4" t="s">
        <v>12</v>
      </c>
      <c r="C20" s="5">
        <v>0</v>
      </c>
      <c r="I20" s="5" t="s">
        <v>56</v>
      </c>
      <c r="J20" s="5">
        <f>'Decision Tree'!$G$45</f>
        <v>0</v>
      </c>
      <c r="K20" s="5">
        <f>'Decision Tree'!$G$44</f>
        <v>0.4</v>
      </c>
      <c r="L20" s="5" t="s">
        <v>110</v>
      </c>
      <c r="M20" s="4" t="s">
        <v>57</v>
      </c>
      <c r="O20" s="5" t="str">
        <f>'Decision Tree'!$H$44</f>
        <v>Decision</v>
      </c>
      <c r="P20" s="5" t="b">
        <v>0</v>
      </c>
    </row>
    <row r="21" spans="1:16" x14ac:dyDescent="0.25">
      <c r="A21" s="5">
        <f>'Decision Tree'!$I$35</f>
        <v>1720000</v>
      </c>
      <c r="B21" s="4" t="s">
        <v>68</v>
      </c>
      <c r="C21" s="5">
        <v>0</v>
      </c>
      <c r="H21" s="5" t="s">
        <v>56</v>
      </c>
      <c r="I21" s="5" t="s">
        <v>56</v>
      </c>
      <c r="J21" s="5">
        <f>'Decision Tree'!$H$35</f>
        <v>2800000</v>
      </c>
      <c r="K21" s="5">
        <f>'Decision Tree'!$H$34</f>
        <v>0.4</v>
      </c>
      <c r="L21" s="5" t="s">
        <v>66</v>
      </c>
      <c r="M21" s="4" t="s">
        <v>57</v>
      </c>
      <c r="P21" s="5" t="b">
        <v>0</v>
      </c>
    </row>
    <row r="22" spans="1:16" x14ac:dyDescent="0.25">
      <c r="A22" s="5">
        <f>'Decision Tree'!$I$39</f>
        <v>4920000</v>
      </c>
      <c r="B22" s="4" t="s">
        <v>7</v>
      </c>
      <c r="C22" s="5">
        <v>0</v>
      </c>
      <c r="H22" s="5" t="s">
        <v>56</v>
      </c>
      <c r="I22" s="5" t="s">
        <v>56</v>
      </c>
      <c r="J22" s="5">
        <f>'Decision Tree'!$H$39</f>
        <v>6000000</v>
      </c>
      <c r="K22" s="5">
        <f>'Decision Tree'!$H$38</f>
        <v>0.6</v>
      </c>
      <c r="L22" s="5" t="s">
        <v>66</v>
      </c>
      <c r="M22" s="4" t="s">
        <v>57</v>
      </c>
      <c r="P22" s="5" t="b">
        <v>0</v>
      </c>
    </row>
    <row r="23" spans="1:16" x14ac:dyDescent="0.25">
      <c r="A23" s="5">
        <f>'Decision Tree'!$I$25</f>
        <v>2860000</v>
      </c>
      <c r="B23" s="4" t="s">
        <v>103</v>
      </c>
      <c r="C23" s="5">
        <v>0</v>
      </c>
      <c r="I23" s="5" t="s">
        <v>56</v>
      </c>
      <c r="J23" s="5">
        <f>'Decision Tree'!$H$25</f>
        <v>-880000</v>
      </c>
      <c r="L23" s="5" t="s">
        <v>73</v>
      </c>
      <c r="M23" s="4" t="s">
        <v>57</v>
      </c>
      <c r="O23" s="5" t="str">
        <f>'Decision Tree'!$I$24</f>
        <v>EMV updated Design</v>
      </c>
      <c r="P23" s="5" t="b">
        <v>0</v>
      </c>
    </row>
    <row r="24" spans="1:16" x14ac:dyDescent="0.25">
      <c r="A24" s="5">
        <f>'Decision Tree'!$I$31</f>
        <v>1100000</v>
      </c>
      <c r="B24" s="4" t="s">
        <v>71</v>
      </c>
      <c r="C24" s="5">
        <v>0</v>
      </c>
      <c r="H24" s="5" t="s">
        <v>56</v>
      </c>
      <c r="I24" s="5" t="s">
        <v>56</v>
      </c>
      <c r="J24" s="5">
        <f>'Decision Tree'!$H$31</f>
        <v>2080000</v>
      </c>
      <c r="L24" s="5" t="s">
        <v>69</v>
      </c>
      <c r="M24" s="4" t="s">
        <v>57</v>
      </c>
      <c r="P24" s="5" t="b">
        <v>0</v>
      </c>
    </row>
    <row r="25" spans="1:16" x14ac:dyDescent="0.25">
      <c r="A25" s="5">
        <f>'Decision Tree'!$J$23</f>
        <v>940000</v>
      </c>
      <c r="B25" s="4" t="s">
        <v>6</v>
      </c>
      <c r="C25" s="5">
        <v>0</v>
      </c>
      <c r="H25" s="5" t="s">
        <v>56</v>
      </c>
      <c r="I25" s="5" t="s">
        <v>56</v>
      </c>
      <c r="J25" s="5">
        <f>'Decision Tree'!$I$23</f>
        <v>2800000</v>
      </c>
      <c r="K25" s="5">
        <f>'Decision Tree'!$I$22</f>
        <v>0.4</v>
      </c>
      <c r="L25" s="5" t="s">
        <v>72</v>
      </c>
      <c r="M25" s="4" t="s">
        <v>57</v>
      </c>
      <c r="P25" s="5" t="b">
        <v>0</v>
      </c>
    </row>
    <row r="26" spans="1:16" x14ac:dyDescent="0.25">
      <c r="A26" s="5">
        <f>'Decision Tree'!$J$27</f>
        <v>4140000</v>
      </c>
      <c r="B26" s="4" t="s">
        <v>7</v>
      </c>
      <c r="C26" s="5">
        <v>0</v>
      </c>
      <c r="H26" s="5" t="s">
        <v>56</v>
      </c>
      <c r="I26" s="5" t="s">
        <v>56</v>
      </c>
      <c r="J26" s="5">
        <f>'Decision Tree'!$I$27</f>
        <v>6000000</v>
      </c>
      <c r="K26" s="5">
        <f>'Decision Tree'!$I$26</f>
        <v>0.6</v>
      </c>
      <c r="L26" s="5" t="s">
        <v>72</v>
      </c>
      <c r="M26" s="4" t="s">
        <v>57</v>
      </c>
      <c r="P26" s="5" t="b">
        <v>0</v>
      </c>
    </row>
    <row r="27" spans="1:16" x14ac:dyDescent="0.25">
      <c r="A27" s="5">
        <f>'Decision Tree'!$I$43</f>
        <v>1000000</v>
      </c>
      <c r="B27" s="4" t="s">
        <v>4</v>
      </c>
      <c r="C27" s="5">
        <v>0</v>
      </c>
      <c r="H27" s="5" t="s">
        <v>56</v>
      </c>
      <c r="I27" s="5" t="s">
        <v>56</v>
      </c>
      <c r="J27" s="5">
        <f>'Decision Tree'!$H$43</f>
        <v>2080000</v>
      </c>
      <c r="L27" s="5" t="s">
        <v>74</v>
      </c>
      <c r="M27" s="4" t="s">
        <v>57</v>
      </c>
      <c r="P27" s="5" t="b">
        <v>0</v>
      </c>
    </row>
    <row r="28" spans="1:16" x14ac:dyDescent="0.25">
      <c r="A28" s="5">
        <f>'Decision Tree'!$H$54</f>
        <v>3130000</v>
      </c>
      <c r="B28" s="4" t="s">
        <v>68</v>
      </c>
      <c r="C28" s="5">
        <v>0</v>
      </c>
      <c r="I28" s="5" t="s">
        <v>56</v>
      </c>
      <c r="J28" s="5">
        <f>'Decision Tree'!$G$54</f>
        <v>1750000</v>
      </c>
      <c r="K28" s="5">
        <f>'Decision Tree'!$G$53</f>
        <v>0.4</v>
      </c>
      <c r="L28" s="5" t="s">
        <v>108</v>
      </c>
      <c r="M28" s="4" t="s">
        <v>57</v>
      </c>
      <c r="O28" s="5" t="str">
        <f>'Decision Tree'!$H$53</f>
        <v>Decision</v>
      </c>
      <c r="P28" s="5" t="b">
        <v>0</v>
      </c>
    </row>
    <row r="29" spans="1:16" x14ac:dyDescent="0.25">
      <c r="A29" s="5">
        <f>'Decision Tree'!$H$60</f>
        <v>3050000</v>
      </c>
      <c r="B29" s="4" t="s">
        <v>7</v>
      </c>
      <c r="C29" s="5">
        <v>0</v>
      </c>
      <c r="H29" s="5" t="s">
        <v>56</v>
      </c>
      <c r="I29" s="5" t="s">
        <v>56</v>
      </c>
      <c r="J29" s="5">
        <f>'Decision Tree'!$G$60</f>
        <v>3750000</v>
      </c>
      <c r="K29" s="5">
        <f>'Decision Tree'!$G$59</f>
        <v>0.6</v>
      </c>
      <c r="L29" s="5" t="s">
        <v>106</v>
      </c>
      <c r="M29" s="4" t="s">
        <v>57</v>
      </c>
      <c r="P29" s="5" t="b">
        <v>0</v>
      </c>
    </row>
    <row r="30" spans="1:16" x14ac:dyDescent="0.25">
      <c r="A30" s="5">
        <f>'Decision Tree'!$I$56</f>
        <v>3130000</v>
      </c>
      <c r="B30" s="4" t="s">
        <v>4</v>
      </c>
      <c r="C30" s="5">
        <v>0</v>
      </c>
      <c r="H30" s="5" t="s">
        <v>56</v>
      </c>
      <c r="I30" s="5" t="s">
        <v>56</v>
      </c>
      <c r="J30" s="5">
        <f>'Decision Tree'!$H$56</f>
        <v>2080000</v>
      </c>
      <c r="L30" s="5" t="s">
        <v>107</v>
      </c>
      <c r="M30" s="4" t="s">
        <v>57</v>
      </c>
      <c r="P30" s="5" t="b">
        <v>0</v>
      </c>
    </row>
    <row r="31" spans="1:16" x14ac:dyDescent="0.25">
      <c r="A31" s="5">
        <f>'Decision Tree'!$I$49</f>
        <v>2760000</v>
      </c>
      <c r="B31" s="4" t="s">
        <v>161</v>
      </c>
      <c r="C31" s="5">
        <v>0</v>
      </c>
      <c r="I31" s="5" t="s">
        <v>56</v>
      </c>
      <c r="J31" s="5">
        <f>'Decision Tree'!$H$49</f>
        <v>-880000</v>
      </c>
      <c r="L31" s="5" t="s">
        <v>111</v>
      </c>
      <c r="M31" s="4" t="s">
        <v>57</v>
      </c>
      <c r="O31" s="5" t="str">
        <f>'Decision Tree'!$I$48</f>
        <v>EMV Update design</v>
      </c>
      <c r="P31" s="5" t="b">
        <v>0</v>
      </c>
    </row>
    <row r="32" spans="1:16" x14ac:dyDescent="0.25">
      <c r="A32" s="5">
        <f>'Decision Tree'!$J$47</f>
        <v>840000</v>
      </c>
      <c r="B32" s="4" t="s">
        <v>6</v>
      </c>
      <c r="C32" s="5">
        <v>0</v>
      </c>
      <c r="H32" s="5" t="s">
        <v>56</v>
      </c>
      <c r="I32" s="5" t="s">
        <v>56</v>
      </c>
      <c r="J32" s="5">
        <f>'Decision Tree'!$I$47</f>
        <v>2800000</v>
      </c>
      <c r="K32" s="5">
        <f>'Decision Tree'!$I$46</f>
        <v>0.4</v>
      </c>
      <c r="L32" s="5" t="s">
        <v>112</v>
      </c>
      <c r="M32" s="4" t="s">
        <v>57</v>
      </c>
      <c r="P32" s="5" t="b">
        <v>0</v>
      </c>
    </row>
    <row r="33" spans="1:16" x14ac:dyDescent="0.25">
      <c r="A33" s="5">
        <f>'Decision Tree'!$J$51</f>
        <v>4040000</v>
      </c>
      <c r="B33" s="4" t="s">
        <v>7</v>
      </c>
      <c r="C33" s="5">
        <v>0</v>
      </c>
      <c r="H33" s="5" t="s">
        <v>56</v>
      </c>
      <c r="I33" s="5" t="s">
        <v>56</v>
      </c>
      <c r="J33" s="5">
        <f>'Decision Tree'!$I$51</f>
        <v>6000000</v>
      </c>
      <c r="K33" s="5">
        <f>'Decision Tree'!$I$50</f>
        <v>0.6</v>
      </c>
      <c r="L33" s="5" t="s">
        <v>112</v>
      </c>
      <c r="M33" s="4" t="s">
        <v>57</v>
      </c>
      <c r="P33" s="5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690E9-39AD-4D91-947E-B4CF498CE408}">
  <dimension ref="A1:F24"/>
  <sheetViews>
    <sheetView showGridLines="0" topLeftCell="A4" workbookViewId="0">
      <selection activeCell="K18" sqref="K18"/>
    </sheetView>
  </sheetViews>
  <sheetFormatPr defaultColWidth="9" defaultRowHeight="15" x14ac:dyDescent="0.25"/>
  <cols>
    <col min="1" max="1" width="19.85546875" customWidth="1"/>
    <col min="2" max="2" width="24" customWidth="1"/>
    <col min="3" max="4" width="23.42578125" customWidth="1"/>
    <col min="5" max="5" width="23.140625" customWidth="1"/>
    <col min="6" max="6" width="23" customWidth="1"/>
  </cols>
  <sheetData>
    <row r="1" spans="1:5" s="17" customFormat="1" ht="18" x14ac:dyDescent="0.25">
      <c r="A1" s="20" t="s">
        <v>76</v>
      </c>
    </row>
    <row r="2" spans="1:5" s="18" customFormat="1" ht="10.5" x14ac:dyDescent="0.15">
      <c r="A2" s="21" t="s">
        <v>121</v>
      </c>
    </row>
    <row r="3" spans="1:5" s="18" customFormat="1" ht="10.5" x14ac:dyDescent="0.15">
      <c r="A3" s="21" t="s">
        <v>141</v>
      </c>
    </row>
    <row r="4" spans="1:5" s="19" customFormat="1" ht="10.5" x14ac:dyDescent="0.15">
      <c r="A4" s="22" t="s">
        <v>140</v>
      </c>
    </row>
    <row r="6" spans="1:5" ht="15" customHeight="1" x14ac:dyDescent="0.25">
      <c r="A6" s="9"/>
      <c r="B6" s="10" t="s">
        <v>60</v>
      </c>
    </row>
    <row r="7" spans="1:5" ht="15" customHeight="1" x14ac:dyDescent="0.25">
      <c r="A7" s="9"/>
      <c r="B7" s="11">
        <v>3288000</v>
      </c>
    </row>
    <row r="8" spans="1:5" ht="15" customHeight="1" x14ac:dyDescent="0.25">
      <c r="D8" s="15">
        <v>0.4</v>
      </c>
      <c r="E8" s="8">
        <v>0.24</v>
      </c>
    </row>
    <row r="9" spans="1:5" ht="15" customHeight="1" x14ac:dyDescent="0.25">
      <c r="D9" s="9">
        <v>2800000</v>
      </c>
      <c r="E9" s="7">
        <v>1720000</v>
      </c>
    </row>
    <row r="10" spans="1:5" ht="15" customHeight="1" x14ac:dyDescent="0.25">
      <c r="C10" s="15">
        <v>0.6</v>
      </c>
      <c r="D10" s="13" t="s">
        <v>158</v>
      </c>
    </row>
    <row r="11" spans="1:5" ht="15" customHeight="1" x14ac:dyDescent="0.25">
      <c r="C11" s="9">
        <v>0</v>
      </c>
      <c r="D11" s="14">
        <v>3640000</v>
      </c>
    </row>
    <row r="12" spans="1:5" ht="15" customHeight="1" x14ac:dyDescent="0.25">
      <c r="D12" s="15">
        <v>0.6</v>
      </c>
      <c r="E12" s="8">
        <v>0.36</v>
      </c>
    </row>
    <row r="13" spans="1:5" ht="15" customHeight="1" x14ac:dyDescent="0.25">
      <c r="D13" s="9">
        <v>6000000</v>
      </c>
      <c r="E13" s="7">
        <v>4920000</v>
      </c>
    </row>
    <row r="14" spans="1:5" ht="15" customHeight="1" x14ac:dyDescent="0.25">
      <c r="B14" s="12" t="b">
        <v>1</v>
      </c>
      <c r="C14" s="13" t="s">
        <v>160</v>
      </c>
    </row>
    <row r="15" spans="1:5" ht="15" customHeight="1" x14ac:dyDescent="0.25">
      <c r="B15" s="9">
        <v>-1080000</v>
      </c>
      <c r="C15" s="14">
        <v>3288000</v>
      </c>
    </row>
    <row r="16" spans="1:5" ht="15" customHeight="1" x14ac:dyDescent="0.25">
      <c r="C16" s="15">
        <v>0.4</v>
      </c>
      <c r="D16" s="10" t="s">
        <v>60</v>
      </c>
    </row>
    <row r="17" spans="3:6" ht="15" customHeight="1" x14ac:dyDescent="0.25">
      <c r="C17" s="9">
        <v>0</v>
      </c>
      <c r="D17" s="11">
        <v>2760000</v>
      </c>
    </row>
    <row r="18" spans="3:6" ht="15" customHeight="1" x14ac:dyDescent="0.25">
      <c r="E18" s="15">
        <v>0.4</v>
      </c>
      <c r="F18" s="8">
        <v>0.16000000000000003</v>
      </c>
    </row>
    <row r="19" spans="3:6" ht="15" customHeight="1" x14ac:dyDescent="0.25">
      <c r="E19" s="9">
        <v>2800000</v>
      </c>
      <c r="F19" s="7">
        <v>840000</v>
      </c>
    </row>
    <row r="20" spans="3:6" ht="15" customHeight="1" x14ac:dyDescent="0.25">
      <c r="D20" s="12" t="b">
        <v>1</v>
      </c>
      <c r="E20" s="55" t="s">
        <v>162</v>
      </c>
    </row>
    <row r="21" spans="3:6" ht="15" customHeight="1" x14ac:dyDescent="0.25">
      <c r="D21" s="9">
        <v>-880000</v>
      </c>
      <c r="E21" s="14">
        <v>2760000</v>
      </c>
    </row>
    <row r="22" spans="3:6" ht="15" customHeight="1" x14ac:dyDescent="0.25">
      <c r="E22" s="15">
        <v>0.6</v>
      </c>
      <c r="F22" s="8">
        <v>0.24</v>
      </c>
    </row>
    <row r="23" spans="3:6" ht="15" customHeight="1" x14ac:dyDescent="0.25">
      <c r="E23" s="9">
        <v>6000000</v>
      </c>
      <c r="F23" s="7">
        <v>4040000</v>
      </c>
    </row>
    <row r="24" spans="3:6" ht="15" customHeight="1" x14ac:dyDescent="0.25"/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4FD4-734D-4527-B561-88D77A6DA3FD}">
  <dimension ref="B1:D35"/>
  <sheetViews>
    <sheetView showGridLines="0" workbookViewId="0">
      <selection activeCell="B1" sqref="B1"/>
    </sheetView>
  </sheetViews>
  <sheetFormatPr defaultColWidth="9" defaultRowHeight="15" x14ac:dyDescent="0.25"/>
  <cols>
    <col min="1" max="1" width="0.28515625" customWidth="1"/>
    <col min="2" max="2" width="5.7109375" customWidth="1"/>
    <col min="3" max="3" width="7.140625" customWidth="1"/>
    <col min="4" max="4" width="8.140625" customWidth="1"/>
  </cols>
  <sheetData>
    <row r="1" spans="2:2" s="17" customFormat="1" ht="18" x14ac:dyDescent="0.25">
      <c r="B1" s="20" t="s">
        <v>114</v>
      </c>
    </row>
    <row r="2" spans="2:2" s="18" customFormat="1" ht="10.5" x14ac:dyDescent="0.15">
      <c r="B2" s="21" t="s">
        <v>121</v>
      </c>
    </row>
    <row r="3" spans="2:2" s="18" customFormat="1" ht="10.5" x14ac:dyDescent="0.15">
      <c r="B3" s="21" t="s">
        <v>139</v>
      </c>
    </row>
    <row r="4" spans="2:2" s="18" customFormat="1" ht="10.5" x14ac:dyDescent="0.15">
      <c r="B4" s="21" t="s">
        <v>140</v>
      </c>
    </row>
    <row r="5" spans="2:2" s="19" customFormat="1" ht="10.5" x14ac:dyDescent="0.15">
      <c r="B5" s="22" t="s">
        <v>115</v>
      </c>
    </row>
    <row r="28" spans="2:4" ht="15.75" thickBot="1" x14ac:dyDescent="0.3"/>
    <row r="29" spans="2:4" ht="15.75" thickBot="1" x14ac:dyDescent="0.3">
      <c r="B29" s="127" t="s">
        <v>116</v>
      </c>
      <c r="C29" s="128"/>
      <c r="D29" s="129"/>
    </row>
    <row r="30" spans="2:4" x14ac:dyDescent="0.25">
      <c r="B30" s="26"/>
      <c r="C30" s="130" t="s">
        <v>118</v>
      </c>
      <c r="D30" s="131"/>
    </row>
    <row r="31" spans="2:4" x14ac:dyDescent="0.25">
      <c r="B31" s="27"/>
      <c r="C31" s="24" t="s">
        <v>81</v>
      </c>
      <c r="D31" s="25" t="s">
        <v>117</v>
      </c>
    </row>
    <row r="32" spans="2:4" x14ac:dyDescent="0.25">
      <c r="B32" s="28" t="s">
        <v>77</v>
      </c>
      <c r="C32" s="30">
        <v>840000</v>
      </c>
      <c r="D32" s="58">
        <v>0.16000000000000003</v>
      </c>
    </row>
    <row r="33" spans="2:4" x14ac:dyDescent="0.25">
      <c r="B33" s="28" t="s">
        <v>78</v>
      </c>
      <c r="C33" s="30">
        <v>1720000</v>
      </c>
      <c r="D33" s="58">
        <v>0.24</v>
      </c>
    </row>
    <row r="34" spans="2:4" x14ac:dyDescent="0.25">
      <c r="B34" s="28" t="s">
        <v>79</v>
      </c>
      <c r="C34" s="30">
        <v>4040000</v>
      </c>
      <c r="D34" s="58">
        <v>0.24</v>
      </c>
    </row>
    <row r="35" spans="2:4" ht="15.75" thickBot="1" x14ac:dyDescent="0.3">
      <c r="B35" s="29" t="s">
        <v>80</v>
      </c>
      <c r="C35" s="32">
        <v>4920000</v>
      </c>
      <c r="D35" s="59">
        <v>0.36</v>
      </c>
    </row>
  </sheetData>
  <mergeCells count="2">
    <mergeCell ref="B29:D29"/>
    <mergeCell ref="C30:D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144BF-54F1-4DC5-A37B-3333DA606EB5}">
  <dimension ref="B1:J41"/>
  <sheetViews>
    <sheetView showGridLines="0" topLeftCell="A10" workbookViewId="0">
      <selection activeCell="M22" sqref="M22"/>
    </sheetView>
  </sheetViews>
  <sheetFormatPr defaultColWidth="9" defaultRowHeight="15" x14ac:dyDescent="0.25"/>
  <cols>
    <col min="1" max="1" width="0.28515625" customWidth="1"/>
    <col min="2" max="2" width="2.7109375" bestFit="1" customWidth="1"/>
    <col min="3" max="3" width="8.7109375" bestFit="1" customWidth="1"/>
    <col min="5" max="5" width="5.7109375" bestFit="1" customWidth="1"/>
    <col min="6" max="6" width="7.140625" bestFit="1" customWidth="1"/>
    <col min="7" max="7" width="8.7109375" bestFit="1" customWidth="1"/>
    <col min="8" max="8" width="7.140625" bestFit="1" customWidth="1"/>
    <col min="9" max="9" width="8.7109375" bestFit="1" customWidth="1"/>
    <col min="10" max="10" width="7.140625" bestFit="1" customWidth="1"/>
  </cols>
  <sheetData>
    <row r="1" spans="2:2" s="17" customFormat="1" ht="18" x14ac:dyDescent="0.25">
      <c r="B1" s="20" t="s">
        <v>82</v>
      </c>
    </row>
    <row r="2" spans="2:2" s="18" customFormat="1" ht="10.5" x14ac:dyDescent="0.15">
      <c r="B2" s="21" t="s">
        <v>121</v>
      </c>
    </row>
    <row r="3" spans="2:2" s="18" customFormat="1" ht="10.5" x14ac:dyDescent="0.15">
      <c r="B3" s="21" t="s">
        <v>147</v>
      </c>
    </row>
    <row r="4" spans="2:2" s="18" customFormat="1" ht="10.5" x14ac:dyDescent="0.15">
      <c r="B4" s="21" t="s">
        <v>83</v>
      </c>
    </row>
    <row r="5" spans="2:2" s="19" customFormat="1" ht="10.5" x14ac:dyDescent="0.15">
      <c r="B5" s="22" t="s">
        <v>142</v>
      </c>
    </row>
    <row r="28" spans="2:10" ht="15.75" thickBot="1" x14ac:dyDescent="0.3"/>
    <row r="29" spans="2:10" ht="15.75" thickBot="1" x14ac:dyDescent="0.3">
      <c r="B29" s="127" t="s">
        <v>84</v>
      </c>
      <c r="C29" s="128"/>
      <c r="D29" s="128"/>
      <c r="E29" s="128"/>
      <c r="F29" s="128"/>
      <c r="G29" s="128"/>
      <c r="H29" s="128"/>
      <c r="I29" s="128"/>
      <c r="J29" s="129"/>
    </row>
    <row r="30" spans="2:10" x14ac:dyDescent="0.25">
      <c r="B30" s="26"/>
      <c r="C30" s="130" t="s">
        <v>91</v>
      </c>
      <c r="D30" s="132"/>
      <c r="E30" s="133" t="s">
        <v>104</v>
      </c>
      <c r="F30" s="132"/>
      <c r="G30" s="133" t="s">
        <v>3</v>
      </c>
      <c r="H30" s="132"/>
      <c r="I30" s="133" t="s">
        <v>109</v>
      </c>
      <c r="J30" s="134"/>
    </row>
    <row r="31" spans="2:10" x14ac:dyDescent="0.25">
      <c r="B31" s="27"/>
      <c r="C31" s="24" t="s">
        <v>81</v>
      </c>
      <c r="D31" s="34" t="s">
        <v>92</v>
      </c>
      <c r="E31" s="24" t="s">
        <v>81</v>
      </c>
      <c r="F31" s="34" t="s">
        <v>92</v>
      </c>
      <c r="G31" s="24" t="s">
        <v>81</v>
      </c>
      <c r="H31" s="34" t="s">
        <v>92</v>
      </c>
      <c r="I31" s="24" t="s">
        <v>81</v>
      </c>
      <c r="J31" s="25" t="s">
        <v>92</v>
      </c>
    </row>
    <row r="32" spans="2:10" x14ac:dyDescent="0.25">
      <c r="B32" s="28" t="s">
        <v>77</v>
      </c>
      <c r="C32" s="30">
        <v>2000000</v>
      </c>
      <c r="D32" s="37">
        <v>-3.8461538461538464E-2</v>
      </c>
      <c r="E32" s="30">
        <v>3063000</v>
      </c>
      <c r="F32" s="37">
        <v>-6.8430656934306569E-2</v>
      </c>
      <c r="G32" s="30">
        <v>3288000</v>
      </c>
      <c r="H32" s="37">
        <v>0</v>
      </c>
      <c r="I32" s="30">
        <v>3050000</v>
      </c>
      <c r="J32" s="39">
        <v>-7.2384428223844277E-2</v>
      </c>
    </row>
    <row r="33" spans="2:10" x14ac:dyDescent="0.25">
      <c r="B33" s="28" t="s">
        <v>78</v>
      </c>
      <c r="C33" s="30">
        <v>2666666.6666666665</v>
      </c>
      <c r="D33" s="37">
        <v>0.28205128205128199</v>
      </c>
      <c r="E33" s="30">
        <v>3063000</v>
      </c>
      <c r="F33" s="37">
        <v>-6.8430656934306569E-2</v>
      </c>
      <c r="G33" s="30">
        <v>3288000</v>
      </c>
      <c r="H33" s="37">
        <v>0</v>
      </c>
      <c r="I33" s="30">
        <v>3316666.666666667</v>
      </c>
      <c r="J33" s="39">
        <v>8.7185725871858199E-3</v>
      </c>
    </row>
    <row r="34" spans="2:10" x14ac:dyDescent="0.25">
      <c r="B34" s="28" t="s">
        <v>79</v>
      </c>
      <c r="C34" s="30">
        <v>3333333.3333333335</v>
      </c>
      <c r="D34" s="37">
        <v>0.60256410256410264</v>
      </c>
      <c r="E34" s="30">
        <v>3063000</v>
      </c>
      <c r="F34" s="37">
        <v>-6.8430656934306569E-2</v>
      </c>
      <c r="G34" s="30">
        <v>3288000</v>
      </c>
      <c r="H34" s="37">
        <v>0</v>
      </c>
      <c r="I34" s="30">
        <v>3583333.333333334</v>
      </c>
      <c r="J34" s="39">
        <v>8.982157339821592E-2</v>
      </c>
    </row>
    <row r="35" spans="2:10" x14ac:dyDescent="0.25">
      <c r="B35" s="28" t="s">
        <v>80</v>
      </c>
      <c r="C35" s="30">
        <v>4000000</v>
      </c>
      <c r="D35" s="37">
        <v>0.92307692307692313</v>
      </c>
      <c r="E35" s="30">
        <v>3111000</v>
      </c>
      <c r="F35" s="37">
        <v>-5.3832116788321165E-2</v>
      </c>
      <c r="G35" s="30">
        <v>3352000</v>
      </c>
      <c r="H35" s="37">
        <v>1.9464720194647202E-2</v>
      </c>
      <c r="I35" s="30">
        <v>3850000</v>
      </c>
      <c r="J35" s="39">
        <v>0.17092457420924576</v>
      </c>
    </row>
    <row r="36" spans="2:10" x14ac:dyDescent="0.25">
      <c r="B36" s="28" t="s">
        <v>85</v>
      </c>
      <c r="C36" s="30">
        <v>4666666.666666667</v>
      </c>
      <c r="D36" s="37">
        <v>1.2435897435897438</v>
      </c>
      <c r="E36" s="30">
        <v>3311000</v>
      </c>
      <c r="F36" s="37">
        <v>6.9951338199513383E-3</v>
      </c>
      <c r="G36" s="30">
        <v>3618666.666666667</v>
      </c>
      <c r="H36" s="37">
        <v>0.1005677210056773</v>
      </c>
      <c r="I36" s="30">
        <v>4116666.666666667</v>
      </c>
      <c r="J36" s="39">
        <v>0.25202757502027584</v>
      </c>
    </row>
    <row r="37" spans="2:10" x14ac:dyDescent="0.25">
      <c r="B37" s="28" t="s">
        <v>86</v>
      </c>
      <c r="C37" s="30">
        <v>5333333.333333333</v>
      </c>
      <c r="D37" s="37">
        <v>1.5641025641025639</v>
      </c>
      <c r="E37" s="30">
        <v>3511000</v>
      </c>
      <c r="F37" s="37">
        <v>6.7822384428223845E-2</v>
      </c>
      <c r="G37" s="30">
        <v>3885333.333333333</v>
      </c>
      <c r="H37" s="37">
        <v>0.18167072181670713</v>
      </c>
      <c r="I37" s="30">
        <v>4383333.333333334</v>
      </c>
      <c r="J37" s="39">
        <v>0.33313057583130595</v>
      </c>
    </row>
    <row r="38" spans="2:10" x14ac:dyDescent="0.25">
      <c r="B38" s="28" t="s">
        <v>87</v>
      </c>
      <c r="C38" s="30">
        <v>6000000</v>
      </c>
      <c r="D38" s="37">
        <v>1.8846153846153846</v>
      </c>
      <c r="E38" s="30">
        <v>3711000</v>
      </c>
      <c r="F38" s="37">
        <v>0.12864963503649635</v>
      </c>
      <c r="G38" s="30">
        <v>4152000</v>
      </c>
      <c r="H38" s="37">
        <v>0.26277372262773724</v>
      </c>
      <c r="I38" s="30">
        <v>4650000</v>
      </c>
      <c r="J38" s="39">
        <v>0.41423357664233579</v>
      </c>
    </row>
    <row r="39" spans="2:10" x14ac:dyDescent="0.25">
      <c r="B39" s="28" t="s">
        <v>88</v>
      </c>
      <c r="C39" s="30">
        <v>6666666.666666667</v>
      </c>
      <c r="D39" s="37">
        <v>2.2051282051282053</v>
      </c>
      <c r="E39" s="30">
        <v>3911000</v>
      </c>
      <c r="F39" s="37">
        <v>0.18947688564476886</v>
      </c>
      <c r="G39" s="30">
        <v>4418666.666666667</v>
      </c>
      <c r="H39" s="37">
        <v>0.34387672343876735</v>
      </c>
      <c r="I39" s="30">
        <v>4916666.666666667</v>
      </c>
      <c r="J39" s="39">
        <v>0.49533657745336584</v>
      </c>
    </row>
    <row r="40" spans="2:10" x14ac:dyDescent="0.25">
      <c r="B40" s="28" t="s">
        <v>89</v>
      </c>
      <c r="C40" s="30">
        <v>7333333.333333333</v>
      </c>
      <c r="D40" s="37">
        <v>2.5256410256410255</v>
      </c>
      <c r="E40" s="30">
        <v>4111000</v>
      </c>
      <c r="F40" s="37">
        <v>0.25030413625304138</v>
      </c>
      <c r="G40" s="30">
        <v>4685333.333333334</v>
      </c>
      <c r="H40" s="37">
        <v>0.42497972424979741</v>
      </c>
      <c r="I40" s="30">
        <v>5183333.333333334</v>
      </c>
      <c r="J40" s="39">
        <v>0.57643957826439596</v>
      </c>
    </row>
    <row r="41" spans="2:10" ht="15.75" thickBot="1" x14ac:dyDescent="0.3">
      <c r="B41" s="29" t="s">
        <v>90</v>
      </c>
      <c r="C41" s="32">
        <v>8000000</v>
      </c>
      <c r="D41" s="38">
        <v>2.8461538461538463</v>
      </c>
      <c r="E41" s="32">
        <v>4311000</v>
      </c>
      <c r="F41" s="38">
        <v>0.31113138686131386</v>
      </c>
      <c r="G41" s="32">
        <v>4952000</v>
      </c>
      <c r="H41" s="38">
        <v>0.5060827250608273</v>
      </c>
      <c r="I41" s="32">
        <v>5450000</v>
      </c>
      <c r="J41" s="40">
        <v>0.65754257907542579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A198-65A5-4B3F-AAF7-268BC6A73DD2}">
  <dimension ref="B1:J41"/>
  <sheetViews>
    <sheetView showGridLines="0" topLeftCell="A10" workbookViewId="0">
      <selection activeCell="B1" sqref="B1"/>
    </sheetView>
  </sheetViews>
  <sheetFormatPr defaultColWidth="9" defaultRowHeight="15" x14ac:dyDescent="0.25"/>
  <cols>
    <col min="1" max="1" width="0.28515625" customWidth="1"/>
    <col min="2" max="2" width="2.7109375" bestFit="1" customWidth="1"/>
    <col min="3" max="3" width="8.7109375" bestFit="1" customWidth="1"/>
    <col min="5" max="5" width="5.7109375" bestFit="1" customWidth="1"/>
    <col min="6" max="6" width="7.140625" bestFit="1" customWidth="1"/>
    <col min="7" max="7" width="8.7109375" bestFit="1" customWidth="1"/>
    <col min="8" max="8" width="7.140625" bestFit="1" customWidth="1"/>
    <col min="9" max="9" width="5.7109375" bestFit="1" customWidth="1"/>
    <col min="10" max="10" width="7.140625" bestFit="1" customWidth="1"/>
  </cols>
  <sheetData>
    <row r="1" spans="2:2" s="17" customFormat="1" ht="18" x14ac:dyDescent="0.25">
      <c r="B1" s="20" t="s">
        <v>82</v>
      </c>
    </row>
    <row r="2" spans="2:2" s="18" customFormat="1" ht="10.5" x14ac:dyDescent="0.15">
      <c r="B2" s="21" t="s">
        <v>121</v>
      </c>
    </row>
    <row r="3" spans="2:2" s="18" customFormat="1" ht="10.5" x14ac:dyDescent="0.15">
      <c r="B3" s="21" t="s">
        <v>147</v>
      </c>
    </row>
    <row r="4" spans="2:2" s="18" customFormat="1" ht="10.5" x14ac:dyDescent="0.15">
      <c r="B4" s="21" t="s">
        <v>83</v>
      </c>
    </row>
    <row r="5" spans="2:2" s="19" customFormat="1" ht="10.5" x14ac:dyDescent="0.15">
      <c r="B5" s="22" t="s">
        <v>148</v>
      </c>
    </row>
    <row r="28" spans="2:10" ht="15.75" thickBot="1" x14ac:dyDescent="0.3"/>
    <row r="29" spans="2:10" ht="15.75" thickBot="1" x14ac:dyDescent="0.3">
      <c r="B29" s="127" t="s">
        <v>84</v>
      </c>
      <c r="C29" s="128"/>
      <c r="D29" s="128"/>
      <c r="E29" s="128"/>
      <c r="F29" s="128"/>
      <c r="G29" s="128"/>
      <c r="H29" s="128"/>
      <c r="I29" s="128"/>
      <c r="J29" s="129"/>
    </row>
    <row r="30" spans="2:10" x14ac:dyDescent="0.25">
      <c r="B30" s="26"/>
      <c r="C30" s="130" t="s">
        <v>91</v>
      </c>
      <c r="D30" s="132"/>
      <c r="E30" s="133" t="s">
        <v>104</v>
      </c>
      <c r="F30" s="132"/>
      <c r="G30" s="133" t="s">
        <v>3</v>
      </c>
      <c r="H30" s="132"/>
      <c r="I30" s="133" t="s">
        <v>109</v>
      </c>
      <c r="J30" s="134"/>
    </row>
    <row r="31" spans="2:10" x14ac:dyDescent="0.25">
      <c r="B31" s="27"/>
      <c r="C31" s="24" t="s">
        <v>81</v>
      </c>
      <c r="D31" s="34" t="s">
        <v>92</v>
      </c>
      <c r="E31" s="24" t="s">
        <v>81</v>
      </c>
      <c r="F31" s="34" t="s">
        <v>92</v>
      </c>
      <c r="G31" s="24" t="s">
        <v>81</v>
      </c>
      <c r="H31" s="34" t="s">
        <v>92</v>
      </c>
      <c r="I31" s="24" t="s">
        <v>81</v>
      </c>
      <c r="J31" s="25" t="s">
        <v>92</v>
      </c>
    </row>
    <row r="32" spans="2:10" x14ac:dyDescent="0.25">
      <c r="B32" s="28" t="s">
        <v>77</v>
      </c>
      <c r="C32" s="30">
        <v>0.1</v>
      </c>
      <c r="D32" s="37">
        <v>-0.83333333333333337</v>
      </c>
      <c r="E32" s="30">
        <v>3063000</v>
      </c>
      <c r="F32" s="37">
        <v>-6.8430656934306569E-2</v>
      </c>
      <c r="G32" s="30">
        <v>2848000</v>
      </c>
      <c r="H32" s="37">
        <v>-0.13381995133819952</v>
      </c>
      <c r="I32" s="30">
        <v>3082000</v>
      </c>
      <c r="J32" s="39">
        <v>-6.2652068126520688E-2</v>
      </c>
    </row>
    <row r="33" spans="2:10" x14ac:dyDescent="0.25">
      <c r="B33" s="28" t="s">
        <v>78</v>
      </c>
      <c r="C33" s="30">
        <v>0.19444444444444445</v>
      </c>
      <c r="D33" s="37">
        <v>-0.67592592592592593</v>
      </c>
      <c r="E33" s="30">
        <v>3063000</v>
      </c>
      <c r="F33" s="37">
        <v>-6.8430656934306569E-2</v>
      </c>
      <c r="G33" s="30">
        <v>2931111.111111111</v>
      </c>
      <c r="H33" s="37">
        <v>-0.10854284941876186</v>
      </c>
      <c r="I33" s="30">
        <v>3082000</v>
      </c>
      <c r="J33" s="39">
        <v>-6.2652068126520688E-2</v>
      </c>
    </row>
    <row r="34" spans="2:10" x14ac:dyDescent="0.25">
      <c r="B34" s="28" t="s">
        <v>79</v>
      </c>
      <c r="C34" s="30">
        <v>0.28888888888888886</v>
      </c>
      <c r="D34" s="37">
        <v>-0.5185185185185186</v>
      </c>
      <c r="E34" s="30">
        <v>3063000</v>
      </c>
      <c r="F34" s="37">
        <v>-6.8430656934306569E-2</v>
      </c>
      <c r="G34" s="30">
        <v>3014222.222222222</v>
      </c>
      <c r="H34" s="37">
        <v>-8.3265747499324208E-2</v>
      </c>
      <c r="I34" s="30">
        <v>3082000</v>
      </c>
      <c r="J34" s="39">
        <v>-6.2652068126520688E-2</v>
      </c>
    </row>
    <row r="35" spans="2:10" x14ac:dyDescent="0.25">
      <c r="B35" s="28" t="s">
        <v>80</v>
      </c>
      <c r="C35" s="30">
        <v>0.3833333333333333</v>
      </c>
      <c r="D35" s="37">
        <v>-0.36111111111111116</v>
      </c>
      <c r="E35" s="30">
        <v>3063000</v>
      </c>
      <c r="F35" s="37">
        <v>-6.8430656934306569E-2</v>
      </c>
      <c r="G35" s="30">
        <v>3097333.333333333</v>
      </c>
      <c r="H35" s="37">
        <v>-5.7988645579886547E-2</v>
      </c>
      <c r="I35" s="30">
        <v>3082000</v>
      </c>
      <c r="J35" s="39">
        <v>-6.2652068126520688E-2</v>
      </c>
    </row>
    <row r="36" spans="2:10" x14ac:dyDescent="0.25">
      <c r="B36" s="28" t="s">
        <v>85</v>
      </c>
      <c r="C36" s="30">
        <v>0.47777777777777775</v>
      </c>
      <c r="D36" s="37">
        <v>-0.20370370370370372</v>
      </c>
      <c r="E36" s="30">
        <v>3063000</v>
      </c>
      <c r="F36" s="37">
        <v>-6.8430656934306569E-2</v>
      </c>
      <c r="G36" s="30">
        <v>3180444.4444444445</v>
      </c>
      <c r="H36" s="37">
        <v>-3.2711543660448754E-2</v>
      </c>
      <c r="I36" s="30">
        <v>3082000</v>
      </c>
      <c r="J36" s="39">
        <v>-6.2652068126520688E-2</v>
      </c>
    </row>
    <row r="37" spans="2:10" x14ac:dyDescent="0.25">
      <c r="B37" s="28" t="s">
        <v>86</v>
      </c>
      <c r="C37" s="30">
        <v>0.57222222222222219</v>
      </c>
      <c r="D37" s="37">
        <v>-4.6296296296296321E-2</v>
      </c>
      <c r="E37" s="30">
        <v>3063000</v>
      </c>
      <c r="F37" s="37">
        <v>-6.8430656934306569E-2</v>
      </c>
      <c r="G37" s="30">
        <v>3263555.5555555555</v>
      </c>
      <c r="H37" s="37">
        <v>-7.4344417410110997E-3</v>
      </c>
      <c r="I37" s="30">
        <v>3082000</v>
      </c>
      <c r="J37" s="39">
        <v>-6.2652068126520688E-2</v>
      </c>
    </row>
    <row r="38" spans="2:10" x14ac:dyDescent="0.25">
      <c r="B38" s="28" t="s">
        <v>87</v>
      </c>
      <c r="C38" s="30">
        <v>0.66666666666666663</v>
      </c>
      <c r="D38" s="37">
        <v>0.11111111111111109</v>
      </c>
      <c r="E38" s="30">
        <v>3063000</v>
      </c>
      <c r="F38" s="37">
        <v>-6.8430656934306569E-2</v>
      </c>
      <c r="G38" s="30">
        <v>3346666.6666666665</v>
      </c>
      <c r="H38" s="37">
        <v>1.7842660178426555E-2</v>
      </c>
      <c r="I38" s="30">
        <v>3082000</v>
      </c>
      <c r="J38" s="39">
        <v>-6.2652068126520688E-2</v>
      </c>
    </row>
    <row r="39" spans="2:10" x14ac:dyDescent="0.25">
      <c r="B39" s="28" t="s">
        <v>88</v>
      </c>
      <c r="C39" s="30">
        <v>0.76111111111111107</v>
      </c>
      <c r="D39" s="37">
        <v>0.26851851851851849</v>
      </c>
      <c r="E39" s="30">
        <v>3063000</v>
      </c>
      <c r="F39" s="37">
        <v>-6.8430656934306569E-2</v>
      </c>
      <c r="G39" s="30">
        <v>3429777.777777778</v>
      </c>
      <c r="H39" s="37">
        <v>4.3119762097864348E-2</v>
      </c>
      <c r="I39" s="30">
        <v>3082000</v>
      </c>
      <c r="J39" s="39">
        <v>-6.2652068126520688E-2</v>
      </c>
    </row>
    <row r="40" spans="2:10" x14ac:dyDescent="0.25">
      <c r="B40" s="28" t="s">
        <v>89</v>
      </c>
      <c r="C40" s="30">
        <v>0.85555555555555551</v>
      </c>
      <c r="D40" s="37">
        <v>0.42592592592592593</v>
      </c>
      <c r="E40" s="30">
        <v>3063000</v>
      </c>
      <c r="F40" s="37">
        <v>-6.8430656934306569E-2</v>
      </c>
      <c r="G40" s="30">
        <v>3512888.888888889</v>
      </c>
      <c r="H40" s="37">
        <v>6.8396864017302009E-2</v>
      </c>
      <c r="I40" s="30">
        <v>3082000</v>
      </c>
      <c r="J40" s="39">
        <v>-6.2652068126520688E-2</v>
      </c>
    </row>
    <row r="41" spans="2:10" ht="15.75" thickBot="1" x14ac:dyDescent="0.3">
      <c r="B41" s="29" t="s">
        <v>90</v>
      </c>
      <c r="C41" s="32">
        <v>0.95</v>
      </c>
      <c r="D41" s="38">
        <v>0.58333333333333337</v>
      </c>
      <c r="E41" s="32">
        <v>3063000</v>
      </c>
      <c r="F41" s="38">
        <v>-6.8430656934306569E-2</v>
      </c>
      <c r="G41" s="32">
        <v>3596000</v>
      </c>
      <c r="H41" s="38">
        <v>9.3673965936739656E-2</v>
      </c>
      <c r="I41" s="32">
        <v>3082000</v>
      </c>
      <c r="J41" s="40">
        <v>-6.2652068126520688E-2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C4A3-3C6F-4961-992D-00F34600122E}">
  <dimension ref="B1:J41"/>
  <sheetViews>
    <sheetView showGridLines="0" workbookViewId="0">
      <selection activeCell="B1" sqref="B1"/>
    </sheetView>
  </sheetViews>
  <sheetFormatPr defaultColWidth="9" defaultRowHeight="15" x14ac:dyDescent="0.25"/>
  <cols>
    <col min="1" max="1" width="0.28515625" customWidth="1"/>
    <col min="2" max="2" width="2.7109375" bestFit="1" customWidth="1"/>
    <col min="3" max="3" width="8.7109375" bestFit="1" customWidth="1"/>
    <col min="5" max="5" width="8.7109375" bestFit="1" customWidth="1"/>
    <col min="6" max="6" width="7.140625" bestFit="1" customWidth="1"/>
    <col min="7" max="7" width="5.7109375" bestFit="1" customWidth="1"/>
    <col min="8" max="8" width="7.140625" bestFit="1" customWidth="1"/>
    <col min="9" max="9" width="5.7109375" bestFit="1" customWidth="1"/>
    <col min="10" max="10" width="7.140625" bestFit="1" customWidth="1"/>
  </cols>
  <sheetData>
    <row r="1" spans="2:2" s="17" customFormat="1" ht="18" x14ac:dyDescent="0.25">
      <c r="B1" s="20" t="s">
        <v>82</v>
      </c>
    </row>
    <row r="2" spans="2:2" s="18" customFormat="1" ht="10.5" x14ac:dyDescent="0.15">
      <c r="B2" s="21" t="s">
        <v>121</v>
      </c>
    </row>
    <row r="3" spans="2:2" s="18" customFormat="1" ht="10.5" x14ac:dyDescent="0.15">
      <c r="B3" s="21" t="s">
        <v>149</v>
      </c>
    </row>
    <row r="4" spans="2:2" s="18" customFormat="1" ht="10.5" x14ac:dyDescent="0.15">
      <c r="B4" s="21" t="s">
        <v>83</v>
      </c>
    </row>
    <row r="5" spans="2:2" s="19" customFormat="1" ht="10.5" x14ac:dyDescent="0.15">
      <c r="B5" s="22" t="s">
        <v>143</v>
      </c>
    </row>
    <row r="28" spans="2:10" ht="15.75" thickBot="1" x14ac:dyDescent="0.3"/>
    <row r="29" spans="2:10" ht="15.75" thickBot="1" x14ac:dyDescent="0.3">
      <c r="B29" s="127" t="s">
        <v>84</v>
      </c>
      <c r="C29" s="128"/>
      <c r="D29" s="128"/>
      <c r="E29" s="128"/>
      <c r="F29" s="128"/>
      <c r="G29" s="128"/>
      <c r="H29" s="128"/>
      <c r="I29" s="128"/>
      <c r="J29" s="129"/>
    </row>
    <row r="30" spans="2:10" x14ac:dyDescent="0.25">
      <c r="B30" s="26"/>
      <c r="C30" s="130" t="s">
        <v>91</v>
      </c>
      <c r="D30" s="132"/>
      <c r="E30" s="133" t="s">
        <v>104</v>
      </c>
      <c r="F30" s="132"/>
      <c r="G30" s="133" t="s">
        <v>3</v>
      </c>
      <c r="H30" s="132"/>
      <c r="I30" s="133" t="s">
        <v>109</v>
      </c>
      <c r="J30" s="134"/>
    </row>
    <row r="31" spans="2:10" x14ac:dyDescent="0.25">
      <c r="B31" s="27"/>
      <c r="C31" s="24" t="s">
        <v>81</v>
      </c>
      <c r="D31" s="34" t="s">
        <v>92</v>
      </c>
      <c r="E31" s="24" t="s">
        <v>81</v>
      </c>
      <c r="F31" s="34" t="s">
        <v>92</v>
      </c>
      <c r="G31" s="24" t="s">
        <v>81</v>
      </c>
      <c r="H31" s="34" t="s">
        <v>92</v>
      </c>
      <c r="I31" s="24" t="s">
        <v>81</v>
      </c>
      <c r="J31" s="25" t="s">
        <v>92</v>
      </c>
    </row>
    <row r="32" spans="2:10" x14ac:dyDescent="0.25">
      <c r="B32" s="28" t="s">
        <v>77</v>
      </c>
      <c r="C32" s="30">
        <v>0.1</v>
      </c>
      <c r="D32" s="37">
        <v>-0.8571428571428571</v>
      </c>
      <c r="E32" s="30">
        <v>2889000</v>
      </c>
      <c r="F32" s="37">
        <v>-0.12135036496350365</v>
      </c>
      <c r="G32" s="30">
        <v>3288000</v>
      </c>
      <c r="H32" s="37">
        <v>0</v>
      </c>
      <c r="I32" s="30">
        <v>3082000</v>
      </c>
      <c r="J32" s="39">
        <v>-6.2652068126520688E-2</v>
      </c>
    </row>
    <row r="33" spans="2:10" x14ac:dyDescent="0.25">
      <c r="B33" s="28" t="s">
        <v>78</v>
      </c>
      <c r="C33" s="30">
        <v>0.19444444444444445</v>
      </c>
      <c r="D33" s="37">
        <v>-0.72222222222222221</v>
      </c>
      <c r="E33" s="30">
        <v>2916388.888888889</v>
      </c>
      <c r="F33" s="37">
        <v>-0.11302041092187075</v>
      </c>
      <c r="G33" s="30">
        <v>3288000</v>
      </c>
      <c r="H33" s="37">
        <v>0</v>
      </c>
      <c r="I33" s="30">
        <v>3082000</v>
      </c>
      <c r="J33" s="39">
        <v>-6.2652068126520688E-2</v>
      </c>
    </row>
    <row r="34" spans="2:10" x14ac:dyDescent="0.25">
      <c r="B34" s="28" t="s">
        <v>79</v>
      </c>
      <c r="C34" s="30">
        <v>0.28888888888888886</v>
      </c>
      <c r="D34" s="37">
        <v>-0.58730158730158732</v>
      </c>
      <c r="E34" s="30">
        <v>2943777.7777777775</v>
      </c>
      <c r="F34" s="37">
        <v>-0.10469045688023798</v>
      </c>
      <c r="G34" s="30">
        <v>3288000</v>
      </c>
      <c r="H34" s="37">
        <v>0</v>
      </c>
      <c r="I34" s="30">
        <v>3082000</v>
      </c>
      <c r="J34" s="39">
        <v>-6.2652068126520688E-2</v>
      </c>
    </row>
    <row r="35" spans="2:10" x14ac:dyDescent="0.25">
      <c r="B35" s="28" t="s">
        <v>80</v>
      </c>
      <c r="C35" s="30">
        <v>0.3833333333333333</v>
      </c>
      <c r="D35" s="37">
        <v>-0.45238095238095238</v>
      </c>
      <c r="E35" s="30">
        <v>2971166.666666667</v>
      </c>
      <c r="F35" s="37">
        <v>-9.6360502838604936E-2</v>
      </c>
      <c r="G35" s="30">
        <v>3288000</v>
      </c>
      <c r="H35" s="37">
        <v>0</v>
      </c>
      <c r="I35" s="30">
        <v>3082000</v>
      </c>
      <c r="J35" s="39">
        <v>-6.2652068126520688E-2</v>
      </c>
    </row>
    <row r="36" spans="2:10" x14ac:dyDescent="0.25">
      <c r="B36" s="28" t="s">
        <v>85</v>
      </c>
      <c r="C36" s="30">
        <v>0.47777777777777775</v>
      </c>
      <c r="D36" s="37">
        <v>-0.31746031746031744</v>
      </c>
      <c r="E36" s="30">
        <v>2998555.555555556</v>
      </c>
      <c r="F36" s="37">
        <v>-8.803054879697203E-2</v>
      </c>
      <c r="G36" s="30">
        <v>3288000</v>
      </c>
      <c r="H36" s="37">
        <v>0</v>
      </c>
      <c r="I36" s="30">
        <v>3082000</v>
      </c>
      <c r="J36" s="39">
        <v>-6.2652068126520688E-2</v>
      </c>
    </row>
    <row r="37" spans="2:10" x14ac:dyDescent="0.25">
      <c r="B37" s="28" t="s">
        <v>86</v>
      </c>
      <c r="C37" s="30">
        <v>0.57222222222222219</v>
      </c>
      <c r="D37" s="37">
        <v>-0.18253968253968253</v>
      </c>
      <c r="E37" s="30">
        <v>3025944.4444444445</v>
      </c>
      <c r="F37" s="37">
        <v>-7.9700594755339263E-2</v>
      </c>
      <c r="G37" s="30">
        <v>3288000</v>
      </c>
      <c r="H37" s="37">
        <v>0</v>
      </c>
      <c r="I37" s="30">
        <v>3082000</v>
      </c>
      <c r="J37" s="39">
        <v>-6.2652068126520688E-2</v>
      </c>
    </row>
    <row r="38" spans="2:10" x14ac:dyDescent="0.25">
      <c r="B38" s="28" t="s">
        <v>87</v>
      </c>
      <c r="C38" s="30">
        <v>0.66666666666666663</v>
      </c>
      <c r="D38" s="37">
        <v>-4.7619047619047609E-2</v>
      </c>
      <c r="E38" s="30">
        <v>3053333.3333333335</v>
      </c>
      <c r="F38" s="37">
        <v>-7.1370640713706357E-2</v>
      </c>
      <c r="G38" s="30">
        <v>3288000</v>
      </c>
      <c r="H38" s="37">
        <v>0</v>
      </c>
      <c r="I38" s="30">
        <v>3082000</v>
      </c>
      <c r="J38" s="39">
        <v>-6.2652068126520688E-2</v>
      </c>
    </row>
    <row r="39" spans="2:10" x14ac:dyDescent="0.25">
      <c r="B39" s="28" t="s">
        <v>88</v>
      </c>
      <c r="C39" s="30">
        <v>0.76111111111111107</v>
      </c>
      <c r="D39" s="37">
        <v>8.7301587301587311E-2</v>
      </c>
      <c r="E39" s="30">
        <v>3080722.2222222225</v>
      </c>
      <c r="F39" s="37">
        <v>-6.3040686672073451E-2</v>
      </c>
      <c r="G39" s="30">
        <v>3288000</v>
      </c>
      <c r="H39" s="37">
        <v>0</v>
      </c>
      <c r="I39" s="30">
        <v>3082000</v>
      </c>
      <c r="J39" s="39">
        <v>-6.2652068126520688E-2</v>
      </c>
    </row>
    <row r="40" spans="2:10" x14ac:dyDescent="0.25">
      <c r="B40" s="28" t="s">
        <v>89</v>
      </c>
      <c r="C40" s="30">
        <v>0.85555555555555551</v>
      </c>
      <c r="D40" s="37">
        <v>0.22222222222222224</v>
      </c>
      <c r="E40" s="30">
        <v>3108111.111111111</v>
      </c>
      <c r="F40" s="37">
        <v>-5.4710732630440691E-2</v>
      </c>
      <c r="G40" s="30">
        <v>3288000</v>
      </c>
      <c r="H40" s="37">
        <v>0</v>
      </c>
      <c r="I40" s="30">
        <v>3082000</v>
      </c>
      <c r="J40" s="39">
        <v>-6.2652068126520688E-2</v>
      </c>
    </row>
    <row r="41" spans="2:10" ht="15.75" thickBot="1" x14ac:dyDescent="0.3">
      <c r="B41" s="29" t="s">
        <v>90</v>
      </c>
      <c r="C41" s="32">
        <v>0.95</v>
      </c>
      <c r="D41" s="38">
        <v>0.35714285714285715</v>
      </c>
      <c r="E41" s="32">
        <v>3135500</v>
      </c>
      <c r="F41" s="38">
        <v>-4.6380778588807785E-2</v>
      </c>
      <c r="G41" s="32">
        <v>3288000</v>
      </c>
      <c r="H41" s="38">
        <v>0</v>
      </c>
      <c r="I41" s="32">
        <v>3082000</v>
      </c>
      <c r="J41" s="40">
        <v>-6.2652068126520688E-2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E21B-7699-4900-973D-F19916B4EDE8}">
  <dimension ref="B1:J35"/>
  <sheetViews>
    <sheetView showGridLines="0" workbookViewId="0">
      <selection activeCell="B1" sqref="B1"/>
    </sheetView>
  </sheetViews>
  <sheetFormatPr defaultColWidth="9" defaultRowHeight="15" x14ac:dyDescent="0.25"/>
  <cols>
    <col min="1" max="1" width="0.28515625" customWidth="1"/>
    <col min="2" max="2" width="3.42578125" bestFit="1" customWidth="1"/>
    <col min="3" max="3" width="30.5703125" customWidth="1"/>
    <col min="4" max="4" width="2.85546875" bestFit="1" customWidth="1"/>
    <col min="5" max="5" width="5.7109375" bestFit="1" customWidth="1"/>
    <col min="6" max="6" width="7.140625" bestFit="1" customWidth="1"/>
    <col min="7" max="8" width="5.7109375" bestFit="1" customWidth="1"/>
    <col min="9" max="9" width="7.140625" bestFit="1" customWidth="1"/>
    <col min="10" max="10" width="5.7109375" bestFit="1" customWidth="1"/>
  </cols>
  <sheetData>
    <row r="1" spans="2:2" s="17" customFormat="1" ht="18" x14ac:dyDescent="0.25">
      <c r="B1" s="20" t="s">
        <v>93</v>
      </c>
    </row>
    <row r="2" spans="2:2" s="18" customFormat="1" ht="10.5" x14ac:dyDescent="0.15">
      <c r="B2" s="21" t="s">
        <v>121</v>
      </c>
    </row>
    <row r="3" spans="2:2" s="18" customFormat="1" ht="10.5" x14ac:dyDescent="0.15">
      <c r="B3" s="21" t="s">
        <v>150</v>
      </c>
    </row>
    <row r="4" spans="2:2" s="19" customFormat="1" ht="10.5" x14ac:dyDescent="0.15">
      <c r="B4" s="22" t="s">
        <v>83</v>
      </c>
    </row>
    <row r="27" spans="2:10" ht="15.75" thickBot="1" x14ac:dyDescent="0.3"/>
    <row r="28" spans="2:10" x14ac:dyDescent="0.25">
      <c r="B28" s="127" t="s">
        <v>94</v>
      </c>
      <c r="C28" s="128"/>
      <c r="D28" s="128"/>
      <c r="E28" s="128"/>
      <c r="F28" s="128"/>
      <c r="G28" s="128"/>
      <c r="H28" s="128"/>
      <c r="I28" s="128"/>
      <c r="J28" s="129"/>
    </row>
    <row r="29" spans="2:10" ht="15.75" thickBot="1" x14ac:dyDescent="0.3">
      <c r="B29" s="135" t="s">
        <v>95</v>
      </c>
      <c r="C29" s="136"/>
      <c r="D29" s="136"/>
      <c r="E29" s="136"/>
      <c r="F29" s="136"/>
      <c r="G29" s="136"/>
      <c r="H29" s="136"/>
      <c r="I29" s="136"/>
      <c r="J29" s="137"/>
    </row>
    <row r="30" spans="2:10" x14ac:dyDescent="0.25">
      <c r="B30" s="43"/>
      <c r="C30" s="23"/>
      <c r="D30" s="23"/>
      <c r="E30" s="138" t="s">
        <v>99</v>
      </c>
      <c r="F30" s="139"/>
      <c r="G30" s="139"/>
      <c r="H30" s="138" t="s">
        <v>101</v>
      </c>
      <c r="I30" s="139"/>
      <c r="J30" s="142"/>
    </row>
    <row r="31" spans="2:10" x14ac:dyDescent="0.25">
      <c r="B31" s="44"/>
      <c r="C31" s="45"/>
      <c r="D31" s="49"/>
      <c r="E31" s="140" t="s">
        <v>100</v>
      </c>
      <c r="F31" s="141"/>
      <c r="G31" s="49" t="s">
        <v>91</v>
      </c>
      <c r="H31" s="140" t="s">
        <v>100</v>
      </c>
      <c r="I31" s="141"/>
      <c r="J31" s="46" t="s">
        <v>91</v>
      </c>
    </row>
    <row r="32" spans="2:10" x14ac:dyDescent="0.25">
      <c r="B32" s="47" t="s">
        <v>96</v>
      </c>
      <c r="C32" s="48" t="s">
        <v>97</v>
      </c>
      <c r="D32" s="50" t="s">
        <v>98</v>
      </c>
      <c r="E32" s="24" t="s">
        <v>81</v>
      </c>
      <c r="F32" s="34" t="s">
        <v>92</v>
      </c>
      <c r="G32" s="34" t="s">
        <v>81</v>
      </c>
      <c r="H32" s="24" t="s">
        <v>81</v>
      </c>
      <c r="I32" s="34" t="s">
        <v>92</v>
      </c>
      <c r="J32" s="25" t="s">
        <v>81</v>
      </c>
    </row>
    <row r="33" spans="2:10" x14ac:dyDescent="0.25">
      <c r="B33" s="41">
        <v>1</v>
      </c>
      <c r="C33" s="51" t="s">
        <v>126</v>
      </c>
      <c r="D33" s="52" t="s">
        <v>144</v>
      </c>
      <c r="E33" s="30">
        <v>3288000</v>
      </c>
      <c r="F33" s="37">
        <v>0</v>
      </c>
      <c r="G33" s="35">
        <v>2000000</v>
      </c>
      <c r="H33" s="30">
        <v>5450000</v>
      </c>
      <c r="I33" s="37">
        <v>0.65754257907542579</v>
      </c>
      <c r="J33" s="31">
        <v>8000000</v>
      </c>
    </row>
    <row r="34" spans="2:10" x14ac:dyDescent="0.25">
      <c r="B34" s="41">
        <v>2</v>
      </c>
      <c r="C34" s="51" t="s">
        <v>151</v>
      </c>
      <c r="D34" s="52" t="s">
        <v>145</v>
      </c>
      <c r="E34" s="30">
        <v>3082000</v>
      </c>
      <c r="F34" s="37">
        <v>-6.2652068126520688E-2</v>
      </c>
      <c r="G34" s="35">
        <v>0.1</v>
      </c>
      <c r="H34" s="30">
        <v>3596000</v>
      </c>
      <c r="I34" s="37">
        <v>9.3673965936739656E-2</v>
      </c>
      <c r="J34" s="31">
        <v>0.95</v>
      </c>
    </row>
    <row r="35" spans="2:10" ht="15.75" thickBot="1" x14ac:dyDescent="0.3">
      <c r="B35" s="42">
        <v>3</v>
      </c>
      <c r="C35" s="53" t="s">
        <v>125</v>
      </c>
      <c r="D35" s="54" t="s">
        <v>146</v>
      </c>
      <c r="E35" s="32">
        <v>3288000</v>
      </c>
      <c r="F35" s="38">
        <v>0</v>
      </c>
      <c r="G35" s="36">
        <v>0.1</v>
      </c>
      <c r="H35" s="32">
        <v>3288000</v>
      </c>
      <c r="I35" s="38">
        <v>0</v>
      </c>
      <c r="J35" s="33">
        <v>0.1</v>
      </c>
    </row>
  </sheetData>
  <mergeCells count="6">
    <mergeCell ref="B28:J28"/>
    <mergeCell ref="B29:J29"/>
    <mergeCell ref="E30:G30"/>
    <mergeCell ref="E31:F31"/>
    <mergeCell ref="H30:J30"/>
    <mergeCell ref="H31:I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Spreadsheet  Forumulation </vt:lpstr>
      <vt:lpstr>Decision Tree</vt:lpstr>
      <vt:lpstr>treeCalc_1</vt:lpstr>
      <vt:lpstr>Optimal Tree</vt:lpstr>
      <vt:lpstr>Probability Chart</vt:lpstr>
      <vt:lpstr>Strategy D6-Sell Design</vt:lpstr>
      <vt:lpstr>StrategyC15-Approval New Design</vt:lpstr>
      <vt:lpstr>StrategyC14-Approval New Design</vt:lpstr>
      <vt:lpstr>Tornado</vt:lpstr>
      <vt:lpstr>2-WayApp.New Design,Sell Design</vt:lpstr>
      <vt:lpstr>2 Way-App. New Des Vs App. Imp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</dc:creator>
  <cp:lastModifiedBy>priya</cp:lastModifiedBy>
  <dcterms:created xsi:type="dcterms:W3CDTF">2021-03-13T23:24:17Z</dcterms:created>
  <dcterms:modified xsi:type="dcterms:W3CDTF">2021-03-15T05:27:17Z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d8e122c3-b3bd-42c0-ae00-72fa2ed8ef7c</vt:lpwstr>
  </property>
</Properties>
</file>