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r practice\EXCEL\EXCEL ASSIGNMENT\"/>
    </mc:Choice>
  </mc:AlternateContent>
  <xr:revisionPtr revIDLastSave="0" documentId="13_ncr:1_{C12A5BBB-7074-442A-B934-CA83A994B13D}" xr6:coauthVersionLast="47" xr6:coauthVersionMax="47" xr10:uidLastSave="{00000000-0000-0000-0000-000000000000}"/>
  <bookViews>
    <workbookView xWindow="-108" yWindow="-108" windowWidth="23256" windowHeight="12456" xr2:uid="{18E74621-BEBE-4C55-9A4A-6D7726ED6B75}"/>
  </bookViews>
  <sheets>
    <sheet name="Brainstorm" sheetId="4" r:id="rId1"/>
    <sheet name="Vlookup Advanced" sheetId="2" r:id="rId2"/>
  </sheets>
  <definedNames>
    <definedName name="ChannelPartners">Brainstorm!$X$14:$X$15</definedName>
    <definedName name="Enterprise">Brainstorm!$Y$14</definedName>
    <definedName name="Government">Brainstorm!$V$14:$V$16</definedName>
    <definedName name="Midmarket">Brainstorm!$W$14:$W$16</definedName>
    <definedName name="SmallBusiness">Brainstorm!$Z$14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4" l="1"/>
  <c r="E10" i="4"/>
  <c r="D11" i="4"/>
  <c r="D10" i="4"/>
  <c r="L15" i="4"/>
  <c r="L16" i="4"/>
  <c r="L17" i="4"/>
  <c r="L18" i="4"/>
  <c r="L14" i="4"/>
  <c r="V7" i="4"/>
  <c r="F14" i="4"/>
  <c r="K15" i="4"/>
  <c r="K16" i="4" s="1"/>
  <c r="K14" i="4"/>
  <c r="Z8" i="4" l="1"/>
  <c r="K17" i="4"/>
  <c r="K18" i="4" s="1"/>
  <c r="Z7" i="4"/>
  <c r="Y8" i="4"/>
  <c r="Y7" i="4"/>
  <c r="X8" i="4"/>
  <c r="X7" i="4"/>
  <c r="W8" i="4"/>
  <c r="W7" i="4"/>
  <c r="F15" i="4"/>
  <c r="F16" i="4"/>
  <c r="F17" i="4"/>
  <c r="F18" i="4"/>
  <c r="F19" i="4"/>
  <c r="F20" i="4"/>
  <c r="F21" i="4"/>
  <c r="F22" i="4"/>
  <c r="F23" i="4"/>
  <c r="F24" i="4"/>
  <c r="F25" i="4"/>
  <c r="I25" i="4" s="1"/>
  <c r="F26" i="4"/>
  <c r="F27" i="4"/>
  <c r="C6" i="2"/>
  <c r="C7" i="2"/>
  <c r="C8" i="2"/>
  <c r="C9" i="2"/>
  <c r="C10" i="2"/>
  <c r="D16" i="2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18" i="4"/>
  <c r="D7" i="4"/>
  <c r="H15" i="4"/>
  <c r="I15" i="4" s="1"/>
  <c r="H16" i="4"/>
  <c r="I16" i="4" s="1"/>
  <c r="H17" i="4"/>
  <c r="I17" i="4" s="1"/>
  <c r="H18" i="4"/>
  <c r="H19" i="4"/>
  <c r="H20" i="4"/>
  <c r="I20" i="4" s="1"/>
  <c r="H21" i="4"/>
  <c r="I21" i="4" s="1"/>
  <c r="H22" i="4"/>
  <c r="I22" i="4" s="1"/>
  <c r="H23" i="4"/>
  <c r="I23" i="4" s="1"/>
  <c r="H24" i="4"/>
  <c r="I24" i="4" s="1"/>
  <c r="H25" i="4"/>
  <c r="H26" i="4"/>
  <c r="H27" i="4"/>
  <c r="H14" i="4"/>
  <c r="I14" i="4" s="1"/>
  <c r="D17" i="2"/>
  <c r="D18" i="2"/>
  <c r="D19" i="2"/>
  <c r="D20" i="2"/>
  <c r="D21" i="2"/>
  <c r="D22" i="2"/>
  <c r="C29" i="2"/>
  <c r="C30" i="2"/>
  <c r="C31" i="2"/>
  <c r="C32" i="2"/>
  <c r="C28" i="2"/>
  <c r="E29" i="2"/>
  <c r="E30" i="2"/>
  <c r="E31" i="2"/>
  <c r="E32" i="2"/>
  <c r="E33" i="2"/>
  <c r="E34" i="2"/>
  <c r="E35" i="2"/>
  <c r="E36" i="2"/>
  <c r="E37" i="2"/>
  <c r="E28" i="2"/>
  <c r="I19" i="4" l="1"/>
  <c r="I26" i="4"/>
  <c r="I18" i="4"/>
  <c r="I27" i="4"/>
  <c r="F7" i="4"/>
  <c r="E7" i="4"/>
</calcChain>
</file>

<file path=xl/sharedStrings.xml><?xml version="1.0" encoding="utf-8"?>
<sst xmlns="http://schemas.openxmlformats.org/spreadsheetml/2006/main" count="137" uniqueCount="48">
  <si>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</si>
  <si>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</si>
  <si>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</si>
  <si>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</si>
  <si>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</si>
  <si>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</si>
  <si>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</si>
  <si>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</si>
  <si>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</si>
  <si>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</si>
  <si>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</si>
  <si>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</si>
  <si>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</si>
  <si>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</si>
  <si>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</si>
  <si>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</si>
  <si>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</si>
  <si>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</si>
  <si>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</si>
  <si>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</si>
  <si>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</si>
  <si>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</si>
  <si>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</si>
  <si>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</si>
  <si>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</si>
  <si>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</si>
  <si>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</si>
  <si>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</si>
  <si>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</si>
  <si>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</si>
  <si>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</si>
  <si>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</si>
  <si>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</si>
  <si>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</si>
  <si>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</si>
  <si>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</si>
  <si>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</si>
  <si>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</si>
  <si>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</si>
  <si>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</si>
  <si>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</si>
  <si>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</si>
  <si>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</si>
  <si>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</si>
  <si>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</si>
  <si>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Helper coloumn</t>
  </si>
  <si>
    <t>Total Profit</t>
  </si>
  <si>
    <t>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</si>
</sst>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5" borderId="1" xfId="0" applyFont="1" applyFill="1" applyBorder="1"/>
    <xf numFmtId="10" fontId="0" fillId="4" borderId="1" xfId="0" applyNumberFormat="1" applyFill="1" applyBorder="1"/>
    <xf numFmtId="164" fontId="0" fillId="4" borderId="1" xfId="0" applyNumberFormat="1" applyFill="1" applyBorder="1"/>
    <xf numFmtId="9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11</xdr:col>
      <xdr:colOff>495469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Z31"/>
  <sheetViews>
    <sheetView tabSelected="1" zoomScaleNormal="100" workbookViewId="0">
      <selection activeCell="N23" sqref="N23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9" width="12.88671875" bestFit="1" customWidth="1"/>
    <col min="11" max="11" width="13.5546875" customWidth="1"/>
    <col min="12" max="12" width="11.21875" customWidth="1"/>
    <col min="14" max="15" width="21.5546875" bestFit="1" customWidth="1"/>
    <col min="16" max="16" width="14.88671875" bestFit="1" customWidth="1"/>
    <col min="17" max="17" width="21.5546875" bestFit="1" customWidth="1"/>
    <col min="18" max="18" width="12.6640625" bestFit="1" customWidth="1"/>
    <col min="19" max="19" width="20.88671875" customWidth="1"/>
    <col min="20" max="20" width="9.88671875" customWidth="1"/>
    <col min="21" max="21" width="14.88671875" bestFit="1" customWidth="1"/>
    <col min="22" max="22" width="19.33203125" hidden="1" customWidth="1"/>
    <col min="23" max="23" width="12.6640625" hidden="1" customWidth="1"/>
    <col min="24" max="24" width="15.44140625" hidden="1" customWidth="1"/>
    <col min="25" max="26" width="8.88671875" hidden="1" customWidth="1"/>
  </cols>
  <sheetData>
    <row r="2" spans="2:26" ht="15.6" x14ac:dyDescent="0.3">
      <c r="B2" s="9" t="s">
        <v>19</v>
      </c>
    </row>
    <row r="3" spans="2:26" ht="18" x14ac:dyDescent="0.35">
      <c r="B3" s="9" t="s">
        <v>20</v>
      </c>
      <c r="G3" s="10"/>
    </row>
    <row r="4" spans="2:26" ht="18" x14ac:dyDescent="0.35">
      <c r="B4" s="9" t="s">
        <v>21</v>
      </c>
      <c r="G4" s="10"/>
    </row>
    <row r="5" spans="2:26" ht="18" x14ac:dyDescent="0.35">
      <c r="G5" s="10"/>
    </row>
    <row r="6" spans="2:26" x14ac:dyDescent="0.3">
      <c r="B6" s="11" t="s">
        <v>22</v>
      </c>
      <c r="C6" s="11" t="s">
        <v>23</v>
      </c>
      <c r="D6" s="11" t="s">
        <v>24</v>
      </c>
      <c r="E6" s="11" t="s">
        <v>25</v>
      </c>
      <c r="F6" s="11" t="s">
        <v>46</v>
      </c>
      <c r="W6" s="15">
        <v>0.05</v>
      </c>
      <c r="X6" s="15">
        <v>0.1</v>
      </c>
      <c r="Y6" s="15">
        <v>0.15</v>
      </c>
      <c r="Z6" s="15">
        <v>0.2</v>
      </c>
    </row>
    <row r="7" spans="2:26" x14ac:dyDescent="0.3">
      <c r="B7" s="1" t="s">
        <v>37</v>
      </c>
      <c r="C7" s="1" t="s">
        <v>36</v>
      </c>
      <c r="D7" s="5">
        <f>IF(SUMIFS($E$14:$E$27,$B$14:$B$27,B7,C14:C27,C7)=0,"NA",SUMIFS($E$14:$E$27,$B$14:$B$27,B7,C14:C27,C7))</f>
        <v>4581</v>
      </c>
      <c r="E7" s="5">
        <f>IF(COUNTIF(Y18:Y31,"*")=0,"NA",COUNTIF(Y18:Y31,"*"))</f>
        <v>2</v>
      </c>
      <c r="F7" s="14">
        <f>IF(SUMIFS($I$14:$I$27,$B$14:$B$27,$B$7,$C$14:$C$27,C7)=0,"NA",SUMIFS($I$14:$I$27,$B$14:$B$27,$B$7,$C$14:$C$27,C7))</f>
        <v>1145700</v>
      </c>
      <c r="V7">
        <f>(((V8+(V8*5%))+((V8+(V8*5%))*10%))+(((V8+(V8*5%))+((V8+(V8*5%))*10%))*15%))+((((V8+(V8*5%))+((V8+(V8*5%))*10%))+(((V8+(V8*5%))+((V8+(V8*5%))*10%))*15%))*20%)</f>
        <v>191.26799999999997</v>
      </c>
      <c r="W7">
        <f>V8*5%</f>
        <v>6</v>
      </c>
      <c r="X7">
        <f>(V8+(V8*5%))*10%</f>
        <v>12.600000000000001</v>
      </c>
      <c r="Y7">
        <f>((V8+(V8*5%))+((V8+(V8*5%))*10%))*15%</f>
        <v>20.79</v>
      </c>
      <c r="Z7">
        <f>(((V8+(V8*5%))+((V8+(V8*5%))*10%))+(((V8+(V8*5%))+((V8+(V8*5%))*10%))*15%))*20%</f>
        <v>31.878</v>
      </c>
    </row>
    <row r="8" spans="2:26" x14ac:dyDescent="0.3">
      <c r="V8">
        <v>120</v>
      </c>
      <c r="W8">
        <f>V8+(V8*5%)</f>
        <v>126</v>
      </c>
      <c r="X8">
        <f>(V8+(V8*5%))+((V8+(V8*5%))*10%)</f>
        <v>138.6</v>
      </c>
      <c r="Y8">
        <f>((V8+(V8*5%))+((V8+(V8*5%))*10%))+(((V8+(V8*5%))+((V8+(V8*5%))*10%))*15%)</f>
        <v>159.38999999999999</v>
      </c>
      <c r="Z8">
        <f>(((V8+(V8*5%))+((V8+(V8*5%))*10%))+(((V8+(V8*5%))+((V8+(V8*5%))*10%))*15%))+((((V8+(V8*5%))+((V8+(V8*5%))*10%))+(((V8+(V8*5%))+((V8+(V8*5%))*10%))*15%))*20%)</f>
        <v>191.26799999999997</v>
      </c>
    </row>
    <row r="9" spans="2:26" x14ac:dyDescent="0.3">
      <c r="C9" s="1"/>
      <c r="D9" s="1"/>
      <c r="E9" s="11" t="s">
        <v>26</v>
      </c>
    </row>
    <row r="10" spans="2:26" x14ac:dyDescent="0.3">
      <c r="C10" s="11" t="s">
        <v>27</v>
      </c>
      <c r="D10" s="14">
        <f>MAX(L14:L18)</f>
        <v>414.41400000000004</v>
      </c>
      <c r="E10" s="5" t="str">
        <f>INDEX($K$13:$L$18,MATCH($D10,$L$13:$L$18,0),MATCH($K$13,$K$13:$L$13,0))</f>
        <v>Amarilla</v>
      </c>
    </row>
    <row r="11" spans="2:26" x14ac:dyDescent="0.3">
      <c r="C11" s="11" t="s">
        <v>28</v>
      </c>
      <c r="D11" s="14">
        <f>MIN(L14:L18)</f>
        <v>7.9695</v>
      </c>
      <c r="E11" s="5" t="str">
        <f>INDEX($K$13:$L$18,MATCH($D11,$L$13:$L$18,0),MATCH($K$13,$K$13:$L$13,0))</f>
        <v>Montana</v>
      </c>
    </row>
    <row r="13" spans="2:26" x14ac:dyDescent="0.3">
      <c r="B13" s="1" t="s">
        <v>22</v>
      </c>
      <c r="C13" s="1" t="s">
        <v>29</v>
      </c>
      <c r="D13" s="1" t="s">
        <v>1</v>
      </c>
      <c r="E13" s="1" t="s">
        <v>2</v>
      </c>
      <c r="F13" s="5" t="s">
        <v>30</v>
      </c>
      <c r="G13" s="1" t="s">
        <v>31</v>
      </c>
      <c r="H13" s="5" t="s">
        <v>32</v>
      </c>
      <c r="I13" s="5" t="s">
        <v>33</v>
      </c>
      <c r="K13" s="5" t="s">
        <v>1</v>
      </c>
      <c r="L13" s="5" t="s">
        <v>47</v>
      </c>
      <c r="V13" s="1" t="s">
        <v>34</v>
      </c>
      <c r="W13" s="1" t="s">
        <v>37</v>
      </c>
      <c r="X13" s="1" t="s">
        <v>40</v>
      </c>
      <c r="Y13" s="1" t="s">
        <v>43</v>
      </c>
      <c r="Z13" s="1" t="s">
        <v>44</v>
      </c>
    </row>
    <row r="14" spans="2:26" x14ac:dyDescent="0.3">
      <c r="B14" s="1" t="s">
        <v>34</v>
      </c>
      <c r="C14" s="1" t="s">
        <v>35</v>
      </c>
      <c r="D14" s="1" t="s">
        <v>8</v>
      </c>
      <c r="E14" s="1">
        <v>2851</v>
      </c>
      <c r="F14" s="5">
        <f>_xlfn.IFS(D14=$D$14,10,D14=$D$23,120,D14=$D$20,260,D14=$D$26,5,D14=$D$22,250)</f>
        <v>10</v>
      </c>
      <c r="G14" s="1">
        <v>350</v>
      </c>
      <c r="H14" s="14">
        <f>E14*G14</f>
        <v>997850</v>
      </c>
      <c r="I14" s="14">
        <f>H14-F14*E14</f>
        <v>969340</v>
      </c>
      <c r="K14" s="1" t="str">
        <f>IFERROR(INDEX($D$14:$D$27,MATCH(0,INDEX(COUNTIF($K$13:K13,$D$14:$D$27),0),0)),"")</f>
        <v>Paseo</v>
      </c>
      <c r="L14" s="16">
        <f>(((_xlfn.IFS(K14=$D$14,10,K14=$D$23,120,K14=$D$20,260,K14=$D$26,5,K14=$D$22,250)+(_xlfn.IFS(K14=$D$14,10,K14=$D$23,120,K14=$D$20,260,K14=$D$26,5,K14=$D$22,250)*5%))+((_xlfn.IFS(K14=$D$14,10,K14=$D$23,120,K14=$D$20,260,K14=$D$26,5,K14=$D$22,250)+(_xlfn.IFS(K14=$D$14,10,K14=$D$23,120,K14=$D$20,260,K14=$D$26,5,K14=$D$22,250)*5%))*10%))+(((_xlfn.IFS(K14=$D$14,10,K14=$D$23,120,K14=$D$20,260,K14=$D$26,5,K14=$D$22,250)+(_xlfn.IFS(K14=$D$14,10,K14=$D$23,120,K14=$D$20,260,K14=$D$26,5,K14=$D$22,250)*5%))+((_xlfn.IFS(K14=$D$14,10,K14=$D$23,120,K14=$D$20,260,K14=$D$26,5,K14=$D$22,250)+(_xlfn.IFS(K14=$D$14,10,K14=$D$23,120,K14=$D$20,260,K14=$D$26,5,K14=$D$22,250)*5%))*10%))*15%))+((((_xlfn.IFS(K14=$D$14,10,K14=$D$23,120,K14=$D$20,260,K14=$D$26,5,K14=$D$22,250)+(_xlfn.IFS(K14=$D$14,10,K14=$D$23,120,K14=$D$20,260,K14=$D$26,5,K14=$D$22,250)*5%))+((_xlfn.IFS(K14=$D$14,10,K14=$D$23,120,K14=$D$20,260,K14=$D$26,5,K14=$D$22,250)+(_xlfn.IFS(K14=$D$14,10,K14=$D$23,120,K14=$D$20,260,K14=$D$26,5,K14=$D$22,250)*5%))*10%))+(((_xlfn.IFS(K14=$D$14,10,K14=$D$23,120,K14=$D$20,260,K14=$D$26,5,K14=$D$22,250)+(_xlfn.IFS(K14=$D$14,10,K14=$D$23,120,K14=$D$20,260,K14=$D$26,5,K14=$D$22,250)*5%))+((_xlfn.IFS(K14=$D$14,10,K14=$D$23,120,K14=$D$20,260,K14=$D$26,5,K14=$D$22,250)+(_xlfn.IFS(K14=$D$14,10,K14=$D$23,120,K14=$D$20,260,K14=$D$26,5,K14=$D$22,250)*5%))*10%))*15%))*20%)</f>
        <v>15.939</v>
      </c>
      <c r="V14" t="s">
        <v>35</v>
      </c>
      <c r="W14" t="s">
        <v>38</v>
      </c>
      <c r="X14" t="s">
        <v>38</v>
      </c>
      <c r="Y14" t="s">
        <v>36</v>
      </c>
      <c r="Z14" t="s">
        <v>38</v>
      </c>
    </row>
    <row r="15" spans="2:26" x14ac:dyDescent="0.3">
      <c r="B15" s="1" t="s">
        <v>34</v>
      </c>
      <c r="C15" s="1" t="s">
        <v>36</v>
      </c>
      <c r="D15" s="1" t="s">
        <v>8</v>
      </c>
      <c r="E15" s="1">
        <v>3495</v>
      </c>
      <c r="F15" s="5">
        <f t="shared" ref="F15:F27" si="0">_xlfn.IFS(D15=$D$14,10,D15=$D$23,120,D15=$D$20,260,D15=$D$26,5,D15=$D$22,250)</f>
        <v>10</v>
      </c>
      <c r="G15" s="1">
        <v>300</v>
      </c>
      <c r="H15" s="14">
        <f t="shared" ref="H15:H27" si="1">E15*G15</f>
        <v>1048500</v>
      </c>
      <c r="I15" s="14">
        <f t="shared" ref="I15:I27" si="2">H15-F15*E15</f>
        <v>1013550</v>
      </c>
      <c r="K15" s="1" t="str">
        <f>IFERROR(INDEX($D$14:$D$27,MATCH(0,INDEX(COUNTIF($K$13:K14,$D$14:$D$27),0),0)),"")</f>
        <v>Velo</v>
      </c>
      <c r="L15" s="16">
        <f>(((_xlfn.IFS(K15=$D$14,10,K15=$D$23,120,K15=$D$20,260,K15=$D$26,5,K15=$D$22,250)+(_xlfn.IFS(K15=$D$14,10,K15=$D$23,120,K15=$D$20,260,K15=$D$26,5,K15=$D$22,250)*5%))+((_xlfn.IFS(K15=$D$14,10,K15=$D$23,120,K15=$D$20,260,K15=$D$26,5,K15=$D$22,250)+(_xlfn.IFS(K15=$D$14,10,K15=$D$23,120,K15=$D$20,260,K15=$D$26,5,K15=$D$22,250)*5%))*10%))+(((_xlfn.IFS(K15=$D$14,10,K15=$D$23,120,K15=$D$20,260,K15=$D$26,5,K15=$D$22,250)+(_xlfn.IFS(K15=$D$14,10,K15=$D$23,120,K15=$D$20,260,K15=$D$26,5,K15=$D$22,250)*5%))+((_xlfn.IFS(K15=$D$14,10,K15=$D$23,120,K15=$D$20,260,K15=$D$26,5,K15=$D$22,250)+(_xlfn.IFS(K15=$D$14,10,K15=$D$23,120,K15=$D$20,260,K15=$D$26,5,K15=$D$22,250)*5%))*10%))*15%))+((((_xlfn.IFS(K15=$D$14,10,K15=$D$23,120,K15=$D$20,260,K15=$D$26,5,K15=$D$22,250)+(_xlfn.IFS(K15=$D$14,10,K15=$D$23,120,K15=$D$20,260,K15=$D$26,5,K15=$D$22,250)*5%))+((_xlfn.IFS(K15=$D$14,10,K15=$D$23,120,K15=$D$20,260,K15=$D$26,5,K15=$D$22,250)+(_xlfn.IFS(K15=$D$14,10,K15=$D$23,120,K15=$D$20,260,K15=$D$26,5,K15=$D$22,250)*5%))*10%))+(((_xlfn.IFS(K15=$D$14,10,K15=$D$23,120,K15=$D$20,260,K15=$D$26,5,K15=$D$22,250)+(_xlfn.IFS(K15=$D$14,10,K15=$D$23,120,K15=$D$20,260,K15=$D$26,5,K15=$D$22,250)*5%))+((_xlfn.IFS(K15=$D$14,10,K15=$D$23,120,K15=$D$20,260,K15=$D$26,5,K15=$D$22,250)+(_xlfn.IFS(K15=$D$14,10,K15=$D$23,120,K15=$D$20,260,K15=$D$26,5,K15=$D$22,250)*5%))*10%))*15%))*20%)</f>
        <v>191.26799999999997</v>
      </c>
      <c r="V15" t="s">
        <v>36</v>
      </c>
      <c r="W15" t="s">
        <v>36</v>
      </c>
      <c r="X15" t="s">
        <v>42</v>
      </c>
    </row>
    <row r="16" spans="2:26" x14ac:dyDescent="0.3">
      <c r="B16" s="1" t="s">
        <v>37</v>
      </c>
      <c r="C16" s="1" t="s">
        <v>38</v>
      </c>
      <c r="D16" s="1" t="s">
        <v>8</v>
      </c>
      <c r="E16" s="1">
        <v>2632</v>
      </c>
      <c r="F16" s="5">
        <f t="shared" si="0"/>
        <v>10</v>
      </c>
      <c r="G16" s="1">
        <v>350</v>
      </c>
      <c r="H16" s="14">
        <f t="shared" si="1"/>
        <v>921200</v>
      </c>
      <c r="I16" s="14">
        <f t="shared" si="2"/>
        <v>894880</v>
      </c>
      <c r="K16" s="1" t="str">
        <f>IFERROR(INDEX($D$14:$D$27,MATCH(0,INDEX(COUNTIF($K$13:K15,$D$14:$D$27),0),0)),"")</f>
        <v>Amarilla</v>
      </c>
      <c r="L16" s="16">
        <f>(((_xlfn.IFS(K16=$D$14,10,K16=$D$23,120,K16=$D$20,260,K16=$D$26,5,K16=$D$22,250)+(_xlfn.IFS(K16=$D$14,10,K16=$D$23,120,K16=$D$20,260,K16=$D$26,5,K16=$D$22,250)*5%))+((_xlfn.IFS(K16=$D$14,10,K16=$D$23,120,K16=$D$20,260,K16=$D$26,5,K16=$D$22,250)+(_xlfn.IFS(K16=$D$14,10,K16=$D$23,120,K16=$D$20,260,K16=$D$26,5,K16=$D$22,250)*5%))*10%))+(((_xlfn.IFS(K16=$D$14,10,K16=$D$23,120,K16=$D$20,260,K16=$D$26,5,K16=$D$22,250)+(_xlfn.IFS(K16=$D$14,10,K16=$D$23,120,K16=$D$20,260,K16=$D$26,5,K16=$D$22,250)*5%))+((_xlfn.IFS(K16=$D$14,10,K16=$D$23,120,K16=$D$20,260,K16=$D$26,5,K16=$D$22,250)+(_xlfn.IFS(K16=$D$14,10,K16=$D$23,120,K16=$D$20,260,K16=$D$26,5,K16=$D$22,250)*5%))*10%))*15%))+((((_xlfn.IFS(K16=$D$14,10,K16=$D$23,120,K16=$D$20,260,K16=$D$26,5,K16=$D$22,250)+(_xlfn.IFS(K16=$D$14,10,K16=$D$23,120,K16=$D$20,260,K16=$D$26,5,K16=$D$22,250)*5%))+((_xlfn.IFS(K16=$D$14,10,K16=$D$23,120,K16=$D$20,260,K16=$D$26,5,K16=$D$22,250)+(_xlfn.IFS(K16=$D$14,10,K16=$D$23,120,K16=$D$20,260,K16=$D$26,5,K16=$D$22,250)*5%))*10%))+(((_xlfn.IFS(K16=$D$14,10,K16=$D$23,120,K16=$D$20,260,K16=$D$26,5,K16=$D$22,250)+(_xlfn.IFS(K16=$D$14,10,K16=$D$23,120,K16=$D$20,260,K16=$D$26,5,K16=$D$22,250)*5%))+((_xlfn.IFS(K16=$D$14,10,K16=$D$23,120,K16=$D$20,260,K16=$D$26,5,K16=$D$22,250)+(_xlfn.IFS(K16=$D$14,10,K16=$D$23,120,K16=$D$20,260,K16=$D$26,5,K16=$D$22,250)*5%))*10%))*15%))*20%)</f>
        <v>414.41400000000004</v>
      </c>
      <c r="V16" t="s">
        <v>38</v>
      </c>
      <c r="W16" t="s">
        <v>39</v>
      </c>
    </row>
    <row r="17" spans="2:25" x14ac:dyDescent="0.3">
      <c r="B17" s="1" t="s">
        <v>37</v>
      </c>
      <c r="C17" s="1" t="s">
        <v>38</v>
      </c>
      <c r="D17" s="1" t="s">
        <v>10</v>
      </c>
      <c r="E17" s="1">
        <v>2632</v>
      </c>
      <c r="F17" s="5">
        <f t="shared" si="0"/>
        <v>120</v>
      </c>
      <c r="G17" s="1">
        <v>350</v>
      </c>
      <c r="H17" s="14">
        <f t="shared" si="1"/>
        <v>921200</v>
      </c>
      <c r="I17" s="14">
        <f t="shared" si="2"/>
        <v>605360</v>
      </c>
      <c r="K17" s="1" t="str">
        <f>IFERROR(INDEX($D$14:$D$27,MATCH(0,INDEX(COUNTIF($K$13:K16,$D$14:$D$27),0),0)),"")</f>
        <v>Montana</v>
      </c>
      <c r="L17" s="16">
        <f>(((_xlfn.IFS(K17=$D$14,10,K17=$D$23,120,K17=$D$20,260,K17=$D$26,5,K17=$D$22,250)+(_xlfn.IFS(K17=$D$14,10,K17=$D$23,120,K17=$D$20,260,K17=$D$26,5,K17=$D$22,250)*5%))+((_xlfn.IFS(K17=$D$14,10,K17=$D$23,120,K17=$D$20,260,K17=$D$26,5,K17=$D$22,250)+(_xlfn.IFS(K17=$D$14,10,K17=$D$23,120,K17=$D$20,260,K17=$D$26,5,K17=$D$22,250)*5%))*10%))+(((_xlfn.IFS(K17=$D$14,10,K17=$D$23,120,K17=$D$20,260,K17=$D$26,5,K17=$D$22,250)+(_xlfn.IFS(K17=$D$14,10,K17=$D$23,120,K17=$D$20,260,K17=$D$26,5,K17=$D$22,250)*5%))+((_xlfn.IFS(K17=$D$14,10,K17=$D$23,120,K17=$D$20,260,K17=$D$26,5,K17=$D$22,250)+(_xlfn.IFS(K17=$D$14,10,K17=$D$23,120,K17=$D$20,260,K17=$D$26,5,K17=$D$22,250)*5%))*10%))*15%))+((((_xlfn.IFS(K17=$D$14,10,K17=$D$23,120,K17=$D$20,260,K17=$D$26,5,K17=$D$22,250)+(_xlfn.IFS(K17=$D$14,10,K17=$D$23,120,K17=$D$20,260,K17=$D$26,5,K17=$D$22,250)*5%))+((_xlfn.IFS(K17=$D$14,10,K17=$D$23,120,K17=$D$20,260,K17=$D$26,5,K17=$D$22,250)+(_xlfn.IFS(K17=$D$14,10,K17=$D$23,120,K17=$D$20,260,K17=$D$26,5,K17=$D$22,250)*5%))*10%))+(((_xlfn.IFS(K17=$D$14,10,K17=$D$23,120,K17=$D$20,260,K17=$D$26,5,K17=$D$22,250)+(_xlfn.IFS(K17=$D$14,10,K17=$D$23,120,K17=$D$20,260,K17=$D$26,5,K17=$D$22,250)*5%))+((_xlfn.IFS(K17=$D$14,10,K17=$D$23,120,K17=$D$20,260,K17=$D$26,5,K17=$D$22,250)+(_xlfn.IFS(K17=$D$14,10,K17=$D$23,120,K17=$D$20,260,K17=$D$26,5,K17=$D$22,250)*5%))*10%))*15%))*20%)</f>
        <v>7.9695</v>
      </c>
    </row>
    <row r="18" spans="2:25" x14ac:dyDescent="0.3">
      <c r="B18" s="1" t="s">
        <v>37</v>
      </c>
      <c r="C18" s="1" t="s">
        <v>36</v>
      </c>
      <c r="D18" s="1" t="s">
        <v>10</v>
      </c>
      <c r="E18" s="1">
        <v>2574</v>
      </c>
      <c r="F18" s="5">
        <f t="shared" si="0"/>
        <v>120</v>
      </c>
      <c r="G18" s="1">
        <v>300</v>
      </c>
      <c r="H18" s="14">
        <f t="shared" si="1"/>
        <v>772200</v>
      </c>
      <c r="I18" s="14">
        <f t="shared" si="2"/>
        <v>463320</v>
      </c>
      <c r="K18" s="1" t="str">
        <f>IFERROR(INDEX($D$14:$D$27,MATCH(0,INDEX(COUNTIF($K$13:K17,$D$14:$D$27),0),0)),"")</f>
        <v>VTT</v>
      </c>
      <c r="L18" s="16">
        <f>(((_xlfn.IFS(K18=$D$14,10,K18=$D$23,120,K18=$D$20,260,K18=$D$26,5,K18=$D$22,250)+(_xlfn.IFS(K18=$D$14,10,K18=$D$23,120,K18=$D$20,260,K18=$D$26,5,K18=$D$22,250)*5%))+((_xlfn.IFS(K18=$D$14,10,K18=$D$23,120,K18=$D$20,260,K18=$D$26,5,K18=$D$22,250)+(_xlfn.IFS(K18=$D$14,10,K18=$D$23,120,K18=$D$20,260,K18=$D$26,5,K18=$D$22,250)*5%))*10%))+(((_xlfn.IFS(K18=$D$14,10,K18=$D$23,120,K18=$D$20,260,K18=$D$26,5,K18=$D$22,250)+(_xlfn.IFS(K18=$D$14,10,K18=$D$23,120,K18=$D$20,260,K18=$D$26,5,K18=$D$22,250)*5%))+((_xlfn.IFS(K18=$D$14,10,K18=$D$23,120,K18=$D$20,260,K18=$D$26,5,K18=$D$22,250)+(_xlfn.IFS(K18=$D$14,10,K18=$D$23,120,K18=$D$20,260,K18=$D$26,5,K18=$D$22,250)*5%))*10%))*15%))+((((_xlfn.IFS(K18=$D$14,10,K18=$D$23,120,K18=$D$20,260,K18=$D$26,5,K18=$D$22,250)+(_xlfn.IFS(K18=$D$14,10,K18=$D$23,120,K18=$D$20,260,K18=$D$26,5,K18=$D$22,250)*5%))+((_xlfn.IFS(K18=$D$14,10,K18=$D$23,120,K18=$D$20,260,K18=$D$26,5,K18=$D$22,250)+(_xlfn.IFS(K18=$D$14,10,K18=$D$23,120,K18=$D$20,260,K18=$D$26,5,K18=$D$22,250)*5%))*10%))+(((_xlfn.IFS(K18=$D$14,10,K18=$D$23,120,K18=$D$20,260,K18=$D$26,5,K18=$D$22,250)+(_xlfn.IFS(K18=$D$14,10,K18=$D$23,120,K18=$D$20,260,K18=$D$26,5,K18=$D$22,250)*5%))+((_xlfn.IFS(K18=$D$14,10,K18=$D$23,120,K18=$D$20,260,K18=$D$26,5,K18=$D$22,250)+(_xlfn.IFS(K18=$D$14,10,K18=$D$23,120,K18=$D$20,260,K18=$D$26,5,K18=$D$22,250)*5%))*10%))*15%))*20%)</f>
        <v>398.47500000000002</v>
      </c>
      <c r="Y18">
        <f t="shared" ref="Y18:Y31" si="3">IF(B14=$B$7,IF(C14=$C$7,D14,),)</f>
        <v>0</v>
      </c>
    </row>
    <row r="19" spans="2:25" x14ac:dyDescent="0.3">
      <c r="B19" s="1" t="s">
        <v>34</v>
      </c>
      <c r="C19" s="1" t="s">
        <v>35</v>
      </c>
      <c r="D19" s="1" t="s">
        <v>8</v>
      </c>
      <c r="E19" s="1">
        <v>2151</v>
      </c>
      <c r="F19" s="5">
        <f t="shared" si="0"/>
        <v>10</v>
      </c>
      <c r="G19" s="1">
        <v>350</v>
      </c>
      <c r="H19" s="14">
        <f t="shared" si="1"/>
        <v>752850</v>
      </c>
      <c r="I19" s="14">
        <f t="shared" si="2"/>
        <v>731340</v>
      </c>
      <c r="Y19">
        <f t="shared" si="3"/>
        <v>0</v>
      </c>
    </row>
    <row r="20" spans="2:25" x14ac:dyDescent="0.3">
      <c r="B20" s="1" t="s">
        <v>37</v>
      </c>
      <c r="C20" s="1" t="s">
        <v>39</v>
      </c>
      <c r="D20" s="1" t="s">
        <v>4</v>
      </c>
      <c r="E20" s="1">
        <v>2475</v>
      </c>
      <c r="F20" s="5">
        <f t="shared" si="0"/>
        <v>260</v>
      </c>
      <c r="G20" s="1">
        <v>300</v>
      </c>
      <c r="H20" s="14">
        <f t="shared" si="1"/>
        <v>742500</v>
      </c>
      <c r="I20" s="14">
        <f t="shared" si="2"/>
        <v>99000</v>
      </c>
      <c r="Y20">
        <f t="shared" si="3"/>
        <v>0</v>
      </c>
    </row>
    <row r="21" spans="2:25" x14ac:dyDescent="0.3">
      <c r="B21" s="1" t="s">
        <v>40</v>
      </c>
      <c r="C21" s="1" t="s">
        <v>38</v>
      </c>
      <c r="D21" s="1" t="s">
        <v>16</v>
      </c>
      <c r="E21" s="1">
        <v>2227.5</v>
      </c>
      <c r="F21" s="5">
        <f t="shared" si="0"/>
        <v>5</v>
      </c>
      <c r="G21" s="1">
        <v>350</v>
      </c>
      <c r="H21" s="14">
        <f t="shared" si="1"/>
        <v>779625</v>
      </c>
      <c r="I21" s="14">
        <f t="shared" si="2"/>
        <v>768487.5</v>
      </c>
      <c r="Y21">
        <f t="shared" si="3"/>
        <v>0</v>
      </c>
    </row>
    <row r="22" spans="2:25" x14ac:dyDescent="0.3">
      <c r="B22" s="1" t="s">
        <v>34</v>
      </c>
      <c r="C22" s="1" t="s">
        <v>36</v>
      </c>
      <c r="D22" s="1" t="s">
        <v>41</v>
      </c>
      <c r="E22" s="1">
        <v>2541</v>
      </c>
      <c r="F22" s="5">
        <f t="shared" si="0"/>
        <v>250</v>
      </c>
      <c r="G22" s="1">
        <v>300</v>
      </c>
      <c r="H22" s="14">
        <f t="shared" si="1"/>
        <v>762300</v>
      </c>
      <c r="I22" s="14">
        <f t="shared" si="2"/>
        <v>127050</v>
      </c>
      <c r="Y22" t="str">
        <f t="shared" si="3"/>
        <v>Velo</v>
      </c>
    </row>
    <row r="23" spans="2:25" x14ac:dyDescent="0.3">
      <c r="B23" s="1" t="s">
        <v>40</v>
      </c>
      <c r="C23" s="1" t="s">
        <v>42</v>
      </c>
      <c r="D23" s="1" t="s">
        <v>10</v>
      </c>
      <c r="E23" s="1">
        <v>2536</v>
      </c>
      <c r="F23" s="5">
        <f t="shared" si="0"/>
        <v>120</v>
      </c>
      <c r="G23" s="1">
        <v>300</v>
      </c>
      <c r="H23" s="14">
        <f t="shared" si="1"/>
        <v>760800</v>
      </c>
      <c r="I23" s="14">
        <f t="shared" si="2"/>
        <v>456480</v>
      </c>
      <c r="Y23">
        <f t="shared" si="3"/>
        <v>0</v>
      </c>
    </row>
    <row r="24" spans="2:25" x14ac:dyDescent="0.3">
      <c r="B24" s="1" t="s">
        <v>37</v>
      </c>
      <c r="C24" s="1" t="s">
        <v>36</v>
      </c>
      <c r="D24" s="1" t="s">
        <v>8</v>
      </c>
      <c r="E24" s="1">
        <v>2007</v>
      </c>
      <c r="F24" s="5">
        <f t="shared" si="0"/>
        <v>10</v>
      </c>
      <c r="G24" s="1">
        <v>350</v>
      </c>
      <c r="H24" s="14">
        <f t="shared" si="1"/>
        <v>702450</v>
      </c>
      <c r="I24" s="14">
        <f t="shared" si="2"/>
        <v>682380</v>
      </c>
      <c r="Y24">
        <f t="shared" si="3"/>
        <v>0</v>
      </c>
    </row>
    <row r="25" spans="2:25" x14ac:dyDescent="0.3">
      <c r="B25" s="1" t="s">
        <v>43</v>
      </c>
      <c r="C25" s="1" t="s">
        <v>36</v>
      </c>
      <c r="D25" s="1" t="s">
        <v>10</v>
      </c>
      <c r="E25" s="1">
        <v>2460</v>
      </c>
      <c r="F25" s="5">
        <f t="shared" si="0"/>
        <v>120</v>
      </c>
      <c r="G25" s="1">
        <v>300</v>
      </c>
      <c r="H25" s="14">
        <f t="shared" si="1"/>
        <v>738000</v>
      </c>
      <c r="I25" s="14">
        <f t="shared" si="2"/>
        <v>442800</v>
      </c>
      <c r="Y25">
        <f t="shared" si="3"/>
        <v>0</v>
      </c>
    </row>
    <row r="26" spans="2:25" x14ac:dyDescent="0.3">
      <c r="B26" s="1" t="s">
        <v>44</v>
      </c>
      <c r="C26" s="1" t="s">
        <v>38</v>
      </c>
      <c r="D26" s="1" t="s">
        <v>16</v>
      </c>
      <c r="E26" s="1">
        <v>3802.5</v>
      </c>
      <c r="F26" s="5">
        <f t="shared" si="0"/>
        <v>5</v>
      </c>
      <c r="G26" s="1">
        <v>300</v>
      </c>
      <c r="H26" s="14">
        <f t="shared" si="1"/>
        <v>1140750</v>
      </c>
      <c r="I26" s="14">
        <f t="shared" si="2"/>
        <v>1121737.5</v>
      </c>
      <c r="Y26">
        <f t="shared" si="3"/>
        <v>0</v>
      </c>
    </row>
    <row r="27" spans="2:25" x14ac:dyDescent="0.3">
      <c r="B27" s="1" t="s">
        <v>34</v>
      </c>
      <c r="C27" s="1" t="s">
        <v>38</v>
      </c>
      <c r="D27" s="1" t="s">
        <v>10</v>
      </c>
      <c r="E27" s="1">
        <v>3793.5</v>
      </c>
      <c r="F27" s="5">
        <f t="shared" si="0"/>
        <v>120</v>
      </c>
      <c r="G27" s="1">
        <v>300</v>
      </c>
      <c r="H27" s="14">
        <f t="shared" si="1"/>
        <v>1138050</v>
      </c>
      <c r="I27" s="14">
        <f t="shared" si="2"/>
        <v>682830</v>
      </c>
      <c r="Y27">
        <f t="shared" si="3"/>
        <v>0</v>
      </c>
    </row>
    <row r="28" spans="2:25" x14ac:dyDescent="0.3">
      <c r="Y28" t="str">
        <f t="shared" si="3"/>
        <v>Paseo</v>
      </c>
    </row>
    <row r="29" spans="2:25" x14ac:dyDescent="0.3">
      <c r="Y29">
        <f t="shared" si="3"/>
        <v>0</v>
      </c>
    </row>
    <row r="30" spans="2:25" x14ac:dyDescent="0.3">
      <c r="Y30">
        <f t="shared" si="3"/>
        <v>0</v>
      </c>
    </row>
    <row r="31" spans="2:25" x14ac:dyDescent="0.3">
      <c r="Y31">
        <f t="shared" si="3"/>
        <v>0</v>
      </c>
    </row>
  </sheetData>
  <dataValidations count="2">
    <dataValidation type="list" allowBlank="1" showInputMessage="1" showErrorMessage="1" sqref="B7" xr:uid="{2CFB3A5C-54EE-4AA0-849B-C1533517D640}">
      <formula1>$V$13:$Z$13</formula1>
    </dataValidation>
    <dataValidation type="list" allowBlank="1" showInputMessage="1" showErrorMessage="1" sqref="C7" xr:uid="{D8471208-2AA5-4ADA-A0A9-8DB19C7B83D0}">
      <formula1>_xlfn.IFS($B$7=V13,Government,$B$7=W13,Midmarket,$B$7=X13,ChannelPartners,$B$7=Y13,Enterprise,$B$7=Z13,SmallBusiness)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workbookViewId="0">
      <selection activeCell="C6" sqref="C6"/>
    </sheetView>
  </sheetViews>
  <sheetFormatPr defaultRowHeight="14.4" x14ac:dyDescent="0.3"/>
  <cols>
    <col min="2" max="2" width="33.21875" bestFit="1" customWidth="1"/>
    <col min="3" max="3" width="9.109375" bestFit="1" customWidth="1"/>
    <col min="5" max="5" width="13.77734375" customWidth="1"/>
    <col min="6" max="6" width="9.6640625" bestFit="1" customWidth="1"/>
    <col min="7" max="7" width="9.44140625" bestFit="1" customWidth="1"/>
    <col min="10" max="10" width="11.33203125" customWidth="1"/>
  </cols>
  <sheetData>
    <row r="3" spans="2:13" x14ac:dyDescent="0.3">
      <c r="B3" s="2" t="s">
        <v>0</v>
      </c>
    </row>
    <row r="4" spans="2:13" x14ac:dyDescent="0.3">
      <c r="B4" s="2"/>
    </row>
    <row r="5" spans="2:13" x14ac:dyDescent="0.3">
      <c r="B5" s="3" t="s">
        <v>1</v>
      </c>
      <c r="C5" s="3" t="s">
        <v>2</v>
      </c>
      <c r="F5" s="3" t="s">
        <v>1</v>
      </c>
      <c r="G5" s="3" t="s">
        <v>2</v>
      </c>
    </row>
    <row r="6" spans="2:13" x14ac:dyDescent="0.3">
      <c r="B6" s="1" t="s">
        <v>3</v>
      </c>
      <c r="C6" s="1" t="str">
        <f>VLOOKUP(LEFT(B6,SEARCH(" ",B6,1)-1),{"Product","UnitsSold";"Amarilla","2475";"Montana","2227.5";"Paseo","2151";"Velo","2574";"VTT","2541"},MATCH($C$5,$F$5:$G$5,0),FALSE)</f>
        <v>2574</v>
      </c>
      <c r="F6" s="1" t="s">
        <v>4</v>
      </c>
      <c r="G6" s="1">
        <v>2475</v>
      </c>
    </row>
    <row r="7" spans="2:13" x14ac:dyDescent="0.3">
      <c r="B7" s="1" t="s">
        <v>5</v>
      </c>
      <c r="C7" s="1" t="str">
        <f>VLOOKUP(LEFT(B7,SEARCH(" ",B7,1)-1),{"Product","UnitsSold";"Amarilla","2475";"Montana","2227.5";"Paseo","2151";"Velo","2574";"VTT","2541"},MATCH($C$5,$F$5:$G$5,0),FALSE)</f>
        <v>2151</v>
      </c>
      <c r="F7" s="1" t="s">
        <v>6</v>
      </c>
      <c r="G7" s="1">
        <v>2227.5</v>
      </c>
    </row>
    <row r="8" spans="2:13" x14ac:dyDescent="0.3">
      <c r="B8" s="1" t="s">
        <v>7</v>
      </c>
      <c r="C8" s="1" t="str">
        <f>VLOOKUP(LEFT(B8,SEARCH(" ",B8,1)-1),{"Product","UnitsSold";"Amarilla","2475";"Montana","2227.5";"Paseo","2151";"Velo","2574";"VTT","2541"},MATCH($C$5,$F$5:$G$5,0),FALSE)</f>
        <v>2475</v>
      </c>
      <c r="F8" s="1" t="s">
        <v>8</v>
      </c>
      <c r="G8" s="1">
        <v>2151</v>
      </c>
    </row>
    <row r="9" spans="2:13" x14ac:dyDescent="0.3">
      <c r="B9" s="1" t="s">
        <v>9</v>
      </c>
      <c r="C9" s="1" t="str">
        <f>VLOOKUP(LEFT(B9,SEARCH(" ",B9,1)-1),{"Product","UnitsSold";"Amarilla","2475";"Montana","2227.5";"Paseo","2151";"Velo","2574";"VTT","2541"},MATCH($C$5,$F$5:$G$5,0),FALSE)</f>
        <v>2227.5</v>
      </c>
      <c r="F9" s="1" t="s">
        <v>10</v>
      </c>
      <c r="G9" s="1">
        <v>2574</v>
      </c>
    </row>
    <row r="10" spans="2:13" x14ac:dyDescent="0.3">
      <c r="B10" s="1" t="s">
        <v>11</v>
      </c>
      <c r="C10" s="1" t="str">
        <f>VLOOKUP(LEFT(B10,SEARCH(" ",B10,1)-1),{"Product","UnitsSold";"Amarilla","2475";"Montana","2227.5";"Paseo","2151";"Velo","2574";"VTT","2541"},MATCH($C$5,$F$5:$G$5,0),FALSE)</f>
        <v>2541</v>
      </c>
      <c r="F10" s="1" t="s">
        <v>12</v>
      </c>
      <c r="G10" s="1">
        <v>2541</v>
      </c>
    </row>
    <row r="12" spans="2:13" s="4" customFormat="1" x14ac:dyDescent="0.3"/>
    <row r="13" spans="2:13" x14ac:dyDescent="0.3">
      <c r="B13" s="2" t="s">
        <v>13</v>
      </c>
    </row>
    <row r="14" spans="2:13" x14ac:dyDescent="0.3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3" x14ac:dyDescent="0.3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</row>
    <row r="16" spans="2:13" x14ac:dyDescent="0.3">
      <c r="B16" s="1" t="s">
        <v>8</v>
      </c>
      <c r="C16" s="1">
        <v>1655.08</v>
      </c>
      <c r="D16" s="13">
        <f>VLOOKUP(C16,_xlfn.IFS(B16=$F$14,$F$15:$G$20,B16=$I$14,$I$15:$J$20,SUBSTITUTE(B16," ",)=SUBSTITUTE($L$14," ",),$L$15:$M$20),2,TRUE)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</row>
    <row r="17" spans="2:13" x14ac:dyDescent="0.3">
      <c r="B17" s="1" t="s">
        <v>4</v>
      </c>
      <c r="C17" s="1">
        <v>1822.59</v>
      </c>
      <c r="D17" s="13">
        <f t="shared" ref="D17:D22" si="0">VLOOKUP(C17,_xlfn.IFS(B17=$F$14,$F$15:$G$20,B17=$I$14,$I$15:$J$20,SUBSTITUTE(B17," ",)=SUBSTITUTE($L$14," ",),$L$15:$M$20),2,TRUE)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</row>
    <row r="18" spans="2:13" x14ac:dyDescent="0.3">
      <c r="B18" s="1" t="s">
        <v>4</v>
      </c>
      <c r="C18" s="1">
        <v>1730.54</v>
      </c>
      <c r="D18" s="13">
        <f t="shared" si="0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</row>
    <row r="19" spans="2:13" x14ac:dyDescent="0.3">
      <c r="B19" s="1" t="s">
        <v>6</v>
      </c>
      <c r="C19" s="1">
        <v>1685.6</v>
      </c>
      <c r="D19" s="13">
        <f t="shared" si="0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</row>
    <row r="20" spans="2:13" x14ac:dyDescent="0.3">
      <c r="B20" s="1" t="s">
        <v>8</v>
      </c>
      <c r="C20" s="1">
        <v>1685.6</v>
      </c>
      <c r="D20" s="13">
        <f t="shared" si="0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3" x14ac:dyDescent="0.3">
      <c r="B21" s="1" t="s">
        <v>16</v>
      </c>
      <c r="C21" s="1">
        <v>1763.8600000000001</v>
      </c>
      <c r="D21" s="13">
        <f t="shared" si="0"/>
        <v>7.0000000000000007E-2</v>
      </c>
    </row>
    <row r="22" spans="2:13" x14ac:dyDescent="0.3">
      <c r="B22" s="1" t="s">
        <v>8</v>
      </c>
      <c r="C22" s="1">
        <v>2293.1999999999998</v>
      </c>
      <c r="D22" s="13">
        <f t="shared" si="0"/>
        <v>0.15</v>
      </c>
    </row>
    <row r="24" spans="2:13" s="4" customFormat="1" x14ac:dyDescent="0.3"/>
    <row r="25" spans="2:13" x14ac:dyDescent="0.3">
      <c r="B25" s="2" t="s">
        <v>17</v>
      </c>
    </row>
    <row r="27" spans="2:13" x14ac:dyDescent="0.3">
      <c r="B27" s="3" t="s">
        <v>1</v>
      </c>
      <c r="C27" s="3" t="s">
        <v>2</v>
      </c>
      <c r="E27" s="12" t="s">
        <v>45</v>
      </c>
      <c r="F27" s="3" t="s">
        <v>1</v>
      </c>
      <c r="G27" s="3" t="s">
        <v>18</v>
      </c>
      <c r="H27" s="3" t="s">
        <v>2</v>
      </c>
    </row>
    <row r="28" spans="2:13" x14ac:dyDescent="0.3">
      <c r="B28" s="1" t="s">
        <v>3</v>
      </c>
      <c r="C28" s="1">
        <f>VLOOKUP(B28,$E$27:$H$37,MATCH($C$27,$E$27:$H$27,0),FALSE)</f>
        <v>2574</v>
      </c>
      <c r="E28" s="1" t="str">
        <f>SUBSTITUTE(F28," ",)&amp;" - "&amp;SUBSTITUTE(G28," ",)</f>
        <v>Paseo - 895</v>
      </c>
      <c r="F28" s="1" t="s">
        <v>8</v>
      </c>
      <c r="G28" s="8">
        <v>895</v>
      </c>
      <c r="H28" s="1">
        <v>2151</v>
      </c>
    </row>
    <row r="29" spans="2:13" x14ac:dyDescent="0.3">
      <c r="B29" s="1" t="s">
        <v>5</v>
      </c>
      <c r="C29" s="1">
        <f t="shared" ref="C29:C32" si="1">VLOOKUP(B29,$E$27:$H$37,MATCH($C$27,$E$27:$H$27,0),FALSE)</f>
        <v>2151</v>
      </c>
      <c r="E29" s="1" t="str">
        <f t="shared" ref="E29:E37" si="2">SUBSTITUTE(F29," ",)&amp;" - "&amp;SUBSTITUTE(G29," ",)</f>
        <v>Montana - 125</v>
      </c>
      <c r="F29" s="1" t="s">
        <v>6</v>
      </c>
      <c r="G29" s="8">
        <v>125</v>
      </c>
      <c r="H29" s="1">
        <v>2227.5</v>
      </c>
    </row>
    <row r="30" spans="2:13" x14ac:dyDescent="0.3">
      <c r="B30" s="1" t="s">
        <v>7</v>
      </c>
      <c r="C30" s="1">
        <f t="shared" si="1"/>
        <v>2475</v>
      </c>
      <c r="E30" s="1" t="str">
        <f t="shared" si="2"/>
        <v>Amarilla - 145</v>
      </c>
      <c r="F30" s="1" t="s">
        <v>4</v>
      </c>
      <c r="G30" s="8">
        <v>145</v>
      </c>
      <c r="H30" s="1">
        <v>2475</v>
      </c>
    </row>
    <row r="31" spans="2:13" x14ac:dyDescent="0.3">
      <c r="B31" s="1" t="s">
        <v>9</v>
      </c>
      <c r="C31" s="1">
        <f t="shared" si="1"/>
        <v>2227.5</v>
      </c>
      <c r="E31" s="1" t="str">
        <f t="shared" si="2"/>
        <v>Montana - 848</v>
      </c>
      <c r="F31" s="1" t="s">
        <v>6</v>
      </c>
      <c r="G31" s="8">
        <v>848</v>
      </c>
      <c r="H31" s="8">
        <v>2537.25</v>
      </c>
    </row>
    <row r="32" spans="2:13" x14ac:dyDescent="0.3">
      <c r="B32" s="1" t="s">
        <v>11</v>
      </c>
      <c r="C32" s="1">
        <f t="shared" si="1"/>
        <v>2541</v>
      </c>
      <c r="E32" s="1" t="str">
        <f t="shared" si="2"/>
        <v>VTT - 777</v>
      </c>
      <c r="F32" s="1" t="s">
        <v>12</v>
      </c>
      <c r="G32" s="8">
        <v>777</v>
      </c>
      <c r="H32" s="1">
        <v>2541</v>
      </c>
    </row>
    <row r="33" spans="5:8" x14ac:dyDescent="0.3">
      <c r="E33" s="1" t="str">
        <f t="shared" si="2"/>
        <v>Velo - 235</v>
      </c>
      <c r="F33" s="1" t="s">
        <v>10</v>
      </c>
      <c r="G33" s="8">
        <v>235</v>
      </c>
      <c r="H33" s="1">
        <v>2574</v>
      </c>
    </row>
    <row r="34" spans="5:8" x14ac:dyDescent="0.3">
      <c r="E34" s="1" t="str">
        <f t="shared" si="2"/>
        <v>Paseo - 985</v>
      </c>
      <c r="F34" s="1" t="s">
        <v>8</v>
      </c>
      <c r="G34" s="8">
        <v>985</v>
      </c>
      <c r="H34" s="8">
        <v>2585.1</v>
      </c>
    </row>
    <row r="35" spans="5:8" x14ac:dyDescent="0.3">
      <c r="E35" s="1" t="str">
        <f t="shared" si="2"/>
        <v>Velo - 1122</v>
      </c>
      <c r="F35" s="1" t="s">
        <v>10</v>
      </c>
      <c r="G35" s="8">
        <v>1122</v>
      </c>
      <c r="H35" s="8">
        <v>2632.95</v>
      </c>
    </row>
    <row r="36" spans="5:8" x14ac:dyDescent="0.3">
      <c r="E36" s="1" t="str">
        <f t="shared" si="2"/>
        <v>VTT - 1260</v>
      </c>
      <c r="F36" s="1" t="s">
        <v>12</v>
      </c>
      <c r="G36" s="8">
        <v>1260</v>
      </c>
      <c r="H36" s="8">
        <v>2680.8</v>
      </c>
    </row>
    <row r="37" spans="5:8" x14ac:dyDescent="0.3">
      <c r="E37" s="1" t="str">
        <f t="shared" si="2"/>
        <v>Amarilla - 1397</v>
      </c>
      <c r="F37" s="1" t="s">
        <v>4</v>
      </c>
      <c r="G37" s="8">
        <v>1397</v>
      </c>
      <c r="H37" s="8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Brainstorm</vt:lpstr>
      <vt:lpstr>Vlookup Advanced</vt:lpstr>
      <vt:lpstr>ChannelPartners</vt:lpstr>
      <vt:lpstr>Enterprise</vt:lpstr>
      <vt:lpstr>Government</vt:lpstr>
      <vt:lpstr>Midmarket</vt:lpstr>
      <vt:lpstr>SmallBusiness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puppa</cp:lastModifiedBy>
  <dcterms:created xsi:type="dcterms:W3CDTF">2022-07-27T07:17:57Z</dcterms:created>
  <dcterms:modified xsi:type="dcterms:W3CDTF">2023-04-01T15:09:23Z</dcterms:modified>
</cp:coreProperties>
</file>