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16" activeTab="5"/>
  </bookViews>
  <sheets>
    <sheet name="ADC" sheetId="1" r:id="rId1"/>
    <sheet name="TIM Generator" sheetId="4" r:id="rId2"/>
    <sheet name="java ADC 303 times" sheetId="5" r:id="rId3"/>
    <sheet name="Java processing" sheetId="2" r:id="rId4"/>
    <sheet name="Triangle" sheetId="3" r:id="rId5"/>
    <sheet name="OA" sheetId="6" r:id="rId6"/>
  </sheets>
  <calcPr calcId="162913"/>
</workbook>
</file>

<file path=xl/calcChain.xml><?xml version="1.0" encoding="utf-8"?>
<calcChain xmlns="http://schemas.openxmlformats.org/spreadsheetml/2006/main">
  <c r="P14" i="6" l="1"/>
  <c r="P15" i="6"/>
  <c r="P16" i="6"/>
  <c r="P17" i="6"/>
  <c r="P18" i="6"/>
  <c r="P19" i="6"/>
  <c r="P20" i="6"/>
  <c r="P21" i="6"/>
  <c r="P22" i="6"/>
  <c r="P23" i="6"/>
  <c r="P13" i="6"/>
  <c r="C11" i="6" l="1"/>
  <c r="C5" i="6"/>
  <c r="F21" i="6" l="1"/>
  <c r="C6" i="6" l="1"/>
  <c r="C8" i="6" s="1"/>
  <c r="C10" i="6"/>
  <c r="C12" i="6" s="1"/>
  <c r="F6" i="6"/>
  <c r="C14" i="4" l="1"/>
  <c r="E14" i="4"/>
  <c r="C15" i="4"/>
  <c r="E15" i="4"/>
  <c r="C16" i="4"/>
  <c r="E16" i="4" s="1"/>
  <c r="C17" i="4"/>
  <c r="E17" i="4"/>
  <c r="C18" i="4"/>
  <c r="E18" i="4" s="1"/>
  <c r="C13" i="4"/>
  <c r="E13" i="4" s="1"/>
  <c r="D85" i="1"/>
  <c r="D86" i="1"/>
  <c r="F86" i="1" s="1"/>
  <c r="D87" i="1"/>
  <c r="F87" i="1" s="1"/>
  <c r="D88" i="1"/>
  <c r="F88" i="1" s="1"/>
  <c r="D89" i="1"/>
  <c r="D90" i="1"/>
  <c r="D91" i="1"/>
  <c r="F91" i="1" s="1"/>
  <c r="D92" i="1"/>
  <c r="F92" i="1" s="1"/>
  <c r="D84" i="1"/>
  <c r="F84" i="1" s="1"/>
  <c r="D76" i="1"/>
  <c r="D77" i="1"/>
  <c r="D78" i="1"/>
  <c r="D79" i="1"/>
  <c r="F79" i="1" s="1"/>
  <c r="D80" i="1"/>
  <c r="D81" i="1"/>
  <c r="D82" i="1"/>
  <c r="D83" i="1"/>
  <c r="F83" i="1" s="1"/>
  <c r="D75" i="1"/>
  <c r="F75" i="1" s="1"/>
  <c r="D67" i="1"/>
  <c r="D68" i="1"/>
  <c r="D69" i="1"/>
  <c r="D70" i="1"/>
  <c r="F70" i="1" s="1"/>
  <c r="D71" i="1"/>
  <c r="D72" i="1"/>
  <c r="D73" i="1"/>
  <c r="D74" i="1"/>
  <c r="F74" i="1" s="1"/>
  <c r="D66" i="1"/>
  <c r="F66" i="1" s="1"/>
  <c r="D58" i="1"/>
  <c r="D59" i="1"/>
  <c r="F59" i="1" s="1"/>
  <c r="D60" i="1"/>
  <c r="F60" i="1" s="1"/>
  <c r="D61" i="1"/>
  <c r="F61" i="1" s="1"/>
  <c r="D62" i="1"/>
  <c r="D63" i="1"/>
  <c r="F63" i="1" s="1"/>
  <c r="D64" i="1"/>
  <c r="D65" i="1"/>
  <c r="F65" i="1" s="1"/>
  <c r="D57" i="1"/>
  <c r="F57" i="1" s="1"/>
  <c r="F89" i="1"/>
  <c r="F90" i="1"/>
  <c r="F64" i="1"/>
  <c r="F67" i="1"/>
  <c r="F68" i="1"/>
  <c r="F69" i="1"/>
  <c r="F71" i="1"/>
  <c r="F72" i="1"/>
  <c r="F73" i="1"/>
  <c r="F76" i="1"/>
  <c r="F77" i="1"/>
  <c r="F78" i="1"/>
  <c r="F80" i="1"/>
  <c r="F81" i="1"/>
  <c r="F82" i="1"/>
  <c r="F85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62" i="1"/>
  <c r="F39" i="1"/>
  <c r="D49" i="1"/>
  <c r="D50" i="1"/>
  <c r="D51" i="1"/>
  <c r="D52" i="1"/>
  <c r="D53" i="1"/>
  <c r="D54" i="1"/>
  <c r="D55" i="1"/>
  <c r="D56" i="1"/>
  <c r="D48" i="1"/>
  <c r="D40" i="1"/>
  <c r="D41" i="1"/>
  <c r="D42" i="1"/>
  <c r="D43" i="1"/>
  <c r="D44" i="1"/>
  <c r="D45" i="1"/>
  <c r="D46" i="1"/>
  <c r="D47" i="1"/>
  <c r="D39" i="1"/>
  <c r="C85" i="1"/>
  <c r="C86" i="1"/>
  <c r="C87" i="1"/>
  <c r="C88" i="1"/>
  <c r="C89" i="1"/>
  <c r="C90" i="1"/>
  <c r="C91" i="1"/>
  <c r="C92" i="1"/>
  <c r="C84" i="1"/>
  <c r="C76" i="1"/>
  <c r="C77" i="1"/>
  <c r="C78" i="1"/>
  <c r="C79" i="1"/>
  <c r="C80" i="1"/>
  <c r="C81" i="1"/>
  <c r="C82" i="1"/>
  <c r="C83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42" i="1"/>
  <c r="C43" i="1"/>
  <c r="C44" i="1"/>
  <c r="C45" i="1"/>
  <c r="C46" i="1"/>
  <c r="C47" i="1"/>
  <c r="C40" i="1"/>
  <c r="C41" i="1"/>
  <c r="C39" i="1"/>
  <c r="G26" i="1" l="1"/>
  <c r="H26" i="1"/>
  <c r="I26" i="1"/>
  <c r="J26" i="1"/>
  <c r="K26" i="1"/>
  <c r="L26" i="1"/>
  <c r="G25" i="1"/>
  <c r="H25" i="1"/>
  <c r="I25" i="1"/>
  <c r="J25" i="1"/>
  <c r="K25" i="1"/>
  <c r="L25" i="1"/>
  <c r="G24" i="1"/>
  <c r="H24" i="1"/>
  <c r="I24" i="1"/>
  <c r="J24" i="1"/>
  <c r="K24" i="1"/>
  <c r="L24" i="1"/>
  <c r="G23" i="1"/>
  <c r="H23" i="1"/>
  <c r="I23" i="1"/>
  <c r="J23" i="1"/>
  <c r="K23" i="1"/>
  <c r="L23" i="1"/>
  <c r="G22" i="1"/>
  <c r="H22" i="1"/>
  <c r="I22" i="1"/>
  <c r="J22" i="1"/>
  <c r="K22" i="1"/>
  <c r="L22" i="1"/>
  <c r="G21" i="1"/>
  <c r="H21" i="1"/>
  <c r="I21" i="1"/>
  <c r="J21" i="1"/>
  <c r="K21" i="1"/>
  <c r="L21" i="1"/>
  <c r="G20" i="1"/>
  <c r="H20" i="1"/>
  <c r="I20" i="1"/>
  <c r="J20" i="1"/>
  <c r="K20" i="1"/>
  <c r="L20" i="1"/>
  <c r="G19" i="1"/>
  <c r="H19" i="1"/>
  <c r="I19" i="1"/>
  <c r="J19" i="1"/>
  <c r="K19" i="1"/>
  <c r="L19" i="1"/>
  <c r="F19" i="1"/>
  <c r="F20" i="1"/>
  <c r="F21" i="1"/>
  <c r="F22" i="1"/>
  <c r="F23" i="1"/>
  <c r="F24" i="1"/>
  <c r="F25" i="1"/>
  <c r="F26" i="1"/>
  <c r="G18" i="1"/>
  <c r="H18" i="1"/>
  <c r="I18" i="1"/>
  <c r="J18" i="1"/>
  <c r="K18" i="1"/>
  <c r="L18" i="1"/>
  <c r="F18" i="1"/>
  <c r="E19" i="1"/>
  <c r="E20" i="1"/>
  <c r="E21" i="1"/>
  <c r="E22" i="1"/>
  <c r="E23" i="1"/>
  <c r="E24" i="1"/>
  <c r="E25" i="1"/>
  <c r="E26" i="1"/>
  <c r="E18" i="1"/>
  <c r="D25" i="1"/>
  <c r="C25" i="1"/>
  <c r="C7" i="4" l="1"/>
  <c r="C8" i="4"/>
  <c r="C9" i="4"/>
  <c r="C10" i="4"/>
  <c r="C11" i="4"/>
  <c r="C6" i="4"/>
  <c r="C3" i="4"/>
  <c r="D36" i="1" l="1"/>
  <c r="C36" i="1"/>
  <c r="C35" i="1"/>
  <c r="D35" i="1" s="1"/>
  <c r="C34" i="1"/>
  <c r="D34" i="1" s="1"/>
  <c r="C33" i="1"/>
  <c r="D33" i="1" s="1"/>
  <c r="C26" i="1"/>
  <c r="D26" i="1" s="1"/>
  <c r="C24" i="1"/>
  <c r="D24" i="1" s="1"/>
  <c r="C23" i="1"/>
  <c r="D23" i="1" s="1"/>
  <c r="C22" i="1"/>
  <c r="D22" i="1" s="1"/>
  <c r="C14" i="1"/>
  <c r="D14" i="1" s="1"/>
  <c r="C7" i="1"/>
  <c r="D7" i="1" s="1"/>
  <c r="C15" i="1"/>
  <c r="D15" i="1" s="1"/>
  <c r="C13" i="1"/>
  <c r="D13" i="1" s="1"/>
  <c r="C12" i="1"/>
  <c r="D12" i="1" s="1"/>
  <c r="C3" i="1"/>
  <c r="L14" i="1" l="1"/>
  <c r="L35" i="1" s="1"/>
  <c r="H14" i="1"/>
  <c r="H35" i="1" s="1"/>
  <c r="J14" i="1"/>
  <c r="J35" i="1" s="1"/>
  <c r="F14" i="1"/>
  <c r="F35" i="1" s="1"/>
  <c r="I14" i="1"/>
  <c r="I35" i="1" s="1"/>
  <c r="E14" i="1"/>
  <c r="E35" i="1" s="1"/>
  <c r="K14" i="1"/>
  <c r="K35" i="1" s="1"/>
  <c r="G14" i="1"/>
  <c r="G35" i="1" s="1"/>
  <c r="L7" i="1"/>
  <c r="H7" i="1"/>
  <c r="I7" i="1"/>
  <c r="K7" i="1"/>
  <c r="G7" i="1"/>
  <c r="J7" i="1"/>
  <c r="F7" i="1"/>
  <c r="E7" i="1"/>
  <c r="H15" i="1"/>
  <c r="H36" i="1" s="1"/>
  <c r="L15" i="1"/>
  <c r="L36" i="1" s="1"/>
  <c r="E15" i="1"/>
  <c r="E36" i="1" s="1"/>
  <c r="I15" i="1"/>
  <c r="I36" i="1" s="1"/>
  <c r="F15" i="1"/>
  <c r="F36" i="1" s="1"/>
  <c r="J15" i="1"/>
  <c r="J36" i="1" s="1"/>
  <c r="G15" i="1"/>
  <c r="G36" i="1" s="1"/>
  <c r="K15" i="1"/>
  <c r="K36" i="1" s="1"/>
  <c r="H13" i="1"/>
  <c r="H34" i="1" s="1"/>
  <c r="L13" i="1"/>
  <c r="L34" i="1" s="1"/>
  <c r="J13" i="1"/>
  <c r="J34" i="1" s="1"/>
  <c r="G13" i="1"/>
  <c r="G34" i="1" s="1"/>
  <c r="K13" i="1"/>
  <c r="K34" i="1" s="1"/>
  <c r="E13" i="1"/>
  <c r="E34" i="1" s="1"/>
  <c r="I13" i="1"/>
  <c r="I34" i="1" s="1"/>
  <c r="F13" i="1"/>
  <c r="F34" i="1" s="1"/>
  <c r="L12" i="1"/>
  <c r="L33" i="1" s="1"/>
  <c r="H12" i="1"/>
  <c r="H33" i="1" s="1"/>
  <c r="F12" i="1"/>
  <c r="F33" i="1" s="1"/>
  <c r="I12" i="1"/>
  <c r="I33" i="1" s="1"/>
  <c r="K12" i="1"/>
  <c r="K33" i="1" s="1"/>
  <c r="G12" i="1"/>
  <c r="G33" i="1" s="1"/>
  <c r="J12" i="1"/>
  <c r="J33" i="1" s="1"/>
  <c r="E12" i="1"/>
  <c r="E33" i="1" s="1"/>
  <c r="E11" i="4"/>
  <c r="E10" i="4"/>
  <c r="E9" i="4"/>
  <c r="E8" i="4"/>
  <c r="E7" i="4"/>
  <c r="E6" i="4"/>
  <c r="C9" i="1" l="1"/>
  <c r="D9" i="1" s="1"/>
  <c r="C8" i="1" l="1"/>
  <c r="D8" i="1" s="1"/>
  <c r="G8" i="1" s="1"/>
  <c r="C11" i="1"/>
  <c r="D11" i="1" s="1"/>
  <c r="G11" i="1" s="1"/>
  <c r="E8" i="1"/>
  <c r="F8" i="1"/>
  <c r="H8" i="1"/>
  <c r="I8" i="1"/>
  <c r="J8" i="1"/>
  <c r="L8" i="1"/>
  <c r="K8" i="1"/>
  <c r="C31" i="1"/>
  <c r="D31" i="1" s="1"/>
  <c r="C10" i="1"/>
  <c r="D10" i="1" s="1"/>
  <c r="C29" i="1"/>
  <c r="D29" i="1" s="1"/>
  <c r="C20" i="1"/>
  <c r="D20" i="1" s="1"/>
  <c r="C32" i="1"/>
  <c r="D32" i="1" s="1"/>
  <c r="C30" i="1"/>
  <c r="D30" i="1" s="1"/>
  <c r="C21" i="1"/>
  <c r="D21" i="1" s="1"/>
  <c r="C18" i="1"/>
  <c r="D18" i="1" s="1"/>
  <c r="C19" i="1"/>
  <c r="D19" i="1" s="1"/>
  <c r="L11" i="1"/>
  <c r="G9" i="1"/>
  <c r="K9" i="1"/>
  <c r="E9" i="1"/>
  <c r="H9" i="1"/>
  <c r="L9" i="1"/>
  <c r="F9" i="1"/>
  <c r="J9" i="1"/>
  <c r="I9" i="1"/>
  <c r="F11" i="1" l="1"/>
  <c r="F32" i="1" s="1"/>
  <c r="I11" i="1"/>
  <c r="K11" i="1"/>
  <c r="E11" i="1"/>
  <c r="J11" i="1"/>
  <c r="H11" i="1"/>
  <c r="F10" i="1"/>
  <c r="G10" i="1"/>
  <c r="H10" i="1"/>
  <c r="I10" i="1"/>
  <c r="L10" i="1"/>
  <c r="J10" i="1"/>
  <c r="K10" i="1"/>
  <c r="E10" i="1"/>
  <c r="J30" i="1" l="1"/>
  <c r="H29" i="1"/>
  <c r="E29" i="1"/>
  <c r="L30" i="1"/>
  <c r="H30" i="1"/>
  <c r="I29" i="1"/>
  <c r="L32" i="1"/>
  <c r="K30" i="1"/>
  <c r="G30" i="1"/>
  <c r="L29" i="1"/>
  <c r="F29" i="1"/>
  <c r="K29" i="1"/>
  <c r="I32" i="1"/>
  <c r="J29" i="1"/>
  <c r="F30" i="1"/>
  <c r="G29" i="1"/>
  <c r="I30" i="1"/>
  <c r="G32" i="1"/>
  <c r="E30" i="1"/>
  <c r="E32" i="1"/>
  <c r="K32" i="1" l="1"/>
  <c r="H32" i="1"/>
  <c r="J32" i="1"/>
  <c r="E31" i="1"/>
  <c r="I31" i="1"/>
  <c r="L31" i="1"/>
  <c r="G31" i="1"/>
  <c r="J31" i="1"/>
  <c r="H31" i="1"/>
  <c r="F31" i="1"/>
  <c r="K31" i="1"/>
</calcChain>
</file>

<file path=xl/sharedStrings.xml><?xml version="1.0" encoding="utf-8"?>
<sst xmlns="http://schemas.openxmlformats.org/spreadsheetml/2006/main" count="196" uniqueCount="168">
  <si>
    <t>SysCLK</t>
  </si>
  <si>
    <t>Prescaler</t>
  </si>
  <si>
    <t>Resolution</t>
  </si>
  <si>
    <t>Tick time (ns)</t>
  </si>
  <si>
    <t>ADC CLK (MHz)</t>
  </si>
  <si>
    <t>Screen time (us)</t>
  </si>
  <si>
    <t>Screen freq (KHz)</t>
  </si>
  <si>
    <t>SampleTime (us)</t>
  </si>
  <si>
    <t>SampleTime</t>
  </si>
  <si>
    <t>// {ADC_Prescaler_Div2, ADC_SampleTime_3Cycles,   0.2619048f,   83.80952f},</t>
  </si>
  <si>
    <t xml:space="preserve">    }</t>
  </si>
  <si>
    <t>}</t>
  </si>
  <si>
    <t>public class Main {</t>
  </si>
  <si>
    <t>static String strs[]={</t>
  </si>
  <si>
    <t xml:space="preserve">    "2 3  0,2619048     83,80952",</t>
  </si>
  <si>
    <t xml:space="preserve">    "4 3  0,5238095     167,61905",</t>
  </si>
  <si>
    <t xml:space="preserve">    "2 15 0,5476190     175,23810",</t>
  </si>
  <si>
    <t xml:space="preserve">    "6 3  0,7857143     251,42857",</t>
  </si>
  <si>
    <t xml:space="preserve">    "2 28 0,8571429     274,28571",</t>
  </si>
  <si>
    <t xml:space="preserve">    "8 3  1,0476190     335,23810",</t>
  </si>
  <si>
    <t xml:space="preserve">    "4 15 1,0952381     350,47619",</t>
  </si>
  <si>
    <t xml:space="preserve">    "2 56 1,5238095     487,61905",</t>
  </si>
  <si>
    <t xml:space="preserve">    "6 15 1,6428571     525,71429",</t>
  </si>
  <si>
    <t xml:space="preserve">    "4 28 1,7142857     548,57143",</t>
  </si>
  <si>
    <t xml:space="preserve">    "2 84 2,1904762     700,95238",</t>
  </si>
  <si>
    <t xml:space="preserve">    "6 28 2,5714286     822,85714",</t>
  </si>
  <si>
    <t xml:space="preserve">    "2 112    2,8571429     914,28571",</t>
  </si>
  <si>
    <t xml:space="preserve">    "4 56 3,0476190     975,23810",</t>
  </si>
  <si>
    <t xml:space="preserve">    "8 28 3,4285714     1097,14286",</t>
  </si>
  <si>
    <t xml:space="preserve">    "2 144    3,6190476     1158,09524",</t>
  </si>
  <si>
    <t xml:space="preserve">    "4 84 4,3809524     1401,90476",</t>
  </si>
  <si>
    <t xml:space="preserve">    "6 56 4,5714286     1462,85714",</t>
  </si>
  <si>
    <t xml:space="preserve">    "4 112    5,7142857     1828,57143",</t>
  </si>
  <si>
    <t xml:space="preserve">    "8 56 6,0952381     1950,47619",</t>
  </si>
  <si>
    <t xml:space="preserve">    "6 84 6,5714286     2102,85714",</t>
  </si>
  <si>
    <t xml:space="preserve">    "4 144    7,2380952     2316,19048",</t>
  </si>
  <si>
    <t xml:space="preserve">    "6 112    8,5714286     2742,85714",</t>
  </si>
  <si>
    <t xml:space="preserve">    "8 84 8,7619048     2803,80952",</t>
  </si>
  <si>
    <t xml:space="preserve">    "6 144    10,8571429    3474,28571",</t>
  </si>
  <si>
    <t xml:space="preserve">    "8 112    11,4285714    3657,14286",</t>
  </si>
  <si>
    <t xml:space="preserve">    "2 480    11,6190476    3718,09524",</t>
  </si>
  <si>
    <t xml:space="preserve">    "8 144    14,4761905    4632,38095",</t>
  </si>
  <si>
    <t xml:space="preserve">    "4 480    23,2380952    7436,19048",</t>
  </si>
  <si>
    <t xml:space="preserve">    "6 480    34,8571429    11154,28571",</t>
  </si>
  <si>
    <t xml:space="preserve">    "8 480    46,4761905    14872,38095"</t>
  </si>
  <si>
    <t>};</t>
  </si>
  <si>
    <t xml:space="preserve">    public static void main(String[] args) {</t>
  </si>
  <si>
    <t xml:space="preserve">        for( String str : strs ) {</t>
  </si>
  <si>
    <t xml:space="preserve">            str = str.replace(',','.');</t>
  </si>
  <si>
    <t xml:space="preserve">            String params[] = str.split("\\t");</t>
  </si>
  <si>
    <t xml:space="preserve">            String adj = "ADC_SampleTime_" +params[1]+ "Cycles,";</t>
  </si>
  <si>
    <t xml:space="preserve">            System.out.printf(" {ADC_Prescaler_Div%s, %-25s %10sf, %11sf},", params[0], adj, params[2], params[4] );</t>
  </si>
  <si>
    <t xml:space="preserve">            //for( String s : params ) System.out.printf(s + "_");</t>
  </si>
  <si>
    <t xml:space="preserve">            System.out.println("");</t>
  </si>
  <si>
    <t xml:space="preserve">        }</t>
  </si>
  <si>
    <t xml:space="preserve">    void printSin() {</t>
  </si>
  <si>
    <t xml:space="preserve">        final int elementsInRow = 8;</t>
  </si>
  <si>
    <t xml:space="preserve">        final int tableLenght = 128;</t>
  </si>
  <si>
    <t xml:space="preserve">        final int maxValue = 4096 / 2;</t>
  </si>
  <si>
    <t xml:space="preserve">        for( int i=0; i&lt;tableLenght;  ) {</t>
  </si>
  <si>
    <t xml:space="preserve">            System.out.printf(" %5d,", getValue(i++, tableLenght, maxValue) );</t>
  </si>
  <si>
    <t xml:space="preserve">            if( i%elementsInRow==0 ) System.out.println("");</t>
  </si>
  <si>
    <t xml:space="preserve">    static int getValue(int i, int tableLenght, int maxVal) {</t>
  </si>
  <si>
    <t xml:space="preserve">        return (int) ( ( Math.sin(Math.PI*2*i/tableLenght) +1 ) * maxVal );</t>
  </si>
  <si>
    <t>package com.utyf;</t>
  </si>
  <si>
    <t>    public static void main(String[] args) {</t>
  </si>
  <si>
    <t>        triangle(32, 0, 4096);</t>
  </si>
  <si>
    <t>    }</t>
  </si>
  <si>
    <t>    static void triangle(int pointsNum, int min, int max) {</t>
  </si>
  <si>
    <t>        int middle = pointsNum / 2;</t>
  </si>
  <si>
    <t>        double step = (double) max / middle;</t>
  </si>
  <si>
    <t>        for (int i = 0; i &lt; pointsNum; i++) {</t>
  </si>
  <si>
    <t>            if (i &lt;= middle) {</t>
  </si>
  <si>
    <t>                System.out.print( (min +(i * step)) + ", ");</t>
  </si>
  <si>
    <t>            } else {</t>
  </si>
  <si>
    <t>                System.out.print( (max - ((i-middle) * step)) + ", ");</t>
  </si>
  <si>
    <t>            }</t>
  </si>
  <si>
    <t>            if (i % 4 == 3) {</t>
  </si>
  <si>
    <t>                System.out.print("\n");</t>
  </si>
  <si>
    <t>        }</t>
  </si>
  <si>
    <t>bits (= convertion cycles)</t>
  </si>
  <si>
    <t>SYSCLK</t>
  </si>
  <si>
    <t>PRE</t>
  </si>
  <si>
    <t>PERIOD</t>
  </si>
  <si>
    <t>AHB / ADC Pre</t>
  </si>
  <si>
    <t>Out Hz</t>
  </si>
  <si>
    <t>Pre out, Hz</t>
  </si>
  <si>
    <t>TIM1 CLK</t>
  </si>
  <si>
    <t>for STM32F3 Max ADCCLK = 72 MHz</t>
  </si>
  <si>
    <t>import java.util.Arrays;</t>
  </si>
  <si>
    <t>import java.util.Comparator;</t>
  </si>
  <si>
    <t>public class adc {</t>
  </si>
  <si>
    <t xml:space="preserve">    static String[] str = {</t>
  </si>
  <si>
    <t xml:space="preserve">            "1 1.5    0.13      42.22",</t>
  </si>
  <si>
    <t xml:space="preserve">            "2 1.5    0.26      84.44",</t>
  </si>
  <si>
    <t xml:space="preserve">            "4 1.5    0.53      168.89",</t>
  </si>
  <si>
    <t xml:space="preserve">            "6 1.5    0.79      253.33",</t>
  </si>
  <si>
    <t xml:space="preserve">            "8 1.5    1.06      337.78",</t>
  </si>
  <si>
    <t xml:space="preserve">            "10    1.5    1.32      422.22",</t>
  </si>
  <si>
    <t xml:space="preserve">            "12    1.5    1.58      506.67",</t>
  </si>
  <si>
    <t xml:space="preserve">            "16    1.5    2.11      675.56",</t>
  </si>
  <si>
    <t xml:space="preserve">            "32    1.5    4.22      1351.11",</t>
  </si>
  <si>
    <t xml:space="preserve">            "1 2.5    0.15      46.67",</t>
  </si>
  <si>
    <t xml:space="preserve">            "2 2.5    0.29      93.33",</t>
  </si>
  <si>
    <t xml:space="preserve">            "4 2.5    0.58      186.67",</t>
  </si>
  <si>
    <t xml:space="preserve">            "6 2.5    0.88      280.00",</t>
  </si>
  <si>
    <t xml:space="preserve">            "8 2.5    1.17      373.33",</t>
  </si>
  <si>
    <t xml:space="preserve">            "10    2.5    1.46      466.67",</t>
  </si>
  <si>
    <t xml:space="preserve">            "12    2.5    1.75      560.00",</t>
  </si>
  <si>
    <t xml:space="preserve">            "16    2.5    2.33      746.67",</t>
  </si>
  <si>
    <t xml:space="preserve">            "32    2.5    4.67      1493.33",</t>
  </si>
  <si>
    <t xml:space="preserve">            "1 4.5    0.17      55.56",</t>
  </si>
  <si>
    <t xml:space="preserve">            "2 4.5    0.35      111.11",</t>
  </si>
  <si>
    <t xml:space="preserve">            "4 4.5    0.69      222.22",</t>
  </si>
  <si>
    <t xml:space="preserve">            "6 4.5    1.04      333.33",</t>
  </si>
  <si>
    <t xml:space="preserve">            "8 4.5    1.39      444.44",</t>
  </si>
  <si>
    <t xml:space="preserve">            "10    4.5    1.74      555.56",</t>
  </si>
  <si>
    <t xml:space="preserve">            "12    4.5    2.08      666.67",</t>
  </si>
  <si>
    <t xml:space="preserve">            "16    4.5    2.78      888.89",</t>
  </si>
  <si>
    <t xml:space="preserve">            "32    4.5    5.56      1777.78",</t>
  </si>
  <si>
    <t xml:space="preserve">            "1 7.5    0.22      68.89",</t>
  </si>
  <si>
    <t xml:space="preserve">            "2 7.5    0.43      137.78",</t>
  </si>
  <si>
    <t xml:space="preserve">            "4 7.5    0.86      275.56",</t>
  </si>
  <si>
    <t xml:space="preserve">            "6 7.5    1.29      413.33",</t>
  </si>
  <si>
    <t xml:space="preserve">            "8 7.5    1.72      551.11",</t>
  </si>
  <si>
    <t xml:space="preserve">            "10    7.5    2.15      688.89",</t>
  </si>
  <si>
    <t xml:space="preserve">            "12    7.5    2.58      826.67",</t>
  </si>
  <si>
    <t xml:space="preserve">            "16    7.5    3.44      1102.22",</t>
  </si>
  <si>
    <t xml:space="preserve">            "32    7.5    6.89      2204.44",</t>
  </si>
  <si>
    <t xml:space="preserve">            "1 19.5   0.38      122.22",</t>
  </si>
  <si>
    <t xml:space="preserve">            "2 19.5   0.76      244.44",</t>
  </si>
  <si>
    <t xml:space="preserve">            "4 19.5   1.53      488.89",</t>
  </si>
  <si>
    <t xml:space="preserve">            "6 19.5   2.29      733.33",</t>
  </si>
  <si>
    <t xml:space="preserve">            "8 19.5   3.06      977.78",</t>
  </si>
  <si>
    <t xml:space="preserve">            "10    19.5   3.82      1222.22",</t>
  </si>
  <si>
    <t xml:space="preserve">            "12    19.5   4.58      1466.67",</t>
  </si>
  <si>
    <t xml:space="preserve">            "16    19.5   6.11      1955.56",</t>
  </si>
  <si>
    <t xml:space="preserve">            "32    19.5   12.22     3911.11",</t>
  </si>
  <si>
    <t xml:space="preserve">            "1 61.5   0.97      308.89",</t>
  </si>
  <si>
    <t xml:space="preserve">            "2 61.5   1.93      617.78",</t>
  </si>
  <si>
    <t xml:space="preserve">            "4 61.5   3.86      1235.56",</t>
  </si>
  <si>
    <t xml:space="preserve">            "6 61.5   5.79      1853.33",</t>
  </si>
  <si>
    <t xml:space="preserve">            "8 61.5   7.72      2471.11",</t>
  </si>
  <si>
    <t xml:space="preserve">            "10    61.5   9.65      3088.89",</t>
  </si>
  <si>
    <t xml:space="preserve">            "12    61.5   11.58     3706.67",</t>
  </si>
  <si>
    <t xml:space="preserve">            "16    61.5   15.44     4942.22",</t>
  </si>
  <si>
    <t xml:space="preserve">            "32    61.5   30.89     9884.44"</t>
  </si>
  <si>
    <t xml:space="preserve">    };</t>
  </si>
  <si>
    <t xml:space="preserve">    static void printADC() {</t>
  </si>
  <si>
    <t xml:space="preserve">        Comparator&lt;String[]&gt; comparator = Comparator.comparing(s -&gt; Double.parseDouble(s[2]));</t>
  </si>
  <si>
    <t xml:space="preserve">        Arrays.stream(str).map(str -&gt; str.split("\\s+")).sorted(comparator)</t>
  </si>
  <si>
    <t xml:space="preserve">                .forEach(q1 -&gt; System.out.println("{" + mapPre(q1[0]) + ", \t" + mapSpl(q1[1]) + ", \t" + q1[2] + ", \t" + q1[3] + "},"));</t>
  </si>
  <si>
    <t xml:space="preserve">    static String mapPre(String num) {</t>
  </si>
  <si>
    <t xml:space="preserve">        return "RCC_CFGR2_ADCPRE12_DIV" + num;</t>
  </si>
  <si>
    <t xml:space="preserve">    static String mapSpl(String spl) {</t>
  </si>
  <si>
    <t xml:space="preserve">        String num = spl.split("\\.")[0];</t>
  </si>
  <si>
    <t xml:space="preserve">        if( num.equals("1"))</t>
  </si>
  <si>
    <t xml:space="preserve">            return "ADC_SAMPLETIME_1CYCLE_5";</t>
  </si>
  <si>
    <t xml:space="preserve">        return String.format("ADC_SAMPLETIME_%sCYCLES_5", num);</t>
  </si>
  <si>
    <t>Uout</t>
  </si>
  <si>
    <t>Uin</t>
  </si>
  <si>
    <t>R1</t>
  </si>
  <si>
    <t>R2</t>
  </si>
  <si>
    <t>div</t>
  </si>
  <si>
    <t>R-dev</t>
  </si>
  <si>
    <t>OA non inv</t>
  </si>
  <si>
    <t>K</t>
  </si>
  <si>
    <t>OA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</si>
</sst>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7" xfId="0" applyNumberFormat="1" applyFill="1" applyBorder="1"/>
    <xf numFmtId="2" fontId="0" fillId="2" borderId="0" xfId="0" applyNumberFormat="1" applyFill="1" applyBorder="1"/>
    <xf numFmtId="2" fontId="0" fillId="0" borderId="8" xfId="0" applyNumberFormat="1" applyBorder="1"/>
    <xf numFmtId="2" fontId="0" fillId="2" borderId="9" xfId="0" applyNumberFormat="1" applyFill="1" applyBorder="1"/>
    <xf numFmtId="0" fontId="0" fillId="0" borderId="1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ADC!$E$7:$L$7</c:f>
              <c:numCache>
                <c:formatCode>0.00</c:formatCode>
                <c:ptCount val="8"/>
                <c:pt idx="0">
                  <c:v>0.13194444444444442</c:v>
                </c:pt>
                <c:pt idx="1">
                  <c:v>0.14583333333333331</c:v>
                </c:pt>
                <c:pt idx="2">
                  <c:v>0.17361111111111108</c:v>
                </c:pt>
                <c:pt idx="3">
                  <c:v>0.21527777777777773</c:v>
                </c:pt>
                <c:pt idx="4">
                  <c:v>0.38194444444444442</c:v>
                </c:pt>
                <c:pt idx="5">
                  <c:v>0.96527777777777768</c:v>
                </c:pt>
                <c:pt idx="6">
                  <c:v>2.6319444444444442</c:v>
                </c:pt>
                <c:pt idx="7">
                  <c:v>8.4652777777777768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C-43B7-83C8-C2B45BFC5F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ADC!$E$8:$L$8</c:f>
              <c:numCache>
                <c:formatCode>0.00</c:formatCode>
                <c:ptCount val="8"/>
                <c:pt idx="0">
                  <c:v>0.26388888888888884</c:v>
                </c:pt>
                <c:pt idx="1">
                  <c:v>0.29166666666666663</c:v>
                </c:pt>
                <c:pt idx="2">
                  <c:v>0.34722222222222215</c:v>
                </c:pt>
                <c:pt idx="3">
                  <c:v>0.43055555555555547</c:v>
                </c:pt>
                <c:pt idx="4">
                  <c:v>0.76388888888888884</c:v>
                </c:pt>
                <c:pt idx="5">
                  <c:v>1.9305555555555554</c:v>
                </c:pt>
                <c:pt idx="6">
                  <c:v>5.2638888888888884</c:v>
                </c:pt>
                <c:pt idx="7">
                  <c:v>16.930555555555554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C-43B7-83C8-C2B45BFC5F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ADC!$E$9:$L$9</c:f>
              <c:numCache>
                <c:formatCode>0.00</c:formatCode>
                <c:ptCount val="8"/>
                <c:pt idx="0">
                  <c:v>0.52777777777777768</c:v>
                </c:pt>
                <c:pt idx="1">
                  <c:v>0.58333333333333326</c:v>
                </c:pt>
                <c:pt idx="2">
                  <c:v>0.69444444444444431</c:v>
                </c:pt>
                <c:pt idx="3">
                  <c:v>0.86111111111111094</c:v>
                </c:pt>
                <c:pt idx="4">
                  <c:v>1.5277777777777777</c:v>
                </c:pt>
                <c:pt idx="5">
                  <c:v>3.8611111111111107</c:v>
                </c:pt>
                <c:pt idx="6">
                  <c:v>10.527777777777777</c:v>
                </c:pt>
                <c:pt idx="7">
                  <c:v>33.861111111111107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3-4F50-8B1C-D2B5E736C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ADC!$E$10:$L$10</c:f>
              <c:numCache>
                <c:formatCode>0.00</c:formatCode>
                <c:ptCount val="8"/>
                <c:pt idx="0">
                  <c:v>0.79166666666666663</c:v>
                </c:pt>
                <c:pt idx="1">
                  <c:v>0.875</c:v>
                </c:pt>
                <c:pt idx="2">
                  <c:v>1.0416666666666665</c:v>
                </c:pt>
                <c:pt idx="3">
                  <c:v>1.2916666666666665</c:v>
                </c:pt>
                <c:pt idx="4">
                  <c:v>2.2916666666666665</c:v>
                </c:pt>
                <c:pt idx="5">
                  <c:v>5.7916666666666661</c:v>
                </c:pt>
                <c:pt idx="6">
                  <c:v>15.791666666666666</c:v>
                </c:pt>
                <c:pt idx="7">
                  <c:v>50.791666666666664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8-4361-A969-062139FFDA2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ADC!$E$11:$L$11</c:f>
              <c:numCache>
                <c:formatCode>0.00</c:formatCode>
                <c:ptCount val="8"/>
                <c:pt idx="0">
                  <c:v>1.0555555555555554</c:v>
                </c:pt>
                <c:pt idx="1">
                  <c:v>1.1666666666666665</c:v>
                </c:pt>
                <c:pt idx="2">
                  <c:v>1.3888888888888886</c:v>
                </c:pt>
                <c:pt idx="3">
                  <c:v>1.7222222222222219</c:v>
                </c:pt>
                <c:pt idx="4">
                  <c:v>3.0555555555555554</c:v>
                </c:pt>
                <c:pt idx="5">
                  <c:v>7.7222222222222214</c:v>
                </c:pt>
                <c:pt idx="6">
                  <c:v>21.055555555555554</c:v>
                </c:pt>
                <c:pt idx="7">
                  <c:v>67.722222222222214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18-4361-A969-062139FFDA2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ADC!$E$12:$L$12</c:f>
              <c:numCache>
                <c:formatCode>0.00</c:formatCode>
                <c:ptCount val="8"/>
                <c:pt idx="0">
                  <c:v>1.3194444444444444</c:v>
                </c:pt>
                <c:pt idx="1">
                  <c:v>1.4583333333333333</c:v>
                </c:pt>
                <c:pt idx="2">
                  <c:v>1.7361111111111112</c:v>
                </c:pt>
                <c:pt idx="3">
                  <c:v>2.1527777777777777</c:v>
                </c:pt>
                <c:pt idx="4">
                  <c:v>3.8194444444444442</c:v>
                </c:pt>
                <c:pt idx="5">
                  <c:v>9.6527777777777768</c:v>
                </c:pt>
                <c:pt idx="6">
                  <c:v>26.319444444444446</c:v>
                </c:pt>
                <c:pt idx="7">
                  <c:v>84.652777777777786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18-4361-A969-062139FFDA2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ADC!$E$13:$L$13</c:f>
              <c:numCache>
                <c:formatCode>0.00</c:formatCode>
                <c:ptCount val="8"/>
                <c:pt idx="0">
                  <c:v>1.5833333333333333</c:v>
                </c:pt>
                <c:pt idx="1">
                  <c:v>1.75</c:v>
                </c:pt>
                <c:pt idx="2">
                  <c:v>2.083333333333333</c:v>
                </c:pt>
                <c:pt idx="3">
                  <c:v>2.583333333333333</c:v>
                </c:pt>
                <c:pt idx="4">
                  <c:v>4.583333333333333</c:v>
                </c:pt>
                <c:pt idx="5">
                  <c:v>11.583333333333332</c:v>
                </c:pt>
                <c:pt idx="6">
                  <c:v>31.583333333333332</c:v>
                </c:pt>
                <c:pt idx="7">
                  <c:v>101.58333333333333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18-4361-A969-062139FFDA2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ADC!$E$6:$L$6</c:f>
              <c:numCache>
                <c:formatCode>General</c:formatCode>
                <c:ptCount val="8"/>
                <c:pt idx="0">
                  <c:v>1.5</c:v>
                </c:pt>
                <c:pt idx="1">
                  <c:v>2.5</c:v>
                </c:pt>
                <c:pt idx="2">
                  <c:v>4.5</c:v>
                </c:pt>
                <c:pt idx="3">
                  <c:v>7.5</c:v>
                </c:pt>
                <c:pt idx="4">
                  <c:v>19.5</c:v>
                </c:pt>
                <c:pt idx="5">
                  <c:v>61.5</c:v>
                </c:pt>
                <c:pt idx="6">
                  <c:v>181.5</c:v>
                </c:pt>
                <c:pt idx="7">
                  <c:v>601.5</c:v>
                </c:pt>
              </c:numCache>
            </c:numRef>
          </c:cat>
          <c:val>
            <c:numRef>
              <c:f>ADC!$E$14:$L$14</c:f>
              <c:numCache>
                <c:formatCode>0.00</c:formatCode>
                <c:ptCount val="8"/>
                <c:pt idx="0">
                  <c:v>2.1111111111111107</c:v>
                </c:pt>
                <c:pt idx="1">
                  <c:v>2.333333333333333</c:v>
                </c:pt>
                <c:pt idx="2">
                  <c:v>2.7777777777777772</c:v>
                </c:pt>
                <c:pt idx="3">
                  <c:v>3.4444444444444438</c:v>
                </c:pt>
                <c:pt idx="4">
                  <c:v>6.1111111111111107</c:v>
                </c:pt>
                <c:pt idx="5">
                  <c:v>15.444444444444443</c:v>
                </c:pt>
                <c:pt idx="6">
                  <c:v>42.111111111111107</c:v>
                </c:pt>
                <c:pt idx="7">
                  <c:v>135.44444444444443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18-4361-A969-062139FF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40128"/>
        <c:axId val="127046400"/>
      </c:lineChart>
      <c:catAx>
        <c:axId val="12704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6400"/>
        <c:crosses val="autoZero"/>
        <c:auto val="1"/>
        <c:lblAlgn val="ctr"/>
        <c:lblOffset val="100"/>
        <c:noMultiLvlLbl val="0"/>
      </c:catAx>
      <c:valAx>
        <c:axId val="1270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gain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OA!$P$13:$P$23</c:f>
              <c:numCache>
                <c:formatCode>General</c:formatCode>
                <c:ptCount val="11"/>
                <c:pt idx="0">
                  <c:v>1</c:v>
                </c:pt>
                <c:pt idx="1">
                  <c:v>1.0813008130081301</c:v>
                </c:pt>
                <c:pt idx="2">
                  <c:v>1.1769911504424779</c:v>
                </c:pt>
                <c:pt idx="3">
                  <c:v>1.29126213592233</c:v>
                </c:pt>
                <c:pt idx="4">
                  <c:v>1.4301075268817205</c:v>
                </c:pt>
                <c:pt idx="5">
                  <c:v>1.6024096385542168</c:v>
                </c:pt>
                <c:pt idx="6">
                  <c:v>1.8219178082191783</c:v>
                </c:pt>
                <c:pt idx="7">
                  <c:v>2.1111111111111112</c:v>
                </c:pt>
                <c:pt idx="8">
                  <c:v>2.5094339622641511</c:v>
                </c:pt>
                <c:pt idx="9">
                  <c:v>3.0930232558139537</c:v>
                </c:pt>
                <c:pt idx="10">
                  <c:v>4.0303030303030303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E5C-4BFB-91C5-BA5877BC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989784"/>
        <c:axId val="437984864"/>
      </c:lineChart>
      <c:catAx>
        <c:axId val="43798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4864"/>
        <c:crosses val="autoZero"/>
        <c:auto val="1"/>
        <c:lblAlgn val="ctr"/>
        <c:lblOffset val="100"/>
        <c:noMultiLvlLbl val="0"/>
      </c:catAx>
      <c:valAx>
        <c:axId val="4379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165099</xdr:colOff>
      <xdr:row>1</xdr:row>
      <xdr:rowOff>123824</xdr:rowOff>
    </xdr:from>
    <xdr:to>
      <xdr:col>21</xdr:col>
      <xdr:colOff>200024</xdr:colOff>
      <xdr:row>31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3</xdr:row>
      <xdr:rowOff>9525</xdr:rowOff>
    </xdr:from>
    <xdr:to>
      <xdr:col>12</xdr:col>
      <xdr:colOff>572000</xdr:colOff>
      <xdr:row>15</xdr:row>
      <xdr:rowOff>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0" y="581025"/>
          <a:ext cx="3581900" cy="2276793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1</xdr:row>
      <xdr:rowOff>66675</xdr:rowOff>
    </xdr:from>
    <xdr:to>
      <xdr:col>20</xdr:col>
      <xdr:colOff>599490</xdr:colOff>
      <xdr:row>10</xdr:row>
      <xdr:rowOff>56937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257175"/>
          <a:ext cx="4676190" cy="1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38100</xdr:rowOff>
    </xdr:from>
    <xdr:to>
      <xdr:col>12</xdr:col>
      <xdr:colOff>456783</xdr:colOff>
      <xdr:row>29</xdr:row>
      <xdr:rowOff>75909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8650" y="3276600"/>
          <a:ext cx="3333333" cy="2323809"/>
        </a:xfrm>
        <a:prstGeom prst="rect">
          <a:avLst/>
        </a:prstGeom>
      </xdr:spPr>
    </xdr:pic>
    <xdr:clientData/>
  </xdr:twoCellAnchor>
  <xdr:twoCellAnchor>
    <xdr:from>
      <xdr:col>16</xdr:col>
      <xdr:colOff>366712</xdr:colOff>
      <xdr:row>11</xdr:row>
      <xdr:rowOff>85725</xdr:rowOff>
    </xdr:from>
    <xdr:to>
      <xdr:col>24</xdr:col>
      <xdr:colOff>61912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workbookViewId="0">
      <selection activeCell="J6" sqref="J6"/>
    </sheetView>
  </sheetViews>
  <sheetFormatPr defaultRowHeight="15" x14ac:dyDescent="0.25"/>
  <cols>
    <col min="2" max="2" width="12.140625" customWidth="1"/>
    <col min="3" max="3" width="13.42578125" customWidth="1"/>
    <col min="4" max="4" width="12.140625" customWidth="1"/>
    <col min="6" max="6" width="11.5703125" bestFit="1" customWidth="1"/>
  </cols>
  <sheetData>
    <row r="2" spans="2:12" x14ac:dyDescent="0.25">
      <c r="B2" t="s">
        <v>0</v>
      </c>
      <c r="C2" s="8">
        <v>72000000</v>
      </c>
      <c r="E2" t="s">
        <v>88</v>
      </c>
    </row>
    <row r="3" spans="2:12" x14ac:dyDescent="0.25">
      <c r="B3" t="s">
        <v>84</v>
      </c>
      <c r="C3" s="8">
        <f>C2</f>
        <v>72000000</v>
      </c>
    </row>
    <row r="4" spans="2:12" x14ac:dyDescent="0.25">
      <c r="B4" t="s">
        <v>2</v>
      </c>
      <c r="C4">
        <v>8</v>
      </c>
      <c r="D4" t="s">
        <v>80</v>
      </c>
    </row>
    <row r="5" spans="2:12" x14ac:dyDescent="0.25">
      <c r="C5" s="1"/>
      <c r="D5" s="1"/>
      <c r="E5" s="9" t="s">
        <v>7</v>
      </c>
    </row>
    <row r="6" spans="2:12" ht="15.75" thickBot="1" x14ac:dyDescent="0.3">
      <c r="B6" t="s">
        <v>1</v>
      </c>
      <c r="C6" s="1" t="s">
        <v>4</v>
      </c>
      <c r="D6" s="1" t="s">
        <v>3</v>
      </c>
      <c r="E6" s="9">
        <v>1.5</v>
      </c>
      <c r="F6" s="1">
        <v>2.5</v>
      </c>
      <c r="G6" s="1">
        <v>4.5</v>
      </c>
      <c r="H6" s="1">
        <v>7.5</v>
      </c>
      <c r="I6" s="1">
        <v>19.5</v>
      </c>
      <c r="J6" s="1">
        <v>61.5</v>
      </c>
      <c r="K6" s="1">
        <v>181.5</v>
      </c>
      <c r="L6" s="1">
        <v>601.5</v>
      </c>
    </row>
    <row r="7" spans="2:12" x14ac:dyDescent="0.25">
      <c r="B7">
        <v>1</v>
      </c>
      <c r="C7" s="1">
        <f>C$3/B7/1000000</f>
        <v>72</v>
      </c>
      <c r="D7" s="4">
        <f>1/C7*1000</f>
        <v>13.888888888888888</v>
      </c>
      <c r="E7" s="11">
        <f>(E$6+$C$4)*$D7/1000</f>
        <v>0.13194444444444442</v>
      </c>
      <c r="F7" s="3">
        <f t="shared" ref="F7:L8" si="0">(F$6+$C$4)*$D7/1000</f>
        <v>0.14583333333333331</v>
      </c>
      <c r="G7" s="3">
        <f>(G$6+$C$4)*$D7/1000</f>
        <v>0.17361111111111108</v>
      </c>
      <c r="H7" s="3">
        <f t="shared" si="0"/>
        <v>0.21527777777777773</v>
      </c>
      <c r="I7" s="3">
        <f t="shared" si="0"/>
        <v>0.38194444444444442</v>
      </c>
      <c r="J7" s="3">
        <f t="shared" si="0"/>
        <v>0.96527777777777768</v>
      </c>
      <c r="K7" s="3">
        <f t="shared" si="0"/>
        <v>2.6319444444444442</v>
      </c>
      <c r="L7" s="3">
        <f t="shared" si="0"/>
        <v>8.4652777777777768</v>
      </c>
    </row>
    <row r="8" spans="2:12" x14ac:dyDescent="0.25">
      <c r="B8">
        <v>2</v>
      </c>
      <c r="C8" s="1">
        <f>C$3/B8/1000000</f>
        <v>36</v>
      </c>
      <c r="D8" s="4">
        <f>1/C8*1000</f>
        <v>27.777777777777775</v>
      </c>
      <c r="E8" s="10">
        <f>(E$6+$C$4)*$D8/1000</f>
        <v>0.26388888888888884</v>
      </c>
      <c r="F8" s="4">
        <f t="shared" si="0"/>
        <v>0.29166666666666663</v>
      </c>
      <c r="G8" s="4">
        <f>(G$6+$C$4)*$D8/1000</f>
        <v>0.34722222222222215</v>
      </c>
      <c r="H8" s="4">
        <f t="shared" si="0"/>
        <v>0.43055555555555547</v>
      </c>
      <c r="I8" s="4">
        <f t="shared" si="0"/>
        <v>0.76388888888888884</v>
      </c>
      <c r="J8" s="4">
        <f t="shared" si="0"/>
        <v>1.9305555555555554</v>
      </c>
      <c r="K8" s="4">
        <f t="shared" si="0"/>
        <v>5.2638888888888884</v>
      </c>
      <c r="L8" s="4">
        <f t="shared" si="0"/>
        <v>16.930555555555554</v>
      </c>
    </row>
    <row r="9" spans="2:12" x14ac:dyDescent="0.25">
      <c r="B9">
        <v>4</v>
      </c>
      <c r="C9" s="1">
        <f t="shared" ref="C9:C11" si="1">C$3/B9/1000000</f>
        <v>18</v>
      </c>
      <c r="D9" s="4">
        <f t="shared" ref="D9:D11" si="2">1/C9*1000</f>
        <v>55.55555555555555</v>
      </c>
      <c r="E9" s="10">
        <f t="shared" ref="E9:L15" si="3">(E$6+$C$4)*$D9/1000</f>
        <v>0.52777777777777768</v>
      </c>
      <c r="F9" s="4">
        <f t="shared" si="3"/>
        <v>0.58333333333333326</v>
      </c>
      <c r="G9" s="4">
        <f t="shared" si="3"/>
        <v>0.69444444444444431</v>
      </c>
      <c r="H9" s="4">
        <f t="shared" si="3"/>
        <v>0.86111111111111094</v>
      </c>
      <c r="I9" s="4">
        <f t="shared" si="3"/>
        <v>1.5277777777777777</v>
      </c>
      <c r="J9" s="4">
        <f t="shared" si="3"/>
        <v>3.8611111111111107</v>
      </c>
      <c r="K9" s="4">
        <f t="shared" si="3"/>
        <v>10.527777777777777</v>
      </c>
      <c r="L9" s="4">
        <f t="shared" si="3"/>
        <v>33.861111111111107</v>
      </c>
    </row>
    <row r="10" spans="2:12" x14ac:dyDescent="0.25">
      <c r="B10">
        <v>6</v>
      </c>
      <c r="C10" s="1">
        <f>C$3/B10/1000000</f>
        <v>12</v>
      </c>
      <c r="D10" s="4">
        <f t="shared" si="2"/>
        <v>83.333333333333329</v>
      </c>
      <c r="E10" s="10">
        <f t="shared" si="3"/>
        <v>0.79166666666666663</v>
      </c>
      <c r="F10" s="4">
        <f t="shared" si="3"/>
        <v>0.875</v>
      </c>
      <c r="G10" s="4">
        <f t="shared" si="3"/>
        <v>1.0416666666666665</v>
      </c>
      <c r="H10" s="4">
        <f t="shared" si="3"/>
        <v>1.2916666666666665</v>
      </c>
      <c r="I10" s="4">
        <f t="shared" si="3"/>
        <v>2.2916666666666665</v>
      </c>
      <c r="J10" s="4">
        <f t="shared" si="3"/>
        <v>5.7916666666666661</v>
      </c>
      <c r="K10" s="4">
        <f t="shared" si="3"/>
        <v>15.791666666666666</v>
      </c>
      <c r="L10" s="4">
        <f t="shared" si="3"/>
        <v>50.791666666666664</v>
      </c>
    </row>
    <row r="11" spans="2:12" x14ac:dyDescent="0.25">
      <c r="B11">
        <v>8</v>
      </c>
      <c r="C11" s="1">
        <f t="shared" si="1"/>
        <v>9</v>
      </c>
      <c r="D11" s="4">
        <f t="shared" si="2"/>
        <v>111.1111111111111</v>
      </c>
      <c r="E11" s="10">
        <f t="shared" si="3"/>
        <v>1.0555555555555554</v>
      </c>
      <c r="F11" s="4">
        <f t="shared" si="3"/>
        <v>1.1666666666666665</v>
      </c>
      <c r="G11" s="4">
        <f t="shared" si="3"/>
        <v>1.3888888888888886</v>
      </c>
      <c r="H11" s="4">
        <f t="shared" si="3"/>
        <v>1.7222222222222219</v>
      </c>
      <c r="I11" s="4">
        <f t="shared" si="3"/>
        <v>3.0555555555555554</v>
      </c>
      <c r="J11" s="4">
        <f t="shared" si="3"/>
        <v>7.7222222222222214</v>
      </c>
      <c r="K11" s="4">
        <f t="shared" si="3"/>
        <v>21.055555555555554</v>
      </c>
      <c r="L11" s="4">
        <f t="shared" si="3"/>
        <v>67.722222222222214</v>
      </c>
    </row>
    <row r="12" spans="2:12" x14ac:dyDescent="0.25">
      <c r="B12">
        <v>10</v>
      </c>
      <c r="C12" s="1">
        <f t="shared" ref="C12:C15" si="4">C$3/B12/1000000</f>
        <v>7.2</v>
      </c>
      <c r="D12" s="4">
        <f t="shared" ref="D12:D15" si="5">1/C12*1000</f>
        <v>138.88888888888889</v>
      </c>
      <c r="E12" s="10">
        <f t="shared" si="3"/>
        <v>1.3194444444444444</v>
      </c>
      <c r="F12" s="4">
        <f t="shared" si="3"/>
        <v>1.4583333333333333</v>
      </c>
      <c r="G12" s="4">
        <f t="shared" si="3"/>
        <v>1.7361111111111112</v>
      </c>
      <c r="H12" s="4">
        <f t="shared" si="3"/>
        <v>2.1527777777777777</v>
      </c>
      <c r="I12" s="4">
        <f t="shared" si="3"/>
        <v>3.8194444444444442</v>
      </c>
      <c r="J12" s="4">
        <f t="shared" si="3"/>
        <v>9.6527777777777768</v>
      </c>
      <c r="K12" s="4">
        <f t="shared" si="3"/>
        <v>26.319444444444446</v>
      </c>
      <c r="L12" s="4">
        <f t="shared" si="3"/>
        <v>84.652777777777786</v>
      </c>
    </row>
    <row r="13" spans="2:12" x14ac:dyDescent="0.25">
      <c r="B13">
        <v>12</v>
      </c>
      <c r="C13" s="12">
        <f t="shared" si="4"/>
        <v>6</v>
      </c>
      <c r="D13" s="16">
        <f t="shared" si="5"/>
        <v>166.66666666666666</v>
      </c>
      <c r="E13" s="4">
        <f t="shared" si="3"/>
        <v>1.5833333333333333</v>
      </c>
      <c r="F13" s="4">
        <f t="shared" si="3"/>
        <v>1.75</v>
      </c>
      <c r="G13" s="4">
        <f t="shared" si="3"/>
        <v>2.083333333333333</v>
      </c>
      <c r="H13" s="4">
        <f t="shared" si="3"/>
        <v>2.583333333333333</v>
      </c>
      <c r="I13" s="4">
        <f t="shared" si="3"/>
        <v>4.583333333333333</v>
      </c>
      <c r="J13" s="4">
        <f t="shared" si="3"/>
        <v>11.583333333333332</v>
      </c>
      <c r="K13" s="4">
        <f t="shared" si="3"/>
        <v>31.583333333333332</v>
      </c>
      <c r="L13" s="4">
        <f t="shared" si="3"/>
        <v>101.58333333333333</v>
      </c>
    </row>
    <row r="14" spans="2:12" x14ac:dyDescent="0.25">
      <c r="B14">
        <v>16</v>
      </c>
      <c r="C14" s="12">
        <f t="shared" ref="C14" si="6">C$3/B14/1000000</f>
        <v>4.5</v>
      </c>
      <c r="D14" s="16">
        <f t="shared" ref="D14" si="7">1/C14*1000</f>
        <v>222.2222222222222</v>
      </c>
      <c r="E14" s="4">
        <f t="shared" si="3"/>
        <v>2.1111111111111107</v>
      </c>
      <c r="F14" s="4">
        <f t="shared" si="3"/>
        <v>2.333333333333333</v>
      </c>
      <c r="G14" s="4">
        <f t="shared" si="3"/>
        <v>2.7777777777777772</v>
      </c>
      <c r="H14" s="4">
        <f t="shared" si="3"/>
        <v>3.4444444444444438</v>
      </c>
      <c r="I14" s="4">
        <f t="shared" si="3"/>
        <v>6.1111111111111107</v>
      </c>
      <c r="J14" s="4">
        <f t="shared" si="3"/>
        <v>15.444444444444443</v>
      </c>
      <c r="K14" s="4">
        <f t="shared" si="3"/>
        <v>42.111111111111107</v>
      </c>
      <c r="L14" s="4">
        <f t="shared" si="3"/>
        <v>135.44444444444443</v>
      </c>
    </row>
    <row r="15" spans="2:12" x14ac:dyDescent="0.25">
      <c r="B15">
        <v>32</v>
      </c>
      <c r="C15" s="12">
        <f t="shared" si="4"/>
        <v>2.25</v>
      </c>
      <c r="D15" s="16">
        <f t="shared" si="5"/>
        <v>444.4444444444444</v>
      </c>
      <c r="E15" s="4">
        <f t="shared" si="3"/>
        <v>4.2222222222222214</v>
      </c>
      <c r="F15" s="4">
        <f t="shared" si="3"/>
        <v>4.6666666666666661</v>
      </c>
      <c r="G15" s="4">
        <f t="shared" si="3"/>
        <v>5.5555555555555545</v>
      </c>
      <c r="H15" s="4">
        <f t="shared" si="3"/>
        <v>6.8888888888888875</v>
      </c>
      <c r="I15" s="4">
        <f t="shared" si="3"/>
        <v>12.222222222222221</v>
      </c>
      <c r="J15" s="4">
        <f t="shared" si="3"/>
        <v>30.888888888888886</v>
      </c>
      <c r="K15" s="4">
        <f t="shared" si="3"/>
        <v>84.222222222222214</v>
      </c>
      <c r="L15" s="4">
        <f t="shared" si="3"/>
        <v>270.88888888888886</v>
      </c>
    </row>
    <row r="17" spans="2:12" ht="15.75" thickBot="1" x14ac:dyDescent="0.3">
      <c r="B17" t="s">
        <v>1</v>
      </c>
      <c r="C17" s="1" t="s">
        <v>4</v>
      </c>
      <c r="D17" s="1" t="s">
        <v>3</v>
      </c>
      <c r="E17" s="7" t="s">
        <v>5</v>
      </c>
      <c r="F17" s="6"/>
      <c r="G17" s="6"/>
      <c r="H17" s="6"/>
      <c r="I17" s="6"/>
      <c r="J17" s="6"/>
      <c r="K17" s="6"/>
      <c r="L17" s="6"/>
    </row>
    <row r="18" spans="2:12" ht="15.75" thickTop="1" x14ac:dyDescent="0.25">
      <c r="B18">
        <v>1</v>
      </c>
      <c r="C18" s="1">
        <f>C$3/B18/1000000</f>
        <v>72</v>
      </c>
      <c r="D18" s="4">
        <f>1/C18*1000</f>
        <v>13.888888888888888</v>
      </c>
      <c r="E18" s="17">
        <f>E7*320</f>
        <v>42.222222222222214</v>
      </c>
      <c r="F18" s="15">
        <f t="shared" ref="F18:L18" si="8">F7*320</f>
        <v>46.666666666666657</v>
      </c>
      <c r="G18" s="15">
        <f t="shared" si="8"/>
        <v>55.555555555555543</v>
      </c>
      <c r="H18" s="14">
        <f t="shared" si="8"/>
        <v>68.888888888888872</v>
      </c>
      <c r="I18" s="14">
        <f t="shared" si="8"/>
        <v>122.22222222222221</v>
      </c>
      <c r="J18" s="14">
        <f t="shared" si="8"/>
        <v>308.88888888888886</v>
      </c>
      <c r="K18" s="14">
        <f t="shared" si="8"/>
        <v>842.22222222222217</v>
      </c>
      <c r="L18" s="14">
        <f t="shared" si="8"/>
        <v>2708.8888888888887</v>
      </c>
    </row>
    <row r="19" spans="2:12" x14ac:dyDescent="0.25">
      <c r="B19">
        <v>2</v>
      </c>
      <c r="C19" s="1">
        <f t="shared" ref="C19" si="9">C$3/B19/1000000</f>
        <v>36</v>
      </c>
      <c r="D19" s="4">
        <f t="shared" ref="D19:D21" si="10">1/C19*1000</f>
        <v>27.777777777777775</v>
      </c>
      <c r="E19" s="13">
        <f t="shared" ref="E19:L26" si="11">E8*320</f>
        <v>84.444444444444429</v>
      </c>
      <c r="F19" s="15">
        <f t="shared" si="11"/>
        <v>93.333333333333314</v>
      </c>
      <c r="G19" s="15">
        <f t="shared" si="11"/>
        <v>111.11111111111109</v>
      </c>
      <c r="H19" s="15">
        <f t="shared" si="11"/>
        <v>137.77777777777774</v>
      </c>
      <c r="I19" s="15">
        <f t="shared" si="11"/>
        <v>244.44444444444443</v>
      </c>
      <c r="J19" s="15">
        <f t="shared" si="11"/>
        <v>617.77777777777771</v>
      </c>
      <c r="K19" s="15">
        <f t="shared" si="11"/>
        <v>1684.4444444444443</v>
      </c>
      <c r="L19" s="15">
        <f t="shared" si="11"/>
        <v>5417.7777777777774</v>
      </c>
    </row>
    <row r="20" spans="2:12" x14ac:dyDescent="0.25">
      <c r="B20">
        <v>4</v>
      </c>
      <c r="C20" s="1">
        <f>C$3/B20/1000000</f>
        <v>18</v>
      </c>
      <c r="D20" s="4">
        <f t="shared" si="10"/>
        <v>55.55555555555555</v>
      </c>
      <c r="E20" s="13">
        <f t="shared" si="11"/>
        <v>168.88888888888886</v>
      </c>
      <c r="F20" s="15">
        <f t="shared" si="11"/>
        <v>186.66666666666663</v>
      </c>
      <c r="G20" s="15">
        <f t="shared" si="11"/>
        <v>222.22222222222217</v>
      </c>
      <c r="H20" s="15">
        <f t="shared" si="11"/>
        <v>275.55555555555549</v>
      </c>
      <c r="I20" s="15">
        <f t="shared" si="11"/>
        <v>488.88888888888886</v>
      </c>
      <c r="J20" s="15">
        <f t="shared" si="11"/>
        <v>1235.5555555555554</v>
      </c>
      <c r="K20" s="15">
        <f t="shared" si="11"/>
        <v>3368.8888888888887</v>
      </c>
      <c r="L20" s="15">
        <f t="shared" si="11"/>
        <v>10835.555555555555</v>
      </c>
    </row>
    <row r="21" spans="2:12" x14ac:dyDescent="0.25">
      <c r="B21">
        <v>6</v>
      </c>
      <c r="C21" s="1">
        <f>C$3/B21/1000000</f>
        <v>12</v>
      </c>
      <c r="D21" s="4">
        <f t="shared" si="10"/>
        <v>83.333333333333329</v>
      </c>
      <c r="E21" s="13">
        <f t="shared" si="11"/>
        <v>253.33333333333331</v>
      </c>
      <c r="F21" s="15">
        <f t="shared" si="11"/>
        <v>280</v>
      </c>
      <c r="G21" s="15">
        <f t="shared" si="11"/>
        <v>333.33333333333326</v>
      </c>
      <c r="H21" s="15">
        <f t="shared" si="11"/>
        <v>413.33333333333326</v>
      </c>
      <c r="I21" s="15">
        <f t="shared" si="11"/>
        <v>733.33333333333326</v>
      </c>
      <c r="J21" s="15">
        <f t="shared" si="11"/>
        <v>1853.333333333333</v>
      </c>
      <c r="K21" s="15">
        <f t="shared" si="11"/>
        <v>5053.333333333333</v>
      </c>
      <c r="L21" s="15">
        <f t="shared" si="11"/>
        <v>16253.333333333332</v>
      </c>
    </row>
    <row r="22" spans="2:12" x14ac:dyDescent="0.25">
      <c r="B22">
        <v>8</v>
      </c>
      <c r="C22" s="1">
        <f>C$3/B22/1000000</f>
        <v>9</v>
      </c>
      <c r="D22" s="4">
        <f>1/C22*1000</f>
        <v>111.1111111111111</v>
      </c>
      <c r="E22" s="13">
        <f t="shared" si="11"/>
        <v>337.77777777777771</v>
      </c>
      <c r="F22" s="15">
        <f t="shared" si="11"/>
        <v>373.33333333333326</v>
      </c>
      <c r="G22" s="15">
        <f t="shared" si="11"/>
        <v>444.44444444444434</v>
      </c>
      <c r="H22" s="15">
        <f t="shared" si="11"/>
        <v>551.11111111111097</v>
      </c>
      <c r="I22" s="15">
        <f t="shared" si="11"/>
        <v>977.77777777777771</v>
      </c>
      <c r="J22" s="15">
        <f t="shared" si="11"/>
        <v>2471.1111111111109</v>
      </c>
      <c r="K22" s="15">
        <f t="shared" si="11"/>
        <v>6737.7777777777774</v>
      </c>
      <c r="L22" s="15">
        <f t="shared" si="11"/>
        <v>21671.111111111109</v>
      </c>
    </row>
    <row r="23" spans="2:12" x14ac:dyDescent="0.25">
      <c r="B23">
        <v>10</v>
      </c>
      <c r="C23" s="1">
        <f t="shared" ref="C23" si="12">C$3/B23/1000000</f>
        <v>7.2</v>
      </c>
      <c r="D23" s="4">
        <f t="shared" ref="D23:D26" si="13">1/C23*1000</f>
        <v>138.88888888888889</v>
      </c>
      <c r="E23" s="13">
        <f t="shared" si="11"/>
        <v>422.22222222222223</v>
      </c>
      <c r="F23" s="15">
        <f t="shared" si="11"/>
        <v>466.66666666666663</v>
      </c>
      <c r="G23" s="15">
        <f t="shared" si="11"/>
        <v>555.55555555555554</v>
      </c>
      <c r="H23" s="15">
        <f t="shared" si="11"/>
        <v>688.88888888888891</v>
      </c>
      <c r="I23" s="15">
        <f t="shared" si="11"/>
        <v>1222.2222222222222</v>
      </c>
      <c r="J23" s="15">
        <f t="shared" si="11"/>
        <v>3088.8888888888887</v>
      </c>
      <c r="K23" s="15">
        <f t="shared" si="11"/>
        <v>8422.2222222222226</v>
      </c>
      <c r="L23" s="15">
        <f t="shared" si="11"/>
        <v>27088.888888888891</v>
      </c>
    </row>
    <row r="24" spans="2:12" x14ac:dyDescent="0.25">
      <c r="B24">
        <v>12</v>
      </c>
      <c r="C24" s="1">
        <f>C$3/B24/1000000</f>
        <v>6</v>
      </c>
      <c r="D24" s="4">
        <f t="shared" si="13"/>
        <v>166.66666666666666</v>
      </c>
      <c r="E24" s="13">
        <f t="shared" si="11"/>
        <v>506.66666666666663</v>
      </c>
      <c r="F24" s="15">
        <f t="shared" si="11"/>
        <v>560</v>
      </c>
      <c r="G24" s="15">
        <f t="shared" si="11"/>
        <v>666.66666666666652</v>
      </c>
      <c r="H24" s="15">
        <f t="shared" si="11"/>
        <v>826.66666666666652</v>
      </c>
      <c r="I24" s="15">
        <f t="shared" si="11"/>
        <v>1466.6666666666665</v>
      </c>
      <c r="J24" s="15">
        <f t="shared" si="11"/>
        <v>3706.6666666666661</v>
      </c>
      <c r="K24" s="15">
        <f t="shared" si="11"/>
        <v>10106.666666666666</v>
      </c>
      <c r="L24" s="15">
        <f t="shared" si="11"/>
        <v>32506.666666666664</v>
      </c>
    </row>
    <row r="25" spans="2:12" x14ac:dyDescent="0.25">
      <c r="B25">
        <v>16</v>
      </c>
      <c r="C25" s="1">
        <f>C$3/B25/1000000</f>
        <v>4.5</v>
      </c>
      <c r="D25" s="4">
        <f t="shared" ref="D25" si="14">1/C25*1000</f>
        <v>222.2222222222222</v>
      </c>
      <c r="E25" s="13">
        <f t="shared" si="11"/>
        <v>675.55555555555543</v>
      </c>
      <c r="F25" s="15">
        <f t="shared" si="11"/>
        <v>746.66666666666652</v>
      </c>
      <c r="G25" s="15">
        <f t="shared" si="11"/>
        <v>888.88888888888869</v>
      </c>
      <c r="H25" s="15">
        <f t="shared" si="11"/>
        <v>1102.2222222222219</v>
      </c>
      <c r="I25" s="15">
        <f t="shared" si="11"/>
        <v>1955.5555555555554</v>
      </c>
      <c r="J25" s="15">
        <f t="shared" si="11"/>
        <v>4942.2222222222217</v>
      </c>
      <c r="K25" s="15">
        <f t="shared" si="11"/>
        <v>13475.555555555555</v>
      </c>
      <c r="L25" s="15">
        <f t="shared" si="11"/>
        <v>43342.222222222219</v>
      </c>
    </row>
    <row r="26" spans="2:12" x14ac:dyDescent="0.25">
      <c r="B26">
        <v>32</v>
      </c>
      <c r="C26" s="1">
        <f>C$3/B26/1000000</f>
        <v>2.25</v>
      </c>
      <c r="D26" s="4">
        <f t="shared" si="13"/>
        <v>444.4444444444444</v>
      </c>
      <c r="E26" s="13">
        <f t="shared" si="11"/>
        <v>1351.1111111111109</v>
      </c>
      <c r="F26" s="15">
        <f t="shared" si="11"/>
        <v>1493.333333333333</v>
      </c>
      <c r="G26" s="15">
        <f t="shared" si="11"/>
        <v>1777.7777777777774</v>
      </c>
      <c r="H26" s="15">
        <f t="shared" si="11"/>
        <v>2204.4444444444439</v>
      </c>
      <c r="I26" s="15">
        <f t="shared" si="11"/>
        <v>3911.1111111111109</v>
      </c>
      <c r="J26" s="15">
        <f t="shared" si="11"/>
        <v>9884.4444444444434</v>
      </c>
      <c r="K26" s="15">
        <f t="shared" si="11"/>
        <v>26951.111111111109</v>
      </c>
      <c r="L26" s="15">
        <f t="shared" si="11"/>
        <v>86684.444444444438</v>
      </c>
    </row>
    <row r="28" spans="2:12" ht="15.75" thickBot="1" x14ac:dyDescent="0.3">
      <c r="B28" t="s">
        <v>1</v>
      </c>
      <c r="C28" s="1" t="s">
        <v>4</v>
      </c>
      <c r="D28" s="1" t="s">
        <v>3</v>
      </c>
      <c r="E28" s="7" t="s">
        <v>6</v>
      </c>
      <c r="F28" s="6"/>
      <c r="G28" s="6"/>
      <c r="H28" s="6"/>
      <c r="I28" s="6"/>
      <c r="J28" s="6"/>
      <c r="K28" s="6"/>
      <c r="L28" s="6"/>
    </row>
    <row r="29" spans="2:12" ht="15.75" thickTop="1" x14ac:dyDescent="0.25">
      <c r="B29">
        <v>1</v>
      </c>
      <c r="C29" s="1">
        <f>C$3/B29/1000000</f>
        <v>72</v>
      </c>
      <c r="D29" s="4">
        <f>1/C29*1000</f>
        <v>13.888888888888888</v>
      </c>
      <c r="E29" s="2">
        <f>1/E18*1000</f>
        <v>23.684210526315795</v>
      </c>
      <c r="F29" s="5">
        <f t="shared" ref="F29:L29" si="15">1/F18*1000</f>
        <v>21.428571428571431</v>
      </c>
      <c r="G29" s="5">
        <f t="shared" si="15"/>
        <v>18.000000000000007</v>
      </c>
      <c r="H29" s="5">
        <f t="shared" si="15"/>
        <v>14.516129032258069</v>
      </c>
      <c r="I29" s="5">
        <f t="shared" si="15"/>
        <v>8.1818181818181817</v>
      </c>
      <c r="J29" s="5">
        <f t="shared" si="15"/>
        <v>3.2374100719424463</v>
      </c>
      <c r="K29" s="5">
        <f t="shared" si="15"/>
        <v>1.187335092348285</v>
      </c>
      <c r="L29" s="5">
        <f t="shared" si="15"/>
        <v>0.36915504511894998</v>
      </c>
    </row>
    <row r="30" spans="2:12" x14ac:dyDescent="0.25">
      <c r="B30">
        <v>2</v>
      </c>
      <c r="C30" s="1">
        <f>C$3/B30/1000000</f>
        <v>36</v>
      </c>
      <c r="D30" s="4">
        <f t="shared" ref="D30:D32" si="16">1/C30*1000</f>
        <v>27.777777777777775</v>
      </c>
      <c r="E30" s="2">
        <f t="shared" ref="E30:L30" si="17">1/E19*1000</f>
        <v>11.842105263157897</v>
      </c>
      <c r="F30" s="5">
        <f t="shared" si="17"/>
        <v>10.714285714285715</v>
      </c>
      <c r="G30" s="5">
        <f t="shared" si="17"/>
        <v>9.0000000000000036</v>
      </c>
      <c r="H30" s="5">
        <f t="shared" si="17"/>
        <v>7.2580645161290347</v>
      </c>
      <c r="I30" s="5">
        <f t="shared" si="17"/>
        <v>4.0909090909090908</v>
      </c>
      <c r="J30" s="5">
        <f t="shared" si="17"/>
        <v>1.6187050359712232</v>
      </c>
      <c r="K30" s="5">
        <f t="shared" si="17"/>
        <v>0.59366754617414252</v>
      </c>
      <c r="L30" s="5">
        <f t="shared" si="17"/>
        <v>0.18457752255947499</v>
      </c>
    </row>
    <row r="31" spans="2:12" x14ac:dyDescent="0.25">
      <c r="B31">
        <v>4</v>
      </c>
      <c r="C31" s="1">
        <f>C$3/B31/1000000</f>
        <v>18</v>
      </c>
      <c r="D31" s="4">
        <f t="shared" si="16"/>
        <v>55.55555555555555</v>
      </c>
      <c r="E31" s="2">
        <f t="shared" ref="E31:L31" si="18">1/E20*1000</f>
        <v>5.9210526315789487</v>
      </c>
      <c r="F31" s="5">
        <f t="shared" si="18"/>
        <v>5.3571428571428577</v>
      </c>
      <c r="G31" s="5">
        <f t="shared" si="18"/>
        <v>4.5000000000000018</v>
      </c>
      <c r="H31" s="5">
        <f t="shared" si="18"/>
        <v>3.6290322580645173</v>
      </c>
      <c r="I31" s="5">
        <f t="shared" si="18"/>
        <v>2.0454545454545454</v>
      </c>
      <c r="J31" s="5">
        <f t="shared" si="18"/>
        <v>0.80935251798561159</v>
      </c>
      <c r="K31" s="5">
        <f t="shared" si="18"/>
        <v>0.29683377308707126</v>
      </c>
      <c r="L31" s="5">
        <f t="shared" si="18"/>
        <v>9.2288761279737494E-2</v>
      </c>
    </row>
    <row r="32" spans="2:12" x14ac:dyDescent="0.25">
      <c r="B32">
        <v>6</v>
      </c>
      <c r="C32" s="1">
        <f t="shared" ref="C32" si="19">C$3/B32/1000000</f>
        <v>12</v>
      </c>
      <c r="D32" s="4">
        <f t="shared" si="16"/>
        <v>83.333333333333329</v>
      </c>
      <c r="E32" s="2">
        <f t="shared" ref="E32:L32" si="20">1/E21*1000</f>
        <v>3.9473684210526319</v>
      </c>
      <c r="F32" s="5">
        <f t="shared" si="20"/>
        <v>3.5714285714285712</v>
      </c>
      <c r="G32" s="5">
        <f t="shared" si="20"/>
        <v>3.0000000000000004</v>
      </c>
      <c r="H32" s="5">
        <f t="shared" si="20"/>
        <v>2.4193548387096779</v>
      </c>
      <c r="I32" s="5">
        <f t="shared" si="20"/>
        <v>1.3636363636363638</v>
      </c>
      <c r="J32" s="5">
        <f t="shared" si="20"/>
        <v>0.53956834532374109</v>
      </c>
      <c r="K32" s="5">
        <f t="shared" si="20"/>
        <v>0.19788918205804751</v>
      </c>
      <c r="L32" s="5">
        <f t="shared" si="20"/>
        <v>6.1525840853158334E-2</v>
      </c>
    </row>
    <row r="33" spans="2:12" x14ac:dyDescent="0.25">
      <c r="B33">
        <v>8</v>
      </c>
      <c r="C33" s="1">
        <f>C$3/B33/1000000</f>
        <v>9</v>
      </c>
      <c r="D33" s="4">
        <f>1/C33*1000</f>
        <v>111.1111111111111</v>
      </c>
      <c r="E33" s="2">
        <f>1/E22*1000</f>
        <v>2.9605263157894743</v>
      </c>
      <c r="F33" s="5">
        <f t="shared" ref="F33:L33" si="21">1/F22*1000</f>
        <v>2.6785714285714288</v>
      </c>
      <c r="G33" s="5">
        <f t="shared" si="21"/>
        <v>2.2500000000000009</v>
      </c>
      <c r="H33" s="5">
        <f t="shared" si="21"/>
        <v>1.8145161290322587</v>
      </c>
      <c r="I33" s="5">
        <f t="shared" si="21"/>
        <v>1.0227272727272727</v>
      </c>
      <c r="J33" s="5">
        <f t="shared" si="21"/>
        <v>0.40467625899280579</v>
      </c>
      <c r="K33" s="5">
        <f t="shared" si="21"/>
        <v>0.14841688654353563</v>
      </c>
      <c r="L33" s="5">
        <f t="shared" si="21"/>
        <v>4.6144380639868747E-2</v>
      </c>
    </row>
    <row r="34" spans="2:12" x14ac:dyDescent="0.25">
      <c r="B34">
        <v>10</v>
      </c>
      <c r="C34" s="1">
        <f>C$3/B34/1000000</f>
        <v>7.2</v>
      </c>
      <c r="D34" s="4">
        <f t="shared" ref="D34:D36" si="22">1/C34*1000</f>
        <v>138.88888888888889</v>
      </c>
      <c r="E34" s="2">
        <f t="shared" ref="E34:L34" si="23">1/E23*1000</f>
        <v>2.3684210526315792</v>
      </c>
      <c r="F34" s="5">
        <f t="shared" si="23"/>
        <v>2.1428571428571428</v>
      </c>
      <c r="G34" s="5">
        <f t="shared" si="23"/>
        <v>1.8</v>
      </c>
      <c r="H34" s="5">
        <f t="shared" si="23"/>
        <v>1.4516129032258063</v>
      </c>
      <c r="I34" s="5">
        <f t="shared" si="23"/>
        <v>0.81818181818181823</v>
      </c>
      <c r="J34" s="5">
        <f t="shared" si="23"/>
        <v>0.32374100719424459</v>
      </c>
      <c r="K34" s="5">
        <f t="shared" si="23"/>
        <v>0.11873350923482849</v>
      </c>
      <c r="L34" s="5">
        <f t="shared" si="23"/>
        <v>3.6915504511895E-2</v>
      </c>
    </row>
    <row r="35" spans="2:12" x14ac:dyDescent="0.25">
      <c r="B35">
        <v>12</v>
      </c>
      <c r="C35" s="1">
        <f>C$3/B35/1000000</f>
        <v>6</v>
      </c>
      <c r="D35" s="4">
        <f t="shared" si="22"/>
        <v>166.66666666666666</v>
      </c>
      <c r="E35" s="2">
        <f t="shared" ref="E35:L35" si="24">1/E24*1000</f>
        <v>1.9736842105263159</v>
      </c>
      <c r="F35" s="5">
        <f t="shared" si="24"/>
        <v>1.7857142857142856</v>
      </c>
      <c r="G35" s="5">
        <f t="shared" si="24"/>
        <v>1.5000000000000002</v>
      </c>
      <c r="H35" s="5">
        <f t="shared" si="24"/>
        <v>1.209677419354839</v>
      </c>
      <c r="I35" s="5">
        <f t="shared" si="24"/>
        <v>0.68181818181818188</v>
      </c>
      <c r="J35" s="5">
        <f t="shared" si="24"/>
        <v>0.26978417266187055</v>
      </c>
      <c r="K35" s="5">
        <f t="shared" si="24"/>
        <v>9.8944591029023754E-2</v>
      </c>
      <c r="L35" s="5">
        <f t="shared" si="24"/>
        <v>3.0762920426579167E-2</v>
      </c>
    </row>
    <row r="36" spans="2:12" x14ac:dyDescent="0.25">
      <c r="B36">
        <v>16</v>
      </c>
      <c r="C36" s="1">
        <f t="shared" ref="C36" si="25">C$3/B36/1000000</f>
        <v>4.5</v>
      </c>
      <c r="D36" s="4">
        <f t="shared" si="22"/>
        <v>222.2222222222222</v>
      </c>
      <c r="E36" s="2">
        <f t="shared" ref="E36:L36" si="26">1/E26*1000</f>
        <v>0.74013157894736858</v>
      </c>
      <c r="F36" s="5">
        <f t="shared" si="26"/>
        <v>0.66964285714285721</v>
      </c>
      <c r="G36" s="5">
        <f t="shared" si="26"/>
        <v>0.56250000000000022</v>
      </c>
      <c r="H36" s="5">
        <f t="shared" si="26"/>
        <v>0.45362903225806467</v>
      </c>
      <c r="I36" s="5">
        <f t="shared" si="26"/>
        <v>0.25568181818181818</v>
      </c>
      <c r="J36" s="5">
        <f t="shared" si="26"/>
        <v>0.10116906474820145</v>
      </c>
      <c r="K36" s="5">
        <f t="shared" si="26"/>
        <v>3.7104221635883908E-2</v>
      </c>
      <c r="L36" s="5">
        <f t="shared" si="26"/>
        <v>1.1536095159967187E-2</v>
      </c>
    </row>
    <row r="37" spans="2:12" x14ac:dyDescent="0.25">
      <c r="E37" s="5"/>
      <c r="F37" s="5"/>
      <c r="G37" s="5"/>
      <c r="H37" s="5"/>
      <c r="I37" s="5"/>
      <c r="J37" s="5"/>
      <c r="K37" s="5"/>
      <c r="L37" s="5"/>
    </row>
    <row r="38" spans="2:12" x14ac:dyDescent="0.25">
      <c r="B38" s="1" t="s">
        <v>1</v>
      </c>
      <c r="C38" s="1" t="s">
        <v>8</v>
      </c>
      <c r="D38" s="1" t="s">
        <v>7</v>
      </c>
      <c r="E38" s="1"/>
      <c r="F38" s="1" t="s">
        <v>5</v>
      </c>
      <c r="G38" s="1"/>
    </row>
    <row r="39" spans="2:12" x14ac:dyDescent="0.25">
      <c r="B39">
        <v>1</v>
      </c>
      <c r="C39">
        <f>$E$6</f>
        <v>1.5</v>
      </c>
      <c r="D39" s="5">
        <f>E7</f>
        <v>0.13194444444444442</v>
      </c>
      <c r="F39" s="5">
        <f>D39*320</f>
        <v>42.222222222222214</v>
      </c>
    </row>
    <row r="40" spans="2:12" x14ac:dyDescent="0.25">
      <c r="B40">
        <v>2</v>
      </c>
      <c r="C40">
        <f t="shared" ref="C40:C47" si="27">$E$6</f>
        <v>1.5</v>
      </c>
      <c r="D40" s="5">
        <f t="shared" ref="D40:D47" si="28">E8</f>
        <v>0.26388888888888884</v>
      </c>
      <c r="F40" s="5">
        <f t="shared" ref="F40:F92" si="29">D40*320</f>
        <v>84.444444444444429</v>
      </c>
    </row>
    <row r="41" spans="2:12" x14ac:dyDescent="0.25">
      <c r="B41">
        <v>4</v>
      </c>
      <c r="C41">
        <f t="shared" si="27"/>
        <v>1.5</v>
      </c>
      <c r="D41" s="5">
        <f t="shared" si="28"/>
        <v>0.52777777777777768</v>
      </c>
      <c r="F41" s="5">
        <f t="shared" si="29"/>
        <v>168.88888888888886</v>
      </c>
    </row>
    <row r="42" spans="2:12" x14ac:dyDescent="0.25">
      <c r="B42">
        <v>6</v>
      </c>
      <c r="C42">
        <f t="shared" si="27"/>
        <v>1.5</v>
      </c>
      <c r="D42" s="5">
        <f t="shared" si="28"/>
        <v>0.79166666666666663</v>
      </c>
      <c r="F42" s="5">
        <f t="shared" si="29"/>
        <v>253.33333333333331</v>
      </c>
    </row>
    <row r="43" spans="2:12" x14ac:dyDescent="0.25">
      <c r="B43">
        <v>8</v>
      </c>
      <c r="C43">
        <f t="shared" si="27"/>
        <v>1.5</v>
      </c>
      <c r="D43" s="5">
        <f t="shared" si="28"/>
        <v>1.0555555555555554</v>
      </c>
      <c r="F43" s="5">
        <f t="shared" si="29"/>
        <v>337.77777777777771</v>
      </c>
    </row>
    <row r="44" spans="2:12" x14ac:dyDescent="0.25">
      <c r="B44">
        <v>10</v>
      </c>
      <c r="C44">
        <f t="shared" si="27"/>
        <v>1.5</v>
      </c>
      <c r="D44" s="5">
        <f t="shared" si="28"/>
        <v>1.3194444444444444</v>
      </c>
      <c r="F44" s="5">
        <f t="shared" si="29"/>
        <v>422.22222222222223</v>
      </c>
    </row>
    <row r="45" spans="2:12" x14ac:dyDescent="0.25">
      <c r="B45">
        <v>12</v>
      </c>
      <c r="C45">
        <f t="shared" si="27"/>
        <v>1.5</v>
      </c>
      <c r="D45" s="5">
        <f t="shared" si="28"/>
        <v>1.5833333333333333</v>
      </c>
      <c r="F45" s="5">
        <f t="shared" si="29"/>
        <v>506.66666666666663</v>
      </c>
    </row>
    <row r="46" spans="2:12" x14ac:dyDescent="0.25">
      <c r="B46">
        <v>16</v>
      </c>
      <c r="C46">
        <f t="shared" si="27"/>
        <v>1.5</v>
      </c>
      <c r="D46" s="5">
        <f t="shared" si="28"/>
        <v>2.1111111111111107</v>
      </c>
      <c r="F46" s="5">
        <f t="shared" si="29"/>
        <v>675.55555555555543</v>
      </c>
    </row>
    <row r="47" spans="2:12" x14ac:dyDescent="0.25">
      <c r="B47">
        <v>32</v>
      </c>
      <c r="C47">
        <f t="shared" si="27"/>
        <v>1.5</v>
      </c>
      <c r="D47" s="5">
        <f t="shared" si="28"/>
        <v>4.2222222222222214</v>
      </c>
      <c r="F47" s="5">
        <f t="shared" si="29"/>
        <v>1351.1111111111109</v>
      </c>
    </row>
    <row r="48" spans="2:12" x14ac:dyDescent="0.25">
      <c r="B48">
        <v>1</v>
      </c>
      <c r="C48">
        <f>$F$6</f>
        <v>2.5</v>
      </c>
      <c r="D48" s="5">
        <f>F7</f>
        <v>0.14583333333333331</v>
      </c>
      <c r="F48" s="5">
        <f t="shared" si="29"/>
        <v>46.666666666666657</v>
      </c>
    </row>
    <row r="49" spans="2:6" x14ac:dyDescent="0.25">
      <c r="B49">
        <v>2</v>
      </c>
      <c r="C49">
        <f t="shared" ref="C49:C56" si="30">$F$6</f>
        <v>2.5</v>
      </c>
      <c r="D49" s="5">
        <f t="shared" ref="D49:D56" si="31">F8</f>
        <v>0.29166666666666663</v>
      </c>
      <c r="F49" s="5">
        <f t="shared" si="29"/>
        <v>93.333333333333314</v>
      </c>
    </row>
    <row r="50" spans="2:6" x14ac:dyDescent="0.25">
      <c r="B50">
        <v>4</v>
      </c>
      <c r="C50">
        <f t="shared" si="30"/>
        <v>2.5</v>
      </c>
      <c r="D50" s="5">
        <f t="shared" si="31"/>
        <v>0.58333333333333326</v>
      </c>
      <c r="F50" s="5">
        <f t="shared" si="29"/>
        <v>186.66666666666663</v>
      </c>
    </row>
    <row r="51" spans="2:6" x14ac:dyDescent="0.25">
      <c r="B51">
        <v>6</v>
      </c>
      <c r="C51">
        <f t="shared" si="30"/>
        <v>2.5</v>
      </c>
      <c r="D51" s="5">
        <f t="shared" si="31"/>
        <v>0.875</v>
      </c>
      <c r="F51" s="5">
        <f t="shared" si="29"/>
        <v>280</v>
      </c>
    </row>
    <row r="52" spans="2:6" x14ac:dyDescent="0.25">
      <c r="B52">
        <v>8</v>
      </c>
      <c r="C52">
        <f t="shared" si="30"/>
        <v>2.5</v>
      </c>
      <c r="D52" s="5">
        <f t="shared" si="31"/>
        <v>1.1666666666666665</v>
      </c>
      <c r="F52" s="5">
        <f t="shared" si="29"/>
        <v>373.33333333333326</v>
      </c>
    </row>
    <row r="53" spans="2:6" x14ac:dyDescent="0.25">
      <c r="B53">
        <v>10</v>
      </c>
      <c r="C53">
        <f t="shared" si="30"/>
        <v>2.5</v>
      </c>
      <c r="D53" s="5">
        <f t="shared" si="31"/>
        <v>1.4583333333333333</v>
      </c>
      <c r="F53" s="5">
        <f t="shared" si="29"/>
        <v>466.66666666666663</v>
      </c>
    </row>
    <row r="54" spans="2:6" x14ac:dyDescent="0.25">
      <c r="B54">
        <v>12</v>
      </c>
      <c r="C54">
        <f t="shared" si="30"/>
        <v>2.5</v>
      </c>
      <c r="D54" s="5">
        <f t="shared" si="31"/>
        <v>1.75</v>
      </c>
      <c r="F54" s="5">
        <f t="shared" si="29"/>
        <v>560</v>
      </c>
    </row>
    <row r="55" spans="2:6" x14ac:dyDescent="0.25">
      <c r="B55">
        <v>16</v>
      </c>
      <c r="C55">
        <f t="shared" si="30"/>
        <v>2.5</v>
      </c>
      <c r="D55" s="5">
        <f t="shared" si="31"/>
        <v>2.333333333333333</v>
      </c>
      <c r="F55" s="5">
        <f t="shared" si="29"/>
        <v>746.66666666666652</v>
      </c>
    </row>
    <row r="56" spans="2:6" x14ac:dyDescent="0.25">
      <c r="B56">
        <v>32</v>
      </c>
      <c r="C56">
        <f t="shared" si="30"/>
        <v>2.5</v>
      </c>
      <c r="D56" s="5">
        <f t="shared" si="31"/>
        <v>4.6666666666666661</v>
      </c>
      <c r="F56" s="5">
        <f t="shared" si="29"/>
        <v>1493.333333333333</v>
      </c>
    </row>
    <row r="57" spans="2:6" x14ac:dyDescent="0.25">
      <c r="B57">
        <v>1</v>
      </c>
      <c r="C57">
        <f>$G$6</f>
        <v>4.5</v>
      </c>
      <c r="D57" s="5">
        <f>G7</f>
        <v>0.17361111111111108</v>
      </c>
      <c r="F57" s="5">
        <f t="shared" si="29"/>
        <v>55.555555555555543</v>
      </c>
    </row>
    <row r="58" spans="2:6" x14ac:dyDescent="0.25">
      <c r="B58">
        <v>2</v>
      </c>
      <c r="C58">
        <f t="shared" ref="C58:C65" si="32">$G$6</f>
        <v>4.5</v>
      </c>
      <c r="D58" s="5">
        <f t="shared" ref="D58:D65" si="33">G8</f>
        <v>0.34722222222222215</v>
      </c>
      <c r="F58" s="5">
        <f t="shared" si="29"/>
        <v>111.11111111111109</v>
      </c>
    </row>
    <row r="59" spans="2:6" x14ac:dyDescent="0.25">
      <c r="B59">
        <v>4</v>
      </c>
      <c r="C59">
        <f t="shared" si="32"/>
        <v>4.5</v>
      </c>
      <c r="D59" s="5">
        <f t="shared" si="33"/>
        <v>0.69444444444444431</v>
      </c>
      <c r="F59" s="5">
        <f t="shared" si="29"/>
        <v>222.22222222222217</v>
      </c>
    </row>
    <row r="60" spans="2:6" x14ac:dyDescent="0.25">
      <c r="B60">
        <v>6</v>
      </c>
      <c r="C60">
        <f t="shared" si="32"/>
        <v>4.5</v>
      </c>
      <c r="D60" s="5">
        <f t="shared" si="33"/>
        <v>1.0416666666666665</v>
      </c>
      <c r="F60" s="5">
        <f t="shared" si="29"/>
        <v>333.33333333333326</v>
      </c>
    </row>
    <row r="61" spans="2:6" x14ac:dyDescent="0.25">
      <c r="B61">
        <v>8</v>
      </c>
      <c r="C61">
        <f t="shared" si="32"/>
        <v>4.5</v>
      </c>
      <c r="D61" s="5">
        <f t="shared" si="33"/>
        <v>1.3888888888888886</v>
      </c>
      <c r="F61" s="5">
        <f t="shared" si="29"/>
        <v>444.44444444444434</v>
      </c>
    </row>
    <row r="62" spans="2:6" x14ac:dyDescent="0.25">
      <c r="B62">
        <v>10</v>
      </c>
      <c r="C62">
        <f t="shared" si="32"/>
        <v>4.5</v>
      </c>
      <c r="D62" s="5">
        <f t="shared" si="33"/>
        <v>1.7361111111111112</v>
      </c>
      <c r="F62" s="5">
        <f t="shared" si="29"/>
        <v>555.55555555555554</v>
      </c>
    </row>
    <row r="63" spans="2:6" x14ac:dyDescent="0.25">
      <c r="B63">
        <v>12</v>
      </c>
      <c r="C63">
        <f t="shared" si="32"/>
        <v>4.5</v>
      </c>
      <c r="D63" s="5">
        <f t="shared" si="33"/>
        <v>2.083333333333333</v>
      </c>
      <c r="F63" s="5">
        <f t="shared" si="29"/>
        <v>666.66666666666652</v>
      </c>
    </row>
    <row r="64" spans="2:6" x14ac:dyDescent="0.25">
      <c r="B64">
        <v>16</v>
      </c>
      <c r="C64">
        <f t="shared" si="32"/>
        <v>4.5</v>
      </c>
      <c r="D64" s="5">
        <f t="shared" si="33"/>
        <v>2.7777777777777772</v>
      </c>
      <c r="F64" s="5">
        <f>D64*320</f>
        <v>888.88888888888869</v>
      </c>
    </row>
    <row r="65" spans="2:6" x14ac:dyDescent="0.25">
      <c r="B65">
        <v>32</v>
      </c>
      <c r="C65">
        <f t="shared" si="32"/>
        <v>4.5</v>
      </c>
      <c r="D65" s="5">
        <f t="shared" si="33"/>
        <v>5.5555555555555545</v>
      </c>
      <c r="F65" s="5">
        <f t="shared" si="29"/>
        <v>1777.7777777777774</v>
      </c>
    </row>
    <row r="66" spans="2:6" x14ac:dyDescent="0.25">
      <c r="B66">
        <v>1</v>
      </c>
      <c r="C66">
        <f>$H$6</f>
        <v>7.5</v>
      </c>
      <c r="D66" s="5">
        <f>H7</f>
        <v>0.21527777777777773</v>
      </c>
      <c r="F66" s="5">
        <f t="shared" si="29"/>
        <v>68.888888888888872</v>
      </c>
    </row>
    <row r="67" spans="2:6" x14ac:dyDescent="0.25">
      <c r="B67">
        <v>2</v>
      </c>
      <c r="C67">
        <f t="shared" ref="C67:C74" si="34">$H$6</f>
        <v>7.5</v>
      </c>
      <c r="D67" s="5">
        <f t="shared" ref="D67:D74" si="35">H8</f>
        <v>0.43055555555555547</v>
      </c>
      <c r="F67" s="5">
        <f t="shared" si="29"/>
        <v>137.77777777777774</v>
      </c>
    </row>
    <row r="68" spans="2:6" x14ac:dyDescent="0.25">
      <c r="B68">
        <v>4</v>
      </c>
      <c r="C68">
        <f t="shared" si="34"/>
        <v>7.5</v>
      </c>
      <c r="D68" s="5">
        <f t="shared" si="35"/>
        <v>0.86111111111111094</v>
      </c>
      <c r="F68" s="5">
        <f t="shared" si="29"/>
        <v>275.55555555555549</v>
      </c>
    </row>
    <row r="69" spans="2:6" x14ac:dyDescent="0.25">
      <c r="B69">
        <v>6</v>
      </c>
      <c r="C69">
        <f t="shared" si="34"/>
        <v>7.5</v>
      </c>
      <c r="D69" s="5">
        <f t="shared" si="35"/>
        <v>1.2916666666666665</v>
      </c>
      <c r="F69" s="5">
        <f t="shared" si="29"/>
        <v>413.33333333333326</v>
      </c>
    </row>
    <row r="70" spans="2:6" x14ac:dyDescent="0.25">
      <c r="B70">
        <v>8</v>
      </c>
      <c r="C70">
        <f t="shared" si="34"/>
        <v>7.5</v>
      </c>
      <c r="D70" s="5">
        <f t="shared" si="35"/>
        <v>1.7222222222222219</v>
      </c>
      <c r="F70" s="5">
        <f t="shared" si="29"/>
        <v>551.11111111111097</v>
      </c>
    </row>
    <row r="71" spans="2:6" x14ac:dyDescent="0.25">
      <c r="B71">
        <v>10</v>
      </c>
      <c r="C71">
        <f t="shared" si="34"/>
        <v>7.5</v>
      </c>
      <c r="D71" s="5">
        <f t="shared" si="35"/>
        <v>2.1527777777777777</v>
      </c>
      <c r="F71" s="5">
        <f t="shared" si="29"/>
        <v>688.88888888888891</v>
      </c>
    </row>
    <row r="72" spans="2:6" x14ac:dyDescent="0.25">
      <c r="B72">
        <v>12</v>
      </c>
      <c r="C72">
        <f t="shared" si="34"/>
        <v>7.5</v>
      </c>
      <c r="D72" s="5">
        <f t="shared" si="35"/>
        <v>2.583333333333333</v>
      </c>
      <c r="F72" s="5">
        <f t="shared" si="29"/>
        <v>826.66666666666652</v>
      </c>
    </row>
    <row r="73" spans="2:6" x14ac:dyDescent="0.25">
      <c r="B73">
        <v>16</v>
      </c>
      <c r="C73">
        <f t="shared" si="34"/>
        <v>7.5</v>
      </c>
      <c r="D73" s="5">
        <f t="shared" si="35"/>
        <v>3.4444444444444438</v>
      </c>
      <c r="F73" s="5">
        <f t="shared" si="29"/>
        <v>1102.2222222222219</v>
      </c>
    </row>
    <row r="74" spans="2:6" x14ac:dyDescent="0.25">
      <c r="B74">
        <v>32</v>
      </c>
      <c r="C74">
        <f t="shared" si="34"/>
        <v>7.5</v>
      </c>
      <c r="D74" s="5">
        <f t="shared" si="35"/>
        <v>6.8888888888888875</v>
      </c>
      <c r="F74" s="5">
        <f t="shared" si="29"/>
        <v>2204.4444444444439</v>
      </c>
    </row>
    <row r="75" spans="2:6" x14ac:dyDescent="0.25">
      <c r="B75">
        <v>1</v>
      </c>
      <c r="C75">
        <f>$I$6</f>
        <v>19.5</v>
      </c>
      <c r="D75" s="5">
        <f>I7</f>
        <v>0.38194444444444442</v>
      </c>
      <c r="F75" s="5">
        <f t="shared" si="29"/>
        <v>122.22222222222221</v>
      </c>
    </row>
    <row r="76" spans="2:6" x14ac:dyDescent="0.25">
      <c r="B76">
        <v>2</v>
      </c>
      <c r="C76">
        <f t="shared" ref="C76:C83" si="36">$I$6</f>
        <v>19.5</v>
      </c>
      <c r="D76" s="5">
        <f t="shared" ref="D76:D83" si="37">I8</f>
        <v>0.76388888888888884</v>
      </c>
      <c r="F76" s="5">
        <f t="shared" si="29"/>
        <v>244.44444444444443</v>
      </c>
    </row>
    <row r="77" spans="2:6" x14ac:dyDescent="0.25">
      <c r="B77">
        <v>4</v>
      </c>
      <c r="C77">
        <f t="shared" si="36"/>
        <v>19.5</v>
      </c>
      <c r="D77" s="5">
        <f t="shared" si="37"/>
        <v>1.5277777777777777</v>
      </c>
      <c r="F77" s="5">
        <f t="shared" si="29"/>
        <v>488.88888888888886</v>
      </c>
    </row>
    <row r="78" spans="2:6" x14ac:dyDescent="0.25">
      <c r="B78">
        <v>6</v>
      </c>
      <c r="C78">
        <f t="shared" si="36"/>
        <v>19.5</v>
      </c>
      <c r="D78" s="5">
        <f t="shared" si="37"/>
        <v>2.2916666666666665</v>
      </c>
      <c r="F78" s="5">
        <f t="shared" si="29"/>
        <v>733.33333333333326</v>
      </c>
    </row>
    <row r="79" spans="2:6" x14ac:dyDescent="0.25">
      <c r="B79">
        <v>8</v>
      </c>
      <c r="C79">
        <f t="shared" si="36"/>
        <v>19.5</v>
      </c>
      <c r="D79" s="5">
        <f t="shared" si="37"/>
        <v>3.0555555555555554</v>
      </c>
      <c r="F79" s="5">
        <f t="shared" si="29"/>
        <v>977.77777777777771</v>
      </c>
    </row>
    <row r="80" spans="2:6" x14ac:dyDescent="0.25">
      <c r="B80">
        <v>10</v>
      </c>
      <c r="C80">
        <f t="shared" si="36"/>
        <v>19.5</v>
      </c>
      <c r="D80" s="5">
        <f t="shared" si="37"/>
        <v>3.8194444444444442</v>
      </c>
      <c r="F80" s="5">
        <f t="shared" si="29"/>
        <v>1222.2222222222222</v>
      </c>
    </row>
    <row r="81" spans="2:6" x14ac:dyDescent="0.25">
      <c r="B81">
        <v>12</v>
      </c>
      <c r="C81">
        <f t="shared" si="36"/>
        <v>19.5</v>
      </c>
      <c r="D81" s="5">
        <f t="shared" si="37"/>
        <v>4.583333333333333</v>
      </c>
      <c r="F81" s="5">
        <f t="shared" si="29"/>
        <v>1466.6666666666665</v>
      </c>
    </row>
    <row r="82" spans="2:6" x14ac:dyDescent="0.25">
      <c r="B82">
        <v>16</v>
      </c>
      <c r="C82">
        <f t="shared" si="36"/>
        <v>19.5</v>
      </c>
      <c r="D82" s="5">
        <f t="shared" si="37"/>
        <v>6.1111111111111107</v>
      </c>
      <c r="F82" s="5">
        <f t="shared" si="29"/>
        <v>1955.5555555555554</v>
      </c>
    </row>
    <row r="83" spans="2:6" x14ac:dyDescent="0.25">
      <c r="B83">
        <v>32</v>
      </c>
      <c r="C83">
        <f t="shared" si="36"/>
        <v>19.5</v>
      </c>
      <c r="D83" s="5">
        <f t="shared" si="37"/>
        <v>12.222222222222221</v>
      </c>
      <c r="F83" s="5">
        <f t="shared" si="29"/>
        <v>3911.1111111111109</v>
      </c>
    </row>
    <row r="84" spans="2:6" x14ac:dyDescent="0.25">
      <c r="B84">
        <v>1</v>
      </c>
      <c r="C84">
        <f>$J$6</f>
        <v>61.5</v>
      </c>
      <c r="D84" s="5">
        <f>J7</f>
        <v>0.96527777777777768</v>
      </c>
      <c r="F84" s="5">
        <f t="shared" si="29"/>
        <v>308.88888888888886</v>
      </c>
    </row>
    <row r="85" spans="2:6" x14ac:dyDescent="0.25">
      <c r="B85">
        <v>2</v>
      </c>
      <c r="C85">
        <f t="shared" ref="C85:C92" si="38">$J$6</f>
        <v>61.5</v>
      </c>
      <c r="D85" s="5">
        <f t="shared" ref="D85:D92" si="39">J8</f>
        <v>1.9305555555555554</v>
      </c>
      <c r="F85" s="5">
        <f t="shared" si="29"/>
        <v>617.77777777777771</v>
      </c>
    </row>
    <row r="86" spans="2:6" x14ac:dyDescent="0.25">
      <c r="B86">
        <v>4</v>
      </c>
      <c r="C86">
        <f t="shared" si="38"/>
        <v>61.5</v>
      </c>
      <c r="D86" s="5">
        <f t="shared" si="39"/>
        <v>3.8611111111111107</v>
      </c>
      <c r="F86" s="5">
        <f t="shared" si="29"/>
        <v>1235.5555555555554</v>
      </c>
    </row>
    <row r="87" spans="2:6" x14ac:dyDescent="0.25">
      <c r="B87">
        <v>6</v>
      </c>
      <c r="C87">
        <f t="shared" si="38"/>
        <v>61.5</v>
      </c>
      <c r="D87" s="5">
        <f t="shared" si="39"/>
        <v>5.7916666666666661</v>
      </c>
      <c r="F87" s="5">
        <f>D87*320</f>
        <v>1853.333333333333</v>
      </c>
    </row>
    <row r="88" spans="2:6" x14ac:dyDescent="0.25">
      <c r="B88">
        <v>8</v>
      </c>
      <c r="C88">
        <f t="shared" si="38"/>
        <v>61.5</v>
      </c>
      <c r="D88" s="5">
        <f t="shared" si="39"/>
        <v>7.7222222222222214</v>
      </c>
      <c r="F88" s="5">
        <f t="shared" si="29"/>
        <v>2471.1111111111109</v>
      </c>
    </row>
    <row r="89" spans="2:6" x14ac:dyDescent="0.25">
      <c r="B89">
        <v>10</v>
      </c>
      <c r="C89">
        <f t="shared" si="38"/>
        <v>61.5</v>
      </c>
      <c r="D89" s="5">
        <f t="shared" si="39"/>
        <v>9.6527777777777768</v>
      </c>
      <c r="F89" s="5">
        <f t="shared" si="29"/>
        <v>3088.8888888888887</v>
      </c>
    </row>
    <row r="90" spans="2:6" x14ac:dyDescent="0.25">
      <c r="B90">
        <v>12</v>
      </c>
      <c r="C90">
        <f t="shared" si="38"/>
        <v>61.5</v>
      </c>
      <c r="D90" s="5">
        <f t="shared" si="39"/>
        <v>11.583333333333332</v>
      </c>
      <c r="F90" s="5">
        <f t="shared" si="29"/>
        <v>3706.6666666666661</v>
      </c>
    </row>
    <row r="91" spans="2:6" x14ac:dyDescent="0.25">
      <c r="B91">
        <v>16</v>
      </c>
      <c r="C91">
        <f t="shared" si="38"/>
        <v>61.5</v>
      </c>
      <c r="D91" s="5">
        <f t="shared" si="39"/>
        <v>15.444444444444443</v>
      </c>
      <c r="F91" s="5">
        <f t="shared" si="29"/>
        <v>4942.2222222222217</v>
      </c>
    </row>
    <row r="92" spans="2:6" x14ac:dyDescent="0.25">
      <c r="B92">
        <v>32</v>
      </c>
      <c r="C92">
        <f t="shared" si="38"/>
        <v>61.5</v>
      </c>
      <c r="D92" s="5">
        <f t="shared" si="39"/>
        <v>30.888888888888886</v>
      </c>
      <c r="F92" s="5">
        <f t="shared" si="29"/>
        <v>9884.4444444444434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H8" sqref="H8"/>
    </sheetView>
  </sheetViews>
  <sheetFormatPr defaultRowHeight="15" x14ac:dyDescent="0.25"/>
  <cols>
    <col min="2" max="2" width="12.28515625" customWidth="1"/>
    <col min="3" max="3" width="11.7109375" customWidth="1"/>
  </cols>
  <sheetData>
    <row r="2" spans="2:7" x14ac:dyDescent="0.25">
      <c r="B2" t="s">
        <v>81</v>
      </c>
      <c r="C2" t="s">
        <v>87</v>
      </c>
    </row>
    <row r="3" spans="2:7" x14ac:dyDescent="0.25">
      <c r="B3">
        <v>72000000</v>
      </c>
      <c r="C3">
        <f>B3*2</f>
        <v>144000000</v>
      </c>
    </row>
    <row r="5" spans="2:7" x14ac:dyDescent="0.25">
      <c r="B5" t="s">
        <v>82</v>
      </c>
      <c r="C5" t="s">
        <v>86</v>
      </c>
      <c r="D5" t="s">
        <v>83</v>
      </c>
      <c r="E5" t="s">
        <v>85</v>
      </c>
    </row>
    <row r="6" spans="2:7" x14ac:dyDescent="0.25">
      <c r="B6">
        <v>71</v>
      </c>
      <c r="C6">
        <f>$C$3/(B6+1)</f>
        <v>2000000</v>
      </c>
      <c r="D6">
        <v>19</v>
      </c>
      <c r="E6">
        <f>C6/(D6+1)</f>
        <v>100000</v>
      </c>
      <c r="G6">
        <v>100000</v>
      </c>
    </row>
    <row r="7" spans="2:7" x14ac:dyDescent="0.25">
      <c r="B7">
        <v>71</v>
      </c>
      <c r="C7">
        <f t="shared" ref="C7:C11" si="0">$C$3/(B7+1)</f>
        <v>2000000</v>
      </c>
      <c r="D7">
        <v>24</v>
      </c>
      <c r="E7">
        <f t="shared" ref="E7:E11" si="1">C7/(D7+1)</f>
        <v>80000</v>
      </c>
      <c r="G7">
        <v>80000</v>
      </c>
    </row>
    <row r="8" spans="2:7" x14ac:dyDescent="0.25">
      <c r="B8">
        <v>49</v>
      </c>
      <c r="C8">
        <f t="shared" si="0"/>
        <v>2880000</v>
      </c>
      <c r="D8">
        <v>47</v>
      </c>
      <c r="E8">
        <f t="shared" si="1"/>
        <v>60000</v>
      </c>
      <c r="G8">
        <v>60000</v>
      </c>
    </row>
    <row r="9" spans="2:7" x14ac:dyDescent="0.25">
      <c r="B9">
        <v>71</v>
      </c>
      <c r="C9">
        <f t="shared" si="0"/>
        <v>2000000</v>
      </c>
      <c r="D9">
        <v>49</v>
      </c>
      <c r="E9">
        <f t="shared" si="1"/>
        <v>40000</v>
      </c>
      <c r="G9">
        <v>40000</v>
      </c>
    </row>
    <row r="10" spans="2:7" x14ac:dyDescent="0.25">
      <c r="B10">
        <v>71</v>
      </c>
      <c r="C10">
        <f t="shared" si="0"/>
        <v>2000000</v>
      </c>
      <c r="D10">
        <v>99</v>
      </c>
      <c r="E10">
        <f t="shared" si="1"/>
        <v>20000</v>
      </c>
      <c r="G10">
        <v>20000</v>
      </c>
    </row>
    <row r="11" spans="2:7" x14ac:dyDescent="0.25">
      <c r="B11">
        <v>71</v>
      </c>
      <c r="C11">
        <f t="shared" si="0"/>
        <v>2000000</v>
      </c>
      <c r="D11">
        <v>199</v>
      </c>
      <c r="E11">
        <f t="shared" si="1"/>
        <v>10000</v>
      </c>
      <c r="G11">
        <v>10000</v>
      </c>
    </row>
    <row r="12" spans="2:7" ht="15.75" thickBot="1" x14ac:dyDescent="0.3">
      <c r="B12" s="18"/>
      <c r="C12" s="18"/>
      <c r="D12" s="18"/>
      <c r="E12" s="18"/>
      <c r="F12" s="18"/>
      <c r="G12" s="18"/>
    </row>
    <row r="13" spans="2:7" x14ac:dyDescent="0.25">
      <c r="B13">
        <v>17</v>
      </c>
      <c r="C13">
        <f>$C$3/(B13+1)</f>
        <v>8000000</v>
      </c>
      <c r="D13">
        <v>7</v>
      </c>
      <c r="E13">
        <f>C13/(D13+1)</f>
        <v>1000000</v>
      </c>
      <c r="G13">
        <v>100000</v>
      </c>
    </row>
    <row r="14" spans="2:7" x14ac:dyDescent="0.25">
      <c r="B14">
        <v>17</v>
      </c>
      <c r="C14">
        <f t="shared" ref="C14:C18" si="2">$C$3/(B14+1)</f>
        <v>8000000</v>
      </c>
      <c r="D14">
        <v>9</v>
      </c>
      <c r="E14">
        <f t="shared" ref="E14:E18" si="3">C14/(D14+1)</f>
        <v>800000</v>
      </c>
      <c r="G14">
        <v>80000</v>
      </c>
    </row>
    <row r="15" spans="2:7" x14ac:dyDescent="0.25">
      <c r="B15">
        <v>11</v>
      </c>
      <c r="C15">
        <f t="shared" si="2"/>
        <v>12000000</v>
      </c>
      <c r="D15">
        <v>19</v>
      </c>
      <c r="E15">
        <f t="shared" si="3"/>
        <v>600000</v>
      </c>
      <c r="G15">
        <v>60000</v>
      </c>
    </row>
    <row r="16" spans="2:7" x14ac:dyDescent="0.25">
      <c r="B16">
        <v>17</v>
      </c>
      <c r="C16">
        <f t="shared" si="2"/>
        <v>8000000</v>
      </c>
      <c r="D16">
        <v>19</v>
      </c>
      <c r="E16">
        <f t="shared" si="3"/>
        <v>400000</v>
      </c>
      <c r="G16">
        <v>40000</v>
      </c>
    </row>
    <row r="17" spans="2:7" x14ac:dyDescent="0.25">
      <c r="B17">
        <v>17</v>
      </c>
      <c r="C17">
        <f t="shared" si="2"/>
        <v>8000000</v>
      </c>
      <c r="D17">
        <v>39</v>
      </c>
      <c r="E17">
        <f t="shared" si="3"/>
        <v>200000</v>
      </c>
      <c r="G17">
        <v>20000</v>
      </c>
    </row>
    <row r="18" spans="2:7" x14ac:dyDescent="0.25">
      <c r="B18">
        <v>17</v>
      </c>
      <c r="C18">
        <f t="shared" si="2"/>
        <v>8000000</v>
      </c>
      <c r="D18">
        <v>79</v>
      </c>
      <c r="E18">
        <f t="shared" si="3"/>
        <v>100000</v>
      </c>
      <c r="G18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0"/>
  <sheetViews>
    <sheetView topLeftCell="A22" workbookViewId="0">
      <selection activeCell="L41" sqref="L41"/>
    </sheetView>
  </sheetViews>
  <sheetFormatPr defaultRowHeight="15" x14ac:dyDescent="0.25"/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91</v>
      </c>
    </row>
    <row r="6" spans="2:2" x14ac:dyDescent="0.25">
      <c r="B6" t="s">
        <v>92</v>
      </c>
    </row>
    <row r="7" spans="2:2" x14ac:dyDescent="0.25">
      <c r="B7" t="s">
        <v>93</v>
      </c>
    </row>
    <row r="8" spans="2:2" x14ac:dyDescent="0.25">
      <c r="B8" t="s">
        <v>94</v>
      </c>
    </row>
    <row r="9" spans="2:2" x14ac:dyDescent="0.25">
      <c r="B9" t="s">
        <v>95</v>
      </c>
    </row>
    <row r="10" spans="2:2" x14ac:dyDescent="0.25">
      <c r="B10" t="s">
        <v>96</v>
      </c>
    </row>
    <row r="11" spans="2:2" x14ac:dyDescent="0.25">
      <c r="B11" t="s">
        <v>97</v>
      </c>
    </row>
    <row r="12" spans="2:2" x14ac:dyDescent="0.25">
      <c r="B12" t="s">
        <v>98</v>
      </c>
    </row>
    <row r="13" spans="2:2" x14ac:dyDescent="0.25">
      <c r="B13" t="s">
        <v>99</v>
      </c>
    </row>
    <row r="14" spans="2:2" x14ac:dyDescent="0.25">
      <c r="B14" t="s">
        <v>100</v>
      </c>
    </row>
    <row r="15" spans="2:2" x14ac:dyDescent="0.25">
      <c r="B15" t="s">
        <v>101</v>
      </c>
    </row>
    <row r="16" spans="2:2" x14ac:dyDescent="0.25">
      <c r="B16" t="s">
        <v>102</v>
      </c>
    </row>
    <row r="17" spans="2:2" x14ac:dyDescent="0.25">
      <c r="B17" t="s">
        <v>103</v>
      </c>
    </row>
    <row r="18" spans="2:2" x14ac:dyDescent="0.25">
      <c r="B18" t="s">
        <v>104</v>
      </c>
    </row>
    <row r="19" spans="2:2" x14ac:dyDescent="0.25">
      <c r="B19" t="s">
        <v>105</v>
      </c>
    </row>
    <row r="20" spans="2:2" x14ac:dyDescent="0.25">
      <c r="B20" t="s">
        <v>106</v>
      </c>
    </row>
    <row r="21" spans="2:2" x14ac:dyDescent="0.25">
      <c r="B21" t="s">
        <v>107</v>
      </c>
    </row>
    <row r="22" spans="2:2" x14ac:dyDescent="0.25">
      <c r="B22" t="s">
        <v>108</v>
      </c>
    </row>
    <row r="23" spans="2:2" x14ac:dyDescent="0.25">
      <c r="B23" t="s">
        <v>109</v>
      </c>
    </row>
    <row r="24" spans="2:2" x14ac:dyDescent="0.25">
      <c r="B24" t="s">
        <v>110</v>
      </c>
    </row>
    <row r="25" spans="2:2" x14ac:dyDescent="0.25">
      <c r="B25" t="s">
        <v>111</v>
      </c>
    </row>
    <row r="26" spans="2:2" x14ac:dyDescent="0.25">
      <c r="B26" t="s">
        <v>112</v>
      </c>
    </row>
    <row r="27" spans="2:2" x14ac:dyDescent="0.25">
      <c r="B27" t="s">
        <v>113</v>
      </c>
    </row>
    <row r="28" spans="2:2" x14ac:dyDescent="0.25">
      <c r="B28" t="s">
        <v>114</v>
      </c>
    </row>
    <row r="29" spans="2:2" x14ac:dyDescent="0.25">
      <c r="B29" t="s">
        <v>115</v>
      </c>
    </row>
    <row r="30" spans="2:2" x14ac:dyDescent="0.25">
      <c r="B30" t="s">
        <v>116</v>
      </c>
    </row>
    <row r="31" spans="2:2" x14ac:dyDescent="0.25">
      <c r="B31" t="s">
        <v>117</v>
      </c>
    </row>
    <row r="32" spans="2:2" x14ac:dyDescent="0.25">
      <c r="B32" t="s">
        <v>118</v>
      </c>
    </row>
    <row r="33" spans="2:2" x14ac:dyDescent="0.25">
      <c r="B33" t="s">
        <v>119</v>
      </c>
    </row>
    <row r="34" spans="2:2" x14ac:dyDescent="0.25">
      <c r="B34" t="s">
        <v>120</v>
      </c>
    </row>
    <row r="35" spans="2:2" x14ac:dyDescent="0.25">
      <c r="B35" t="s">
        <v>121</v>
      </c>
    </row>
    <row r="36" spans="2:2" x14ac:dyDescent="0.25">
      <c r="B36" t="s">
        <v>122</v>
      </c>
    </row>
    <row r="37" spans="2:2" x14ac:dyDescent="0.25">
      <c r="B37" t="s">
        <v>123</v>
      </c>
    </row>
    <row r="38" spans="2:2" x14ac:dyDescent="0.25">
      <c r="B38" t="s">
        <v>124</v>
      </c>
    </row>
    <row r="39" spans="2:2" x14ac:dyDescent="0.25">
      <c r="B39" t="s">
        <v>125</v>
      </c>
    </row>
    <row r="40" spans="2:2" x14ac:dyDescent="0.25">
      <c r="B40" t="s">
        <v>126</v>
      </c>
    </row>
    <row r="41" spans="2:2" x14ac:dyDescent="0.25">
      <c r="B41" t="s">
        <v>127</v>
      </c>
    </row>
    <row r="42" spans="2:2" x14ac:dyDescent="0.25">
      <c r="B42" t="s">
        <v>128</v>
      </c>
    </row>
    <row r="43" spans="2:2" x14ac:dyDescent="0.25">
      <c r="B43" t="s">
        <v>129</v>
      </c>
    </row>
    <row r="44" spans="2:2" x14ac:dyDescent="0.25">
      <c r="B44" t="s">
        <v>130</v>
      </c>
    </row>
    <row r="45" spans="2:2" x14ac:dyDescent="0.25">
      <c r="B45" t="s">
        <v>131</v>
      </c>
    </row>
    <row r="46" spans="2:2" x14ac:dyDescent="0.25">
      <c r="B46" t="s">
        <v>132</v>
      </c>
    </row>
    <row r="47" spans="2:2" x14ac:dyDescent="0.25">
      <c r="B47" t="s">
        <v>133</v>
      </c>
    </row>
    <row r="48" spans="2:2" x14ac:dyDescent="0.25">
      <c r="B48" t="s">
        <v>134</v>
      </c>
    </row>
    <row r="49" spans="2:2" x14ac:dyDescent="0.25">
      <c r="B49" t="s">
        <v>135</v>
      </c>
    </row>
    <row r="50" spans="2:2" x14ac:dyDescent="0.25">
      <c r="B50" t="s">
        <v>136</v>
      </c>
    </row>
    <row r="51" spans="2:2" x14ac:dyDescent="0.25">
      <c r="B51" t="s">
        <v>137</v>
      </c>
    </row>
    <row r="52" spans="2:2" x14ac:dyDescent="0.25">
      <c r="B52" t="s">
        <v>138</v>
      </c>
    </row>
    <row r="53" spans="2:2" x14ac:dyDescent="0.25">
      <c r="B53" t="s">
        <v>139</v>
      </c>
    </row>
    <row r="54" spans="2:2" x14ac:dyDescent="0.25">
      <c r="B54" t="s">
        <v>140</v>
      </c>
    </row>
    <row r="55" spans="2:2" x14ac:dyDescent="0.25">
      <c r="B55" t="s">
        <v>141</v>
      </c>
    </row>
    <row r="56" spans="2:2" x14ac:dyDescent="0.25">
      <c r="B56" t="s">
        <v>142</v>
      </c>
    </row>
    <row r="57" spans="2:2" x14ac:dyDescent="0.25">
      <c r="B57" t="s">
        <v>143</v>
      </c>
    </row>
    <row r="58" spans="2:2" x14ac:dyDescent="0.25">
      <c r="B58" t="s">
        <v>144</v>
      </c>
    </row>
    <row r="59" spans="2:2" x14ac:dyDescent="0.25">
      <c r="B59" t="s">
        <v>145</v>
      </c>
    </row>
    <row r="60" spans="2:2" x14ac:dyDescent="0.25">
      <c r="B60" t="s">
        <v>146</v>
      </c>
    </row>
    <row r="61" spans="2:2" x14ac:dyDescent="0.25">
      <c r="B61" t="s">
        <v>147</v>
      </c>
    </row>
    <row r="63" spans="2:2" x14ac:dyDescent="0.25">
      <c r="B63" t="s">
        <v>148</v>
      </c>
    </row>
    <row r="64" spans="2:2" x14ac:dyDescent="0.25">
      <c r="B64" t="s">
        <v>149</v>
      </c>
    </row>
    <row r="66" spans="2:2" x14ac:dyDescent="0.25">
      <c r="B66" t="s">
        <v>150</v>
      </c>
    </row>
    <row r="67" spans="2:2" x14ac:dyDescent="0.25">
      <c r="B67" t="s">
        <v>151</v>
      </c>
    </row>
    <row r="68" spans="2:2" x14ac:dyDescent="0.25">
      <c r="B68" t="s">
        <v>10</v>
      </c>
    </row>
    <row r="70" spans="2:2" x14ac:dyDescent="0.25">
      <c r="B70" t="s">
        <v>152</v>
      </c>
    </row>
    <row r="71" spans="2:2" x14ac:dyDescent="0.25">
      <c r="B71" t="s">
        <v>153</v>
      </c>
    </row>
    <row r="72" spans="2:2" x14ac:dyDescent="0.25">
      <c r="B72" t="s">
        <v>10</v>
      </c>
    </row>
    <row r="74" spans="2:2" x14ac:dyDescent="0.25">
      <c r="B74" t="s">
        <v>154</v>
      </c>
    </row>
    <row r="75" spans="2:2" x14ac:dyDescent="0.25">
      <c r="B75" t="s">
        <v>155</v>
      </c>
    </row>
    <row r="76" spans="2:2" x14ac:dyDescent="0.25">
      <c r="B76" t="s">
        <v>156</v>
      </c>
    </row>
    <row r="77" spans="2:2" x14ac:dyDescent="0.25">
      <c r="B77" t="s">
        <v>157</v>
      </c>
    </row>
    <row r="78" spans="2:2" x14ac:dyDescent="0.25">
      <c r="B78" t="s">
        <v>158</v>
      </c>
    </row>
    <row r="79" spans="2:2" x14ac:dyDescent="0.25">
      <c r="B79" t="s">
        <v>10</v>
      </c>
    </row>
    <row r="80" spans="2:2" x14ac:dyDescent="0.25">
      <c r="B80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70"/>
  <sheetViews>
    <sheetView topLeftCell="A37" workbookViewId="0">
      <selection activeCell="O53" sqref="O53"/>
    </sheetView>
  </sheetViews>
  <sheetFormatPr defaultRowHeight="15" x14ac:dyDescent="0.25"/>
  <sheetData>
    <row r="4" spans="2:2" x14ac:dyDescent="0.25">
      <c r="B4" t="s">
        <v>12</v>
      </c>
    </row>
    <row r="6" spans="2:2" x14ac:dyDescent="0.25">
      <c r="B6" t="s">
        <v>13</v>
      </c>
    </row>
    <row r="7" spans="2:2" x14ac:dyDescent="0.25">
      <c r="B7" t="s">
        <v>14</v>
      </c>
    </row>
    <row r="8" spans="2:2" x14ac:dyDescent="0.25">
      <c r="B8" t="s">
        <v>15</v>
      </c>
    </row>
    <row r="9" spans="2:2" x14ac:dyDescent="0.25">
      <c r="B9" t="s">
        <v>16</v>
      </c>
    </row>
    <row r="10" spans="2:2" x14ac:dyDescent="0.25">
      <c r="B10" t="s">
        <v>17</v>
      </c>
    </row>
    <row r="11" spans="2:2" x14ac:dyDescent="0.25">
      <c r="B11" t="s">
        <v>18</v>
      </c>
    </row>
    <row r="12" spans="2:2" x14ac:dyDescent="0.25">
      <c r="B12" t="s">
        <v>19</v>
      </c>
    </row>
    <row r="13" spans="2:2" x14ac:dyDescent="0.25">
      <c r="B13" t="s">
        <v>20</v>
      </c>
    </row>
    <row r="14" spans="2:2" x14ac:dyDescent="0.25">
      <c r="B14" t="s">
        <v>21</v>
      </c>
    </row>
    <row r="15" spans="2:2" x14ac:dyDescent="0.25">
      <c r="B15" t="s">
        <v>22</v>
      </c>
    </row>
    <row r="16" spans="2:2" x14ac:dyDescent="0.25">
      <c r="B16" t="s">
        <v>23</v>
      </c>
    </row>
    <row r="17" spans="2:2" x14ac:dyDescent="0.25">
      <c r="B17" t="s">
        <v>24</v>
      </c>
    </row>
    <row r="18" spans="2:2" x14ac:dyDescent="0.25">
      <c r="B18" t="s">
        <v>25</v>
      </c>
    </row>
    <row r="19" spans="2:2" x14ac:dyDescent="0.25">
      <c r="B19" t="s">
        <v>26</v>
      </c>
    </row>
    <row r="20" spans="2:2" x14ac:dyDescent="0.25">
      <c r="B20" t="s">
        <v>27</v>
      </c>
    </row>
    <row r="21" spans="2:2" x14ac:dyDescent="0.25">
      <c r="B21" t="s">
        <v>28</v>
      </c>
    </row>
    <row r="22" spans="2:2" x14ac:dyDescent="0.25">
      <c r="B22" t="s">
        <v>29</v>
      </c>
    </row>
    <row r="23" spans="2:2" x14ac:dyDescent="0.25">
      <c r="B23" t="s">
        <v>30</v>
      </c>
    </row>
    <row r="24" spans="2:2" x14ac:dyDescent="0.25">
      <c r="B24" t="s">
        <v>31</v>
      </c>
    </row>
    <row r="25" spans="2:2" x14ac:dyDescent="0.25">
      <c r="B25" t="s">
        <v>32</v>
      </c>
    </row>
    <row r="26" spans="2:2" x14ac:dyDescent="0.25">
      <c r="B26" t="s">
        <v>33</v>
      </c>
    </row>
    <row r="27" spans="2:2" x14ac:dyDescent="0.25">
      <c r="B27" t="s">
        <v>34</v>
      </c>
    </row>
    <row r="28" spans="2:2" x14ac:dyDescent="0.25">
      <c r="B28" t="s">
        <v>35</v>
      </c>
    </row>
    <row r="29" spans="2:2" x14ac:dyDescent="0.25">
      <c r="B29" t="s">
        <v>36</v>
      </c>
    </row>
    <row r="30" spans="2:2" x14ac:dyDescent="0.25">
      <c r="B30" t="s">
        <v>37</v>
      </c>
    </row>
    <row r="31" spans="2:2" x14ac:dyDescent="0.25">
      <c r="B31" t="s">
        <v>38</v>
      </c>
    </row>
    <row r="32" spans="2:2" x14ac:dyDescent="0.25">
      <c r="B32" t="s">
        <v>39</v>
      </c>
    </row>
    <row r="33" spans="2:2" x14ac:dyDescent="0.25">
      <c r="B33" t="s">
        <v>40</v>
      </c>
    </row>
    <row r="34" spans="2:2" x14ac:dyDescent="0.25">
      <c r="B34" t="s">
        <v>41</v>
      </c>
    </row>
    <row r="35" spans="2:2" x14ac:dyDescent="0.25">
      <c r="B35" t="s">
        <v>42</v>
      </c>
    </row>
    <row r="36" spans="2:2" x14ac:dyDescent="0.25">
      <c r="B36" t="s">
        <v>43</v>
      </c>
    </row>
    <row r="37" spans="2:2" x14ac:dyDescent="0.25">
      <c r="B37" t="s">
        <v>44</v>
      </c>
    </row>
    <row r="38" spans="2:2" x14ac:dyDescent="0.25">
      <c r="B38" t="s">
        <v>45</v>
      </c>
    </row>
    <row r="39" spans="2:2" x14ac:dyDescent="0.25">
      <c r="B39" t="s">
        <v>9</v>
      </c>
    </row>
    <row r="42" spans="2:2" x14ac:dyDescent="0.25">
      <c r="B42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9" spans="2:2" x14ac:dyDescent="0.25">
      <c r="B49" t="s">
        <v>51</v>
      </c>
    </row>
    <row r="50" spans="2:2" x14ac:dyDescent="0.25">
      <c r="B50" t="s">
        <v>52</v>
      </c>
    </row>
    <row r="52" spans="2:2" x14ac:dyDescent="0.25">
      <c r="B52" t="s">
        <v>53</v>
      </c>
    </row>
    <row r="53" spans="2:2" x14ac:dyDescent="0.25">
      <c r="B53" t="s">
        <v>54</v>
      </c>
    </row>
    <row r="54" spans="2:2" x14ac:dyDescent="0.25">
      <c r="B54" t="s">
        <v>10</v>
      </c>
    </row>
    <row r="56" spans="2:2" x14ac:dyDescent="0.25">
      <c r="B56" t="s">
        <v>55</v>
      </c>
    </row>
    <row r="57" spans="2:2" x14ac:dyDescent="0.25">
      <c r="B57" t="s">
        <v>56</v>
      </c>
    </row>
    <row r="58" spans="2:2" x14ac:dyDescent="0.25">
      <c r="B58" t="s">
        <v>57</v>
      </c>
    </row>
    <row r="59" spans="2:2" x14ac:dyDescent="0.25">
      <c r="B59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54</v>
      </c>
    </row>
    <row r="65" spans="2:2" x14ac:dyDescent="0.25">
      <c r="B65" t="s">
        <v>10</v>
      </c>
    </row>
    <row r="67" spans="2:2" x14ac:dyDescent="0.25">
      <c r="B67" t="s">
        <v>62</v>
      </c>
    </row>
    <row r="68" spans="2:2" x14ac:dyDescent="0.25">
      <c r="B68" t="s">
        <v>63</v>
      </c>
    </row>
    <row r="69" spans="2:2" x14ac:dyDescent="0.25">
      <c r="B69" t="s">
        <v>10</v>
      </c>
    </row>
    <row r="70" spans="2:2" x14ac:dyDescent="0.25">
      <c r="B7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topLeftCell="A10" workbookViewId="0">
      <selection activeCell="E26" sqref="E26"/>
    </sheetView>
  </sheetViews>
  <sheetFormatPr defaultRowHeight="15" x14ac:dyDescent="0.25"/>
  <sheetData>
    <row r="3" spans="2:2" x14ac:dyDescent="0.25">
      <c r="B3" t="s">
        <v>64</v>
      </c>
    </row>
    <row r="5" spans="2:2" x14ac:dyDescent="0.25">
      <c r="B5" t="s">
        <v>12</v>
      </c>
    </row>
    <row r="7" spans="2:2" x14ac:dyDescent="0.25">
      <c r="B7" t="s">
        <v>65</v>
      </c>
    </row>
    <row r="8" spans="2:2" x14ac:dyDescent="0.25">
      <c r="B8" t="s">
        <v>66</v>
      </c>
    </row>
    <row r="9" spans="2:2" x14ac:dyDescent="0.25">
      <c r="B9" t="s">
        <v>67</v>
      </c>
    </row>
    <row r="11" spans="2:2" x14ac:dyDescent="0.25">
      <c r="B11" t="s">
        <v>68</v>
      </c>
    </row>
    <row r="13" spans="2:2" x14ac:dyDescent="0.25">
      <c r="B13" t="s">
        <v>69</v>
      </c>
    </row>
    <row r="14" spans="2:2" x14ac:dyDescent="0.25">
      <c r="B14" t="s">
        <v>70</v>
      </c>
    </row>
    <row r="16" spans="2:2" x14ac:dyDescent="0.25">
      <c r="B16" t="s">
        <v>71</v>
      </c>
    </row>
    <row r="17" spans="2:2" x14ac:dyDescent="0.25">
      <c r="B17" t="s">
        <v>72</v>
      </c>
    </row>
    <row r="18" spans="2:2" x14ac:dyDescent="0.25">
      <c r="B18" t="s">
        <v>73</v>
      </c>
    </row>
    <row r="19" spans="2:2" x14ac:dyDescent="0.25">
      <c r="B19" t="s">
        <v>74</v>
      </c>
    </row>
    <row r="20" spans="2:2" x14ac:dyDescent="0.25">
      <c r="B20" t="s">
        <v>75</v>
      </c>
    </row>
    <row r="21" spans="2:2" x14ac:dyDescent="0.25">
      <c r="B21" t="s">
        <v>76</v>
      </c>
    </row>
    <row r="22" spans="2:2" x14ac:dyDescent="0.25">
      <c r="B22" t="s">
        <v>77</v>
      </c>
    </row>
    <row r="23" spans="2:2" x14ac:dyDescent="0.25">
      <c r="B23" t="s">
        <v>78</v>
      </c>
    </row>
    <row r="24" spans="2:2" x14ac:dyDescent="0.25">
      <c r="B24" t="s">
        <v>76</v>
      </c>
    </row>
    <row r="25" spans="2:2" x14ac:dyDescent="0.25">
      <c r="B25" t="s">
        <v>79</v>
      </c>
    </row>
    <row r="26" spans="2:2" x14ac:dyDescent="0.25">
      <c r="B26" t="s">
        <v>67</v>
      </c>
    </row>
    <row r="27" spans="2:2" x14ac:dyDescent="0.25">
      <c r="B27" t="s">
        <v>11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3"/>
  <sheetViews>
    <sheetView tabSelected="1" topLeftCell="D1" workbookViewId="0">
      <selection activeCell="O27" sqref="O27"/>
    </sheetView>
  </sheetViews>
  <sheetFormatPr defaultRowHeight="15" x14ac:dyDescent="0.25"/>
  <sheetData>
    <row r="2" spans="2:16" x14ac:dyDescent="0.25">
      <c r="B2" t="s">
        <v>164</v>
      </c>
      <c r="E2" t="s">
        <v>165</v>
      </c>
    </row>
    <row r="4" spans="2:16" x14ac:dyDescent="0.25">
      <c r="B4" t="s">
        <v>161</v>
      </c>
      <c r="C4">
        <v>680</v>
      </c>
      <c r="D4" s="9"/>
      <c r="E4" t="s">
        <v>161</v>
      </c>
      <c r="F4">
        <v>3.3</v>
      </c>
      <c r="G4" s="19">
        <v>7.5</v>
      </c>
    </row>
    <row r="5" spans="2:16" x14ac:dyDescent="0.25">
      <c r="B5" t="s">
        <v>162</v>
      </c>
      <c r="C5">
        <f>C11+150+56</f>
        <v>223.4</v>
      </c>
      <c r="D5" s="9"/>
      <c r="E5" t="s">
        <v>162</v>
      </c>
      <c r="F5">
        <v>10</v>
      </c>
      <c r="G5" s="19">
        <v>22</v>
      </c>
    </row>
    <row r="6" spans="2:16" x14ac:dyDescent="0.25">
      <c r="B6" t="s">
        <v>163</v>
      </c>
      <c r="C6">
        <f>(C4+C5)/C5</f>
        <v>4.0438675022381378</v>
      </c>
      <c r="D6" s="9"/>
      <c r="E6" t="s">
        <v>166</v>
      </c>
      <c r="F6">
        <f>1+F5/F4</f>
        <v>4.0303030303030303</v>
      </c>
    </row>
    <row r="7" spans="2:16" x14ac:dyDescent="0.25">
      <c r="B7" t="s">
        <v>160</v>
      </c>
      <c r="C7">
        <v>1</v>
      </c>
      <c r="D7" s="9"/>
    </row>
    <row r="8" spans="2:16" x14ac:dyDescent="0.25">
      <c r="B8" t="s">
        <v>159</v>
      </c>
      <c r="C8">
        <f>C7/C6</f>
        <v>0.24728802302413105</v>
      </c>
      <c r="D8" s="9"/>
    </row>
    <row r="9" spans="2:16" x14ac:dyDescent="0.25">
      <c r="D9" s="9"/>
    </row>
    <row r="10" spans="2:16" x14ac:dyDescent="0.25">
      <c r="B10" t="s">
        <v>161</v>
      </c>
      <c r="C10">
        <f>C4</f>
        <v>680</v>
      </c>
      <c r="D10" s="9"/>
    </row>
    <row r="11" spans="2:16" x14ac:dyDescent="0.25">
      <c r="B11" t="s">
        <v>162</v>
      </c>
      <c r="C11">
        <f>8.2+8.2+1</f>
        <v>17.399999999999999</v>
      </c>
      <c r="D11" s="9"/>
    </row>
    <row r="12" spans="2:16" x14ac:dyDescent="0.25">
      <c r="B12" t="s">
        <v>163</v>
      </c>
      <c r="C12">
        <f>(C10+C11)/C11</f>
        <v>40.080459770114942</v>
      </c>
      <c r="D12" s="9"/>
    </row>
    <row r="13" spans="2:16" x14ac:dyDescent="0.25">
      <c r="O13">
        <v>0</v>
      </c>
      <c r="P13">
        <f>1+(O13/(10-O13+3.3))</f>
        <v>1</v>
      </c>
    </row>
    <row r="14" spans="2:16" x14ac:dyDescent="0.25">
      <c r="O14">
        <v>1</v>
      </c>
      <c r="P14">
        <f t="shared" ref="P14:P23" si="0">1+(O14/(10-O14+3.3))</f>
        <v>1.0813008130081301</v>
      </c>
    </row>
    <row r="15" spans="2:16" x14ac:dyDescent="0.25">
      <c r="O15">
        <v>2</v>
      </c>
      <c r="P15">
        <f t="shared" si="0"/>
        <v>1.1769911504424779</v>
      </c>
    </row>
    <row r="16" spans="2:16" x14ac:dyDescent="0.25">
      <c r="O16">
        <v>3</v>
      </c>
      <c r="P16">
        <f t="shared" si="0"/>
        <v>1.29126213592233</v>
      </c>
    </row>
    <row r="17" spans="5:16" x14ac:dyDescent="0.25">
      <c r="E17" t="s">
        <v>167</v>
      </c>
      <c r="O17">
        <v>4</v>
      </c>
      <c r="P17">
        <f t="shared" si="0"/>
        <v>1.4301075268817205</v>
      </c>
    </row>
    <row r="18" spans="5:16" x14ac:dyDescent="0.25">
      <c r="O18">
        <v>5</v>
      </c>
      <c r="P18">
        <f t="shared" si="0"/>
        <v>1.6024096385542168</v>
      </c>
    </row>
    <row r="19" spans="5:16" x14ac:dyDescent="0.25">
      <c r="E19" t="s">
        <v>161</v>
      </c>
      <c r="F19">
        <v>1</v>
      </c>
      <c r="O19">
        <v>6</v>
      </c>
      <c r="P19">
        <f t="shared" si="0"/>
        <v>1.8219178082191783</v>
      </c>
    </row>
    <row r="20" spans="5:16" x14ac:dyDescent="0.25">
      <c r="E20" t="s">
        <v>162</v>
      </c>
      <c r="F20">
        <v>1</v>
      </c>
      <c r="O20">
        <v>7</v>
      </c>
      <c r="P20">
        <f t="shared" si="0"/>
        <v>2.1111111111111112</v>
      </c>
    </row>
    <row r="21" spans="5:16" x14ac:dyDescent="0.25">
      <c r="E21" t="s">
        <v>166</v>
      </c>
      <c r="F21">
        <f>F20/F19</f>
        <v>1</v>
      </c>
      <c r="O21">
        <v>8</v>
      </c>
      <c r="P21">
        <f t="shared" si="0"/>
        <v>2.5094339622641511</v>
      </c>
    </row>
    <row r="22" spans="5:16" x14ac:dyDescent="0.25">
      <c r="O22">
        <v>9</v>
      </c>
      <c r="P22">
        <f t="shared" si="0"/>
        <v>3.0930232558139537</v>
      </c>
    </row>
    <row r="23" spans="5:16" x14ac:dyDescent="0.25">
      <c r="O23">
        <v>10</v>
      </c>
      <c r="P23">
        <f t="shared" si="0"/>
        <v>4.0303030303030303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ADC</vt:lpstr>
      <vt:lpstr>TIM Generator</vt:lpstr>
      <vt:lpstr>java ADC 303 times</vt:lpstr>
      <vt:lpstr>Java processing</vt:lpstr>
      <vt:lpstr>Triangle</vt:lpstr>
      <vt:lpstr>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2019-02-10T14:22:43Z</dcterms:modified>
</cp:coreProperties>
</file>