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ortfólio\HTML CSS\IBF\"/>
    </mc:Choice>
  </mc:AlternateContent>
  <xr:revisionPtr revIDLastSave="0" documentId="13_ncr:1_{F2F388CF-DB7A-4804-9988-56C7F6365639}" xr6:coauthVersionLast="47" xr6:coauthVersionMax="47" xr10:uidLastSave="{00000000-0000-0000-0000-000000000000}"/>
  <bookViews>
    <workbookView xWindow="-28920" yWindow="-120" windowWidth="29040" windowHeight="15840" tabRatio="722" xr2:uid="{C1DEF853-D307-4B49-AB4B-D23220943AF7}"/>
  </bookViews>
  <sheets>
    <sheet name="Desafio" sheetId="4" r:id="rId1"/>
    <sheet name="1 - Base_relatório" sheetId="1" r:id="rId2"/>
    <sheet name="2 - Base_de_vendas" sheetId="2" r:id="rId3"/>
  </sheets>
  <definedNames>
    <definedName name="_xlnm._FilterDatabase" localSheetId="1" hidden="1">'1 - Base_relatório'!$I$18:$J$20</definedName>
    <definedName name="_xlnm._FilterDatabase" localSheetId="0" hidden="1">Desafio!$E$23:$F$23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4" i="1"/>
  <c r="A5" i="1"/>
  <c r="A6" i="1"/>
  <c r="A7" i="1"/>
  <c r="A3" i="1"/>
  <c r="F4" i="1"/>
  <c r="I6" i="1"/>
  <c r="I3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D4" i="1"/>
  <c r="E14" i="4"/>
  <c r="E3" i="1"/>
  <c r="G3" i="1" s="1"/>
  <c r="E4" i="1"/>
  <c r="E5" i="1"/>
  <c r="E6" i="1"/>
  <c r="G6" i="1" s="1"/>
  <c r="E7" i="1"/>
  <c r="E8" i="1"/>
  <c r="G8" i="1" s="1"/>
  <c r="E9" i="1"/>
  <c r="E10" i="1"/>
  <c r="E11" i="1"/>
  <c r="E12" i="1"/>
  <c r="E13" i="1"/>
  <c r="E14" i="1"/>
  <c r="E15" i="1"/>
  <c r="E16" i="1"/>
  <c r="E17" i="1"/>
  <c r="E18" i="1"/>
  <c r="E19" i="1"/>
  <c r="G19" i="1" s="1"/>
  <c r="E20" i="1"/>
  <c r="E21" i="1"/>
  <c r="E22" i="1"/>
  <c r="E23" i="1"/>
  <c r="G23" i="1" s="1"/>
  <c r="E24" i="1"/>
  <c r="E25" i="1"/>
  <c r="E26" i="1"/>
  <c r="E27" i="1"/>
  <c r="E28" i="1"/>
  <c r="E29" i="1"/>
  <c r="E30" i="1"/>
  <c r="G30" i="1" s="1"/>
  <c r="E31" i="1"/>
  <c r="E32" i="1"/>
  <c r="E33" i="1"/>
  <c r="E34" i="1"/>
  <c r="E35" i="1"/>
  <c r="G35" i="1" s="1"/>
  <c r="E36" i="1"/>
  <c r="E37" i="1"/>
  <c r="E38" i="1"/>
  <c r="G38" i="1" s="1"/>
  <c r="E39" i="1"/>
  <c r="E40" i="1"/>
  <c r="E41" i="1"/>
  <c r="E42" i="1"/>
  <c r="E43" i="1"/>
  <c r="E44" i="1"/>
  <c r="E45" i="1"/>
  <c r="E46" i="1"/>
  <c r="G46" i="1" s="1"/>
  <c r="E47" i="1"/>
  <c r="E48" i="1"/>
  <c r="E49" i="1"/>
  <c r="E50" i="1"/>
  <c r="G50" i="1" s="1"/>
  <c r="E51" i="1"/>
  <c r="E52" i="1"/>
  <c r="E53" i="1"/>
  <c r="E54" i="1"/>
  <c r="E55" i="1"/>
  <c r="G55" i="1" s="1"/>
  <c r="E56" i="1"/>
  <c r="E57" i="1"/>
  <c r="E58" i="1"/>
  <c r="E59" i="1"/>
  <c r="E60" i="1"/>
  <c r="E61" i="1"/>
  <c r="E62" i="1"/>
  <c r="E63" i="1"/>
  <c r="G63" i="1" s="1"/>
  <c r="E64" i="1"/>
  <c r="E65" i="1"/>
  <c r="E66" i="1"/>
  <c r="E67" i="1"/>
  <c r="G67" i="1" s="1"/>
  <c r="E68" i="1"/>
  <c r="E69" i="1"/>
  <c r="E70" i="1"/>
  <c r="G70" i="1" s="1"/>
  <c r="E71" i="1"/>
  <c r="E72" i="1"/>
  <c r="E73" i="1"/>
  <c r="E74" i="1"/>
  <c r="G74" i="1" s="1"/>
  <c r="E75" i="1"/>
  <c r="E76" i="1"/>
  <c r="E77" i="1"/>
  <c r="E78" i="1"/>
  <c r="E79" i="1"/>
  <c r="G79" i="1" s="1"/>
  <c r="E80" i="1"/>
  <c r="E81" i="1"/>
  <c r="E82" i="1"/>
  <c r="E83" i="1"/>
  <c r="G83" i="1" s="1"/>
  <c r="E84" i="1"/>
  <c r="E85" i="1"/>
  <c r="E86" i="1"/>
  <c r="G86" i="1" s="1"/>
  <c r="E87" i="1"/>
  <c r="E88" i="1"/>
  <c r="E89" i="1"/>
  <c r="E90" i="1"/>
  <c r="E91" i="1"/>
  <c r="G91" i="1" s="1"/>
  <c r="E92" i="1"/>
  <c r="E93" i="1"/>
  <c r="E94" i="1"/>
  <c r="G94" i="1" s="1"/>
  <c r="E95" i="1"/>
  <c r="E96" i="1"/>
  <c r="E97" i="1"/>
  <c r="E98" i="1"/>
  <c r="E99" i="1"/>
  <c r="E100" i="1"/>
  <c r="E101" i="1"/>
  <c r="E102" i="1"/>
  <c r="G102" i="1" s="1"/>
  <c r="E103" i="1"/>
  <c r="E104" i="1"/>
  <c r="E105" i="1"/>
  <c r="E106" i="1"/>
  <c r="G106" i="1" s="1"/>
  <c r="E107" i="1"/>
  <c r="E108" i="1"/>
  <c r="E109" i="1"/>
  <c r="E110" i="1"/>
  <c r="E111" i="1"/>
  <c r="G111" i="1" s="1"/>
  <c r="E112" i="1"/>
  <c r="E113" i="1"/>
  <c r="E114" i="1"/>
  <c r="G114" i="1" s="1"/>
  <c r="E115" i="1"/>
  <c r="E116" i="1"/>
  <c r="E117" i="1"/>
  <c r="E118" i="1"/>
  <c r="E119" i="1"/>
  <c r="G119" i="1" s="1"/>
  <c r="E120" i="1"/>
  <c r="E121" i="1"/>
  <c r="E122" i="1"/>
  <c r="E123" i="1"/>
  <c r="G123" i="1" s="1"/>
  <c r="E124" i="1"/>
  <c r="E125" i="1"/>
  <c r="E126" i="1"/>
  <c r="G126" i="1" s="1"/>
  <c r="E127" i="1"/>
  <c r="E128" i="1"/>
  <c r="E129" i="1"/>
  <c r="E130" i="1"/>
  <c r="E131" i="1"/>
  <c r="E132" i="1"/>
  <c r="G132" i="1" s="1"/>
  <c r="E133" i="1"/>
  <c r="E134" i="1"/>
  <c r="E135" i="1"/>
  <c r="E136" i="1"/>
  <c r="E137" i="1"/>
  <c r="E138" i="1"/>
  <c r="E139" i="1"/>
  <c r="E140" i="1"/>
  <c r="E141" i="1"/>
  <c r="E142" i="1"/>
  <c r="E143" i="1"/>
  <c r="E144" i="1"/>
  <c r="G144" i="1" s="1"/>
  <c r="E145" i="1"/>
  <c r="E146" i="1"/>
  <c r="E147" i="1"/>
  <c r="E148" i="1"/>
  <c r="G148" i="1" s="1"/>
  <c r="E149" i="1"/>
  <c r="E150" i="1"/>
  <c r="E151" i="1"/>
  <c r="G151" i="1" s="1"/>
  <c r="E152" i="1"/>
  <c r="E153" i="1"/>
  <c r="E154" i="1"/>
  <c r="G154" i="1" s="1"/>
  <c r="E155" i="1"/>
  <c r="G155" i="1" s="1"/>
  <c r="E156" i="1"/>
  <c r="E157" i="1"/>
  <c r="E158" i="1"/>
  <c r="E159" i="1"/>
  <c r="G159" i="1" s="1"/>
  <c r="E160" i="1"/>
  <c r="E161" i="1"/>
  <c r="E162" i="1"/>
  <c r="E163" i="1"/>
  <c r="G163" i="1" s="1"/>
  <c r="E164" i="1"/>
  <c r="E165" i="1"/>
  <c r="E166" i="1"/>
  <c r="E167" i="1"/>
  <c r="G167" i="1" s="1"/>
  <c r="E168" i="1"/>
  <c r="E169" i="1"/>
  <c r="E170" i="1"/>
  <c r="E171" i="1"/>
  <c r="G171" i="1" s="1"/>
  <c r="E172" i="1"/>
  <c r="E173" i="1"/>
  <c r="E174" i="1"/>
  <c r="E175" i="1"/>
  <c r="E176" i="1"/>
  <c r="G176" i="1" s="1"/>
  <c r="E177" i="1"/>
  <c r="E178" i="1"/>
  <c r="E179" i="1"/>
  <c r="E180" i="1"/>
  <c r="G180" i="1" s="1"/>
  <c r="E181" i="1"/>
  <c r="E182" i="1"/>
  <c r="E183" i="1"/>
  <c r="E184" i="1"/>
  <c r="E185" i="1"/>
  <c r="E186" i="1"/>
  <c r="E187" i="1"/>
  <c r="G187" i="1" s="1"/>
  <c r="E188" i="1"/>
  <c r="E189" i="1"/>
  <c r="E190" i="1"/>
  <c r="E191" i="1"/>
  <c r="E192" i="1"/>
  <c r="G192" i="1" s="1"/>
  <c r="E193" i="1"/>
  <c r="G193" i="1" s="1"/>
  <c r="E194" i="1"/>
  <c r="G194" i="1" s="1"/>
  <c r="E195" i="1"/>
  <c r="G195" i="1" s="1"/>
  <c r="E196" i="1"/>
  <c r="E197" i="1"/>
  <c r="E198" i="1"/>
  <c r="E199" i="1"/>
  <c r="G199" i="1" s="1"/>
  <c r="E200" i="1"/>
  <c r="E201" i="1"/>
  <c r="E202" i="1"/>
  <c r="G202" i="1" s="1"/>
  <c r="E203" i="1"/>
  <c r="G203" i="1" s="1"/>
  <c r="E204" i="1"/>
  <c r="E205" i="1"/>
  <c r="E206" i="1"/>
  <c r="E207" i="1"/>
  <c r="G207" i="1" s="1"/>
  <c r="E208" i="1"/>
  <c r="E209" i="1"/>
  <c r="E210" i="1"/>
  <c r="G210" i="1" s="1"/>
  <c r="E211" i="1"/>
  <c r="G211" i="1" s="1"/>
  <c r="E212" i="1"/>
  <c r="E213" i="1"/>
  <c r="E214" i="1"/>
  <c r="E215" i="1"/>
  <c r="G215" i="1" s="1"/>
  <c r="E216" i="1"/>
  <c r="E217" i="1"/>
  <c r="E218" i="1"/>
  <c r="E219" i="1"/>
  <c r="E220" i="1"/>
  <c r="G220" i="1" s="1"/>
  <c r="E221" i="1"/>
  <c r="E222" i="1"/>
  <c r="G222" i="1" s="1"/>
  <c r="E223" i="1"/>
  <c r="G223" i="1" s="1"/>
  <c r="E224" i="1"/>
  <c r="E225" i="1"/>
  <c r="E226" i="1"/>
  <c r="G226" i="1" s="1"/>
  <c r="E227" i="1"/>
  <c r="G227" i="1" s="1"/>
  <c r="E228" i="1"/>
  <c r="E229" i="1"/>
  <c r="E230" i="1"/>
  <c r="E231" i="1"/>
  <c r="E232" i="1"/>
  <c r="E233" i="1"/>
  <c r="E234" i="1"/>
  <c r="E235" i="1"/>
  <c r="E236" i="1"/>
  <c r="G236" i="1" s="1"/>
  <c r="E237" i="1"/>
  <c r="E238" i="1"/>
  <c r="E239" i="1"/>
  <c r="G239" i="1" s="1"/>
  <c r="E240" i="1"/>
  <c r="E241" i="1"/>
  <c r="E242" i="1"/>
  <c r="E243" i="1"/>
  <c r="G243" i="1" s="1"/>
  <c r="E244" i="1"/>
  <c r="E245" i="1"/>
  <c r="E246" i="1"/>
  <c r="G246" i="1" s="1"/>
  <c r="E247" i="1"/>
  <c r="E248" i="1"/>
  <c r="G248" i="1" s="1"/>
  <c r="E249" i="1"/>
  <c r="E250" i="1"/>
  <c r="E251" i="1"/>
  <c r="E252" i="1"/>
  <c r="E253" i="1"/>
  <c r="E254" i="1"/>
  <c r="G254" i="1" s="1"/>
  <c r="E255" i="1"/>
  <c r="G255" i="1" s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G268" i="1" s="1"/>
  <c r="E269" i="1"/>
  <c r="E270" i="1"/>
  <c r="E271" i="1"/>
  <c r="E272" i="1"/>
  <c r="G272" i="1" s="1"/>
  <c r="E273" i="1"/>
  <c r="E274" i="1"/>
  <c r="E275" i="1"/>
  <c r="E276" i="1"/>
  <c r="E277" i="1"/>
  <c r="E278" i="1"/>
  <c r="G278" i="1" s="1"/>
  <c r="E279" i="1"/>
  <c r="G279" i="1" s="1"/>
  <c r="E280" i="1"/>
  <c r="E281" i="1"/>
  <c r="E282" i="1"/>
  <c r="E283" i="1"/>
  <c r="E284" i="1"/>
  <c r="E285" i="1"/>
  <c r="E286" i="1"/>
  <c r="G286" i="1" s="1"/>
  <c r="E287" i="1"/>
  <c r="G287" i="1" s="1"/>
  <c r="E288" i="1"/>
  <c r="E289" i="1"/>
  <c r="E290" i="1"/>
  <c r="E291" i="1"/>
  <c r="G291" i="1" s="1"/>
  <c r="E292" i="1"/>
  <c r="E293" i="1"/>
  <c r="E294" i="1"/>
  <c r="E295" i="1"/>
  <c r="E296" i="1"/>
  <c r="E297" i="1"/>
  <c r="E298" i="1"/>
  <c r="E299" i="1"/>
  <c r="E300" i="1"/>
  <c r="G300" i="1" s="1"/>
  <c r="E301" i="1"/>
  <c r="E302" i="1"/>
  <c r="G302" i="1" s="1"/>
  <c r="E303" i="1"/>
  <c r="G303" i="1" s="1"/>
  <c r="E304" i="1"/>
  <c r="E305" i="1"/>
  <c r="E306" i="1"/>
  <c r="G306" i="1" s="1"/>
  <c r="E307" i="1"/>
  <c r="G307" i="1" s="1"/>
  <c r="E308" i="1"/>
  <c r="E309" i="1"/>
  <c r="E310" i="1"/>
  <c r="G310" i="1" s="1"/>
  <c r="E311" i="1"/>
  <c r="E312" i="1"/>
  <c r="E313" i="1"/>
  <c r="E314" i="1"/>
  <c r="E315" i="1"/>
  <c r="E316" i="1"/>
  <c r="G316" i="1" s="1"/>
  <c r="E317" i="1"/>
  <c r="E318" i="1"/>
  <c r="G318" i="1" s="1"/>
  <c r="E319" i="1"/>
  <c r="G319" i="1" s="1"/>
  <c r="E320" i="1"/>
  <c r="E321" i="1"/>
  <c r="E322" i="1"/>
  <c r="G322" i="1" s="1"/>
  <c r="E323" i="1"/>
  <c r="G323" i="1" s="1"/>
  <c r="E324" i="1"/>
  <c r="E325" i="1"/>
  <c r="E326" i="1"/>
  <c r="G326" i="1" s="1"/>
  <c r="E327" i="1"/>
  <c r="G327" i="1" s="1"/>
  <c r="E328" i="1"/>
  <c r="E329" i="1"/>
  <c r="E330" i="1"/>
  <c r="G330" i="1" s="1"/>
  <c r="E331" i="1"/>
  <c r="G331" i="1" s="1"/>
  <c r="E332" i="1"/>
  <c r="E333" i="1"/>
  <c r="E334" i="1"/>
  <c r="G334" i="1" s="1"/>
  <c r="E335" i="1"/>
  <c r="E336" i="1"/>
  <c r="G336" i="1" s="1"/>
  <c r="E337" i="1"/>
  <c r="E338" i="1"/>
  <c r="G338" i="1" s="1"/>
  <c r="E339" i="1"/>
  <c r="E340" i="1"/>
  <c r="E341" i="1"/>
  <c r="E342" i="1"/>
  <c r="G342" i="1" s="1"/>
  <c r="E343" i="1"/>
  <c r="E344" i="1"/>
  <c r="G344" i="1" s="1"/>
  <c r="E345" i="1"/>
  <c r="E346" i="1"/>
  <c r="G346" i="1" s="1"/>
  <c r="E347" i="1"/>
  <c r="G347" i="1" s="1"/>
  <c r="E348" i="1"/>
  <c r="E349" i="1"/>
  <c r="G349" i="1" s="1"/>
  <c r="E350" i="1"/>
  <c r="G350" i="1" s="1"/>
  <c r="E351" i="1"/>
  <c r="E352" i="1"/>
  <c r="E353" i="1"/>
  <c r="G353" i="1" s="1"/>
  <c r="E354" i="1"/>
  <c r="G354" i="1" s="1"/>
  <c r="E355" i="1"/>
  <c r="E356" i="1"/>
  <c r="G356" i="1" s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I9" i="1" s="1"/>
  <c r="G5" i="1"/>
  <c r="G7" i="1"/>
  <c r="G9" i="1"/>
  <c r="G10" i="1"/>
  <c r="G11" i="1"/>
  <c r="G13" i="1"/>
  <c r="G14" i="1"/>
  <c r="G15" i="1"/>
  <c r="G16" i="1"/>
  <c r="G17" i="1"/>
  <c r="G18" i="1"/>
  <c r="G21" i="1"/>
  <c r="G24" i="1"/>
  <c r="G25" i="1"/>
  <c r="G29" i="1"/>
  <c r="G33" i="1"/>
  <c r="G34" i="1"/>
  <c r="G37" i="1"/>
  <c r="G39" i="1"/>
  <c r="G40" i="1"/>
  <c r="G41" i="1"/>
  <c r="G42" i="1"/>
  <c r="G43" i="1"/>
  <c r="G45" i="1"/>
  <c r="G47" i="1"/>
  <c r="G48" i="1"/>
  <c r="G49" i="1"/>
  <c r="G51" i="1"/>
  <c r="G53" i="1"/>
  <c r="G56" i="1"/>
  <c r="G57" i="1"/>
  <c r="G59" i="1"/>
  <c r="G61" i="1"/>
  <c r="G62" i="1"/>
  <c r="G64" i="1"/>
  <c r="G65" i="1"/>
  <c r="G66" i="1"/>
  <c r="G69" i="1"/>
  <c r="G72" i="1"/>
  <c r="G73" i="1"/>
  <c r="G75" i="1"/>
  <c r="G77" i="1"/>
  <c r="G78" i="1"/>
  <c r="G80" i="1"/>
  <c r="G81" i="1"/>
  <c r="G82" i="1"/>
  <c r="G85" i="1"/>
  <c r="G88" i="1"/>
  <c r="G89" i="1"/>
  <c r="G93" i="1"/>
  <c r="G95" i="1"/>
  <c r="G96" i="1"/>
  <c r="G97" i="1"/>
  <c r="G98" i="1"/>
  <c r="G99" i="1"/>
  <c r="G101" i="1"/>
  <c r="G103" i="1"/>
  <c r="G104" i="1"/>
  <c r="G105" i="1"/>
  <c r="G107" i="1"/>
  <c r="G109" i="1"/>
  <c r="G113" i="1"/>
  <c r="G115" i="1"/>
  <c r="G117" i="1"/>
  <c r="G118" i="1"/>
  <c r="G120" i="1"/>
  <c r="G121" i="1"/>
  <c r="G122" i="1"/>
  <c r="G125" i="1"/>
  <c r="G128" i="1"/>
  <c r="G129" i="1"/>
  <c r="G133" i="1"/>
  <c r="G134" i="1"/>
  <c r="G135" i="1"/>
  <c r="G136" i="1"/>
  <c r="G137" i="1"/>
  <c r="G138" i="1"/>
  <c r="G139" i="1"/>
  <c r="G141" i="1"/>
  <c r="G145" i="1"/>
  <c r="G146" i="1"/>
  <c r="G147" i="1"/>
  <c r="G149" i="1"/>
  <c r="G152" i="1"/>
  <c r="G153" i="1"/>
  <c r="G157" i="1"/>
  <c r="G158" i="1"/>
  <c r="G160" i="1"/>
  <c r="G161" i="1"/>
  <c r="G165" i="1"/>
  <c r="G168" i="1"/>
  <c r="G169" i="1"/>
  <c r="G170" i="1"/>
  <c r="G173" i="1"/>
  <c r="G174" i="1"/>
  <c r="G175" i="1"/>
  <c r="G177" i="1"/>
  <c r="G178" i="1"/>
  <c r="G179" i="1"/>
  <c r="G181" i="1"/>
  <c r="G184" i="1"/>
  <c r="G185" i="1"/>
  <c r="G186" i="1"/>
  <c r="G189" i="1"/>
  <c r="G190" i="1"/>
  <c r="G191" i="1"/>
  <c r="G197" i="1"/>
  <c r="G200" i="1"/>
  <c r="G201" i="1"/>
  <c r="G205" i="1"/>
  <c r="G206" i="1"/>
  <c r="G208" i="1"/>
  <c r="G209" i="1"/>
  <c r="G213" i="1"/>
  <c r="G217" i="1"/>
  <c r="G221" i="1"/>
  <c r="G224" i="1"/>
  <c r="G225" i="1"/>
  <c r="G229" i="1"/>
  <c r="G232" i="1"/>
  <c r="G233" i="1"/>
  <c r="G234" i="1"/>
  <c r="G235" i="1"/>
  <c r="G237" i="1"/>
  <c r="G240" i="1"/>
  <c r="G241" i="1"/>
  <c r="G242" i="1"/>
  <c r="G245" i="1"/>
  <c r="G247" i="1"/>
  <c r="G249" i="1"/>
  <c r="G250" i="1"/>
  <c r="G251" i="1"/>
  <c r="G253" i="1"/>
  <c r="G256" i="1"/>
  <c r="G257" i="1"/>
  <c r="G259" i="1"/>
  <c r="G261" i="1"/>
  <c r="G262" i="1"/>
  <c r="G263" i="1"/>
  <c r="G264" i="1"/>
  <c r="G265" i="1"/>
  <c r="G266" i="1"/>
  <c r="G267" i="1"/>
  <c r="G269" i="1"/>
  <c r="G273" i="1"/>
  <c r="G274" i="1"/>
  <c r="G275" i="1"/>
  <c r="G277" i="1"/>
  <c r="G280" i="1"/>
  <c r="G281" i="1"/>
  <c r="G285" i="1"/>
  <c r="G288" i="1"/>
  <c r="G289" i="1"/>
  <c r="G290" i="1"/>
  <c r="G293" i="1"/>
  <c r="G295" i="1"/>
  <c r="G296" i="1"/>
  <c r="G297" i="1"/>
  <c r="G298" i="1"/>
  <c r="G299" i="1"/>
  <c r="G301" i="1"/>
  <c r="G304" i="1"/>
  <c r="G305" i="1"/>
  <c r="G309" i="1"/>
  <c r="G312" i="1"/>
  <c r="G313" i="1"/>
  <c r="G314" i="1"/>
  <c r="G315" i="1"/>
  <c r="G317" i="1"/>
  <c r="G320" i="1"/>
  <c r="G321" i="1"/>
  <c r="G325" i="1"/>
  <c r="G328" i="1"/>
  <c r="G329" i="1"/>
  <c r="G333" i="1"/>
  <c r="G335" i="1"/>
  <c r="G337" i="1"/>
  <c r="G339" i="1"/>
  <c r="G341" i="1"/>
  <c r="G343" i="1"/>
  <c r="G345" i="1"/>
  <c r="G351" i="1"/>
  <c r="G352" i="1"/>
  <c r="G355" i="1"/>
  <c r="G4" i="1"/>
  <c r="G12" i="1"/>
  <c r="G20" i="1"/>
  <c r="G22" i="1"/>
  <c r="G26" i="1"/>
  <c r="G27" i="1"/>
  <c r="G28" i="1"/>
  <c r="G31" i="1"/>
  <c r="G32" i="1"/>
  <c r="G36" i="1"/>
  <c r="G44" i="1"/>
  <c r="G52" i="1"/>
  <c r="G54" i="1"/>
  <c r="G58" i="1"/>
  <c r="G60" i="1"/>
  <c r="G68" i="1"/>
  <c r="G71" i="1"/>
  <c r="G76" i="1"/>
  <c r="G84" i="1"/>
  <c r="G87" i="1"/>
  <c r="G90" i="1"/>
  <c r="G92" i="1"/>
  <c r="G100" i="1"/>
  <c r="G108" i="1"/>
  <c r="G110" i="1"/>
  <c r="G112" i="1"/>
  <c r="G116" i="1"/>
  <c r="G124" i="1"/>
  <c r="G127" i="1"/>
  <c r="G130" i="1"/>
  <c r="G131" i="1"/>
  <c r="G140" i="1"/>
  <c r="G142" i="1"/>
  <c r="G143" i="1"/>
  <c r="G150" i="1"/>
  <c r="G156" i="1"/>
  <c r="G162" i="1"/>
  <c r="G164" i="1"/>
  <c r="G166" i="1"/>
  <c r="G172" i="1"/>
  <c r="G182" i="1"/>
  <c r="G183" i="1"/>
  <c r="G188" i="1"/>
  <c r="G196" i="1"/>
  <c r="G198" i="1"/>
  <c r="G204" i="1"/>
  <c r="G212" i="1"/>
  <c r="G214" i="1"/>
  <c r="G216" i="1"/>
  <c r="G218" i="1"/>
  <c r="G219" i="1"/>
  <c r="G228" i="1"/>
  <c r="G230" i="1"/>
  <c r="G231" i="1"/>
  <c r="G238" i="1"/>
  <c r="G244" i="1"/>
  <c r="G252" i="1"/>
  <c r="G258" i="1"/>
  <c r="G260" i="1"/>
  <c r="G270" i="1"/>
  <c r="G271" i="1"/>
  <c r="G276" i="1"/>
  <c r="G282" i="1"/>
  <c r="G283" i="1"/>
  <c r="G284" i="1"/>
  <c r="G292" i="1"/>
  <c r="G294" i="1"/>
  <c r="G308" i="1"/>
  <c r="G311" i="1"/>
  <c r="G324" i="1"/>
  <c r="G332" i="1"/>
  <c r="G340" i="1"/>
  <c r="G348" i="1"/>
  <c r="K13" i="1" l="1"/>
  <c r="L14" i="1"/>
  <c r="J13" i="1" a="1"/>
  <c r="J13" i="1" s="1"/>
  <c r="K15" i="1"/>
  <c r="L15" i="1"/>
  <c r="J14" i="1" a="1"/>
  <c r="J14" i="1" s="1"/>
  <c r="J15" i="1" a="1"/>
  <c r="J15" i="1" s="1"/>
  <c r="K14" i="1"/>
  <c r="L13" i="1"/>
  <c r="I22" i="1" a="1"/>
  <c r="I22" i="1" s="1"/>
  <c r="I19" i="1" a="1"/>
  <c r="I19" i="1" s="1"/>
  <c r="I58" i="1" a="1"/>
  <c r="I58" i="1" s="1"/>
  <c r="I27" i="1" a="1"/>
  <c r="I27" i="1" s="1"/>
  <c r="I30" i="1" a="1"/>
  <c r="I30" i="1" s="1"/>
  <c r="I21" i="1" a="1"/>
  <c r="I21" i="1" s="1"/>
  <c r="I61" i="1" a="1"/>
  <c r="I61" i="1" s="1"/>
  <c r="I66" i="1" a="1"/>
  <c r="I66" i="1" s="1"/>
  <c r="I48" i="1" a="1"/>
  <c r="I48" i="1" s="1"/>
  <c r="I74" i="1" a="1"/>
  <c r="I74" i="1" s="1"/>
  <c r="I55" i="1" a="1"/>
  <c r="I55" i="1" s="1"/>
  <c r="I42" i="1"/>
  <c r="I42" i="1" a="1"/>
  <c r="I47" i="1" a="1"/>
  <c r="I47" i="1" s="1"/>
  <c r="I45" i="1" a="1"/>
  <c r="I45" i="1" s="1"/>
  <c r="I32" i="1" a="1"/>
  <c r="I32" i="1" s="1"/>
  <c r="I56" i="1"/>
  <c r="I56" i="1" a="1"/>
  <c r="I69" i="1" a="1"/>
  <c r="I69" i="1" s="1"/>
  <c r="I65" i="1" a="1"/>
  <c r="I65" i="1" s="1"/>
  <c r="I53" i="1" a="1"/>
  <c r="I53" i="1" s="1"/>
  <c r="I39" i="1" a="1"/>
  <c r="I39" i="1" s="1"/>
  <c r="I24" i="1" a="1"/>
  <c r="I24" i="1" s="1"/>
  <c r="I36" i="1"/>
  <c r="I36" i="1" a="1"/>
  <c r="I34" i="1" a="1"/>
  <c r="I34" i="1" s="1"/>
  <c r="I73" i="1" a="1"/>
  <c r="I73" i="1" s="1"/>
  <c r="I60" i="1" a="1"/>
  <c r="I60" i="1" s="1"/>
  <c r="I75" i="1" a="1"/>
  <c r="I75" i="1" s="1"/>
  <c r="I70" i="1" a="1"/>
  <c r="I70" i="1" s="1"/>
  <c r="I64" i="1"/>
  <c r="I64" i="1" a="1"/>
  <c r="I62" i="1" a="1"/>
  <c r="I62" i="1" s="1"/>
  <c r="I44" i="1" a="1"/>
  <c r="I44" i="1" s="1"/>
  <c r="I63" i="1" a="1"/>
  <c r="I63" i="1" s="1"/>
  <c r="I41" i="1" a="1"/>
  <c r="I41" i="1" s="1"/>
  <c r="I51" i="1" a="1"/>
  <c r="I51" i="1" s="1"/>
  <c r="I68" i="1" a="1"/>
  <c r="I68" i="1" s="1"/>
  <c r="I49" i="1" a="1"/>
  <c r="I49" i="1" s="1"/>
  <c r="I72" i="1" a="1"/>
  <c r="I72" i="1" s="1"/>
  <c r="I29" i="1" a="1"/>
  <c r="I29" i="1" s="1"/>
  <c r="I52" i="1" a="1"/>
  <c r="I52" i="1" s="1"/>
  <c r="I43" i="1" a="1"/>
  <c r="I43" i="1" s="1"/>
  <c r="I40" i="1" a="1"/>
  <c r="I40" i="1" s="1"/>
  <c r="I37" i="1" a="1"/>
  <c r="I37" i="1" s="1"/>
  <c r="I71" i="1" a="1"/>
  <c r="I71" i="1" s="1"/>
  <c r="I28" i="1" a="1"/>
  <c r="I28" i="1" s="1"/>
  <c r="I38" i="1" a="1"/>
  <c r="I38" i="1" s="1"/>
  <c r="I35" i="1" a="1"/>
  <c r="I35" i="1" s="1"/>
  <c r="I46" i="1" a="1"/>
  <c r="I46" i="1" s="1"/>
  <c r="I20" i="1" a="1"/>
  <c r="I20" i="1" s="1"/>
  <c r="I59" i="1" a="1"/>
  <c r="I59" i="1" s="1"/>
  <c r="I76" i="1" a="1"/>
  <c r="I76" i="1" s="1"/>
  <c r="I67" i="1" a="1"/>
  <c r="I67" i="1" s="1"/>
  <c r="I50" i="1" a="1"/>
  <c r="I50" i="1" s="1"/>
  <c r="I26" i="1" a="1"/>
  <c r="I26" i="1" s="1"/>
  <c r="I25" i="1" a="1"/>
  <c r="I25" i="1" s="1"/>
  <c r="I23" i="1" a="1"/>
  <c r="I23" i="1" s="1"/>
  <c r="I57" i="1" a="1"/>
  <c r="I57" i="1" s="1"/>
  <c r="I54" i="1" a="1"/>
  <c r="I54" i="1" s="1"/>
  <c r="I33" i="1" a="1"/>
  <c r="I33" i="1" s="1"/>
  <c r="I31" i="1" a="1"/>
  <c r="I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<sst xmlns="http://schemas.openxmlformats.org/spreadsheetml/2006/main" count="942" uniqueCount="485">
  <si>
    <t>ID_Lead</t>
  </si>
  <si>
    <t>Nome Lead</t>
  </si>
  <si>
    <t>Situação_Lead</t>
  </si>
  <si>
    <t>Dr. Caio da Cruz</t>
  </si>
  <si>
    <t>Sr. Luigi Rodrigues</t>
  </si>
  <si>
    <t>Letícia Moreira</t>
  </si>
  <si>
    <t>Isabel Nascimento</t>
  </si>
  <si>
    <t>Nina Aragão</t>
  </si>
  <si>
    <t>Vitor Hugo Ramos</t>
  </si>
  <si>
    <t>Luiza Monteiro</t>
  </si>
  <si>
    <t>Davi Azevedo</t>
  </si>
  <si>
    <t>Elisa Cunha</t>
  </si>
  <si>
    <t>Gabriel da Cruz</t>
  </si>
  <si>
    <t>Paulo da Cunha</t>
  </si>
  <si>
    <t>Ana Júlia Cavalcanti</t>
  </si>
  <si>
    <t>Vitor Gabriel Porto</t>
  </si>
  <si>
    <t>Murilo Duarte</t>
  </si>
  <si>
    <t>Henrique Sales</t>
  </si>
  <si>
    <t>Isabelly Moura</t>
  </si>
  <si>
    <t>Davi Luiz Moreira</t>
  </si>
  <si>
    <t>Thiago Nogueira</t>
  </si>
  <si>
    <t>Luiza Moraes</t>
  </si>
  <si>
    <t>Noah da Conceição</t>
  </si>
  <si>
    <t>Erick da Cunha</t>
  </si>
  <si>
    <t>Ana Beatriz Pinto</t>
  </si>
  <si>
    <t>Yuri Porto</t>
  </si>
  <si>
    <t>Maria da Cunha</t>
  </si>
  <si>
    <t>Dra. Cecília Mendes</t>
  </si>
  <si>
    <t>Benício Pinto</t>
  </si>
  <si>
    <t>Bruno Mendes</t>
  </si>
  <si>
    <t>Arthur da Conceição</t>
  </si>
  <si>
    <t>Pedro Cardoso</t>
  </si>
  <si>
    <t>Sophie da Conceição</t>
  </si>
  <si>
    <t>Cauã Castro</t>
  </si>
  <si>
    <t>João Miguel Santos</t>
  </si>
  <si>
    <t>João Vitor Rodrigues</t>
  </si>
  <si>
    <t>Pedro da Costa</t>
  </si>
  <si>
    <t>Ana Júlia Pereira</t>
  </si>
  <si>
    <t>Alexandre Peixoto</t>
  </si>
  <si>
    <t>Leandro Fogaça</t>
  </si>
  <si>
    <t>Maria Cecília Fogaça</t>
  </si>
  <si>
    <t>Luiza Souza</t>
  </si>
  <si>
    <t>Joana Barbosa</t>
  </si>
  <si>
    <t>Isabelly Jesus</t>
  </si>
  <si>
    <t>Emanuelly Rodrigues</t>
  </si>
  <si>
    <t>Enzo Campos</t>
  </si>
  <si>
    <t>Rafaela Ramos</t>
  </si>
  <si>
    <t>Kevin da Mota</t>
  </si>
  <si>
    <t>Rafael Ferreira</t>
  </si>
  <si>
    <t>Isaac Pinto</t>
  </si>
  <si>
    <t>Luna Correia</t>
  </si>
  <si>
    <t>Emanuella Nogueira</t>
  </si>
  <si>
    <t>Ana Luiza Jesus</t>
  </si>
  <si>
    <t>Ryan Santos</t>
  </si>
  <si>
    <t>Thomas Viana</t>
  </si>
  <si>
    <t>Sofia Mendes</t>
  </si>
  <si>
    <t>Benjamin das Neves</t>
  </si>
  <si>
    <t>Yago Pinto</t>
  </si>
  <si>
    <t>Vitor da Rocha</t>
  </si>
  <si>
    <t>Isabel Correia</t>
  </si>
  <si>
    <t>Sra. Maria Vitória da Paz</t>
  </si>
  <si>
    <t>Joana Nogueira</t>
  </si>
  <si>
    <t>Thales Cardoso</t>
  </si>
  <si>
    <t>Kaique Moraes</t>
  </si>
  <si>
    <t>Eduardo das Neves</t>
  </si>
  <si>
    <t>Sra. Maria Clara Araújo</t>
  </si>
  <si>
    <t>Davi Lucas Caldeira</t>
  </si>
  <si>
    <t>Lara Aragão</t>
  </si>
  <si>
    <t>Luiz Gustavo Pires</t>
  </si>
  <si>
    <t>Melissa Ribeiro</t>
  </si>
  <si>
    <t>Daniel Vieira</t>
  </si>
  <si>
    <t>Benício Cavalcanti</t>
  </si>
  <si>
    <t>Kaique Azevedo</t>
  </si>
  <si>
    <t>Ryan Azevedo</t>
  </si>
  <si>
    <t>Marcela Almeida</t>
  </si>
  <si>
    <t>Ana Beatriz Nunes</t>
  </si>
  <si>
    <t>Gabriel Barbosa</t>
  </si>
  <si>
    <t>Cauê Alves</t>
  </si>
  <si>
    <t>Carlos Eduardo Pereira</t>
  </si>
  <si>
    <t>Sr. Vitor Gabriel Rezende</t>
  </si>
  <si>
    <t>Maria Clara Alves</t>
  </si>
  <si>
    <t>Sr. Luiz Henrique Novaes</t>
  </si>
  <si>
    <t>Dr. Gustavo Gonçalves</t>
  </si>
  <si>
    <t>Sr. Miguel Rodrigues</t>
  </si>
  <si>
    <t>Gustavo Henrique Moraes</t>
  </si>
  <si>
    <t>Arthur da Cruz</t>
  </si>
  <si>
    <t>Daniel Pires</t>
  </si>
  <si>
    <t>Ana Souza</t>
  </si>
  <si>
    <t>Emilly Moura</t>
  </si>
  <si>
    <t>Ana Júlia Nogueira</t>
  </si>
  <si>
    <t>Stella Novaes</t>
  </si>
  <si>
    <t>Sra. Letícia Novaes</t>
  </si>
  <si>
    <t>Luna Sales</t>
  </si>
  <si>
    <t>Bianca Lima</t>
  </si>
  <si>
    <t>Sarah Moura</t>
  </si>
  <si>
    <t>Rodrigo Ribeiro</t>
  </si>
  <si>
    <t>Sra. Melissa das Neves</t>
  </si>
  <si>
    <t>Dr. Noah Teixeira</t>
  </si>
  <si>
    <t>André Caldeira</t>
  </si>
  <si>
    <t>Cecília da Mota</t>
  </si>
  <si>
    <t>Srta. Bruna Rezende</t>
  </si>
  <si>
    <t>Maria Clara Lopes</t>
  </si>
  <si>
    <t>Ryan Ribeiro</t>
  </si>
  <si>
    <t>Ana Júlia Gonçalves</t>
  </si>
  <si>
    <t>Marcela Rodrigues</t>
  </si>
  <si>
    <t>Gabriel da Rosa</t>
  </si>
  <si>
    <t>Elisa Sales</t>
  </si>
  <si>
    <t>Olivia da Cunha</t>
  </si>
  <si>
    <t>Sr. Nicolas Caldeira</t>
  </si>
  <si>
    <t>Luigi da Mata</t>
  </si>
  <si>
    <t>Lorenzo da Rocha</t>
  </si>
  <si>
    <t>Sr. Vitor Gabriel Jesus</t>
  </si>
  <si>
    <t>Dr. Luiz Fernando Silveira</t>
  </si>
  <si>
    <t>Pietro da Costa</t>
  </si>
  <si>
    <t>Juliana da Costa</t>
  </si>
  <si>
    <t>Fernando Pinto</t>
  </si>
  <si>
    <t>Sra. Alice Ramos</t>
  </si>
  <si>
    <t>Davi Luiz Martins</t>
  </si>
  <si>
    <t>Davi Lucca Oliveira</t>
  </si>
  <si>
    <t>Eloah Souza</t>
  </si>
  <si>
    <t>Caroline Costela</t>
  </si>
  <si>
    <t>Melissa Cardoso</t>
  </si>
  <si>
    <t>Eduardo da Rosa</t>
  </si>
  <si>
    <t>Calebe Pereira</t>
  </si>
  <si>
    <t>Davi Luiz Araújo</t>
  </si>
  <si>
    <t>Cauê da Rocha</t>
  </si>
  <si>
    <t>Sr. Levi Gomes</t>
  </si>
  <si>
    <t>Alana Dias</t>
  </si>
  <si>
    <t>Catarina das Neves</t>
  </si>
  <si>
    <t>Vitor Moreira</t>
  </si>
  <si>
    <t>Ana Laura Lopes</t>
  </si>
  <si>
    <t>Alice Nascimento</t>
  </si>
  <si>
    <t>Bárbara Rezende</t>
  </si>
  <si>
    <t>Ryan Almeida</t>
  </si>
  <si>
    <t>Amanda da Cunha</t>
  </si>
  <si>
    <t>Vitória Teixeira</t>
  </si>
  <si>
    <t>Natália Cardoso</t>
  </si>
  <si>
    <t>Breno Correia</t>
  </si>
  <si>
    <t>Ian Porto</t>
  </si>
  <si>
    <t>Luiz Felipe Carvalho</t>
  </si>
  <si>
    <t>Breno Moraes</t>
  </si>
  <si>
    <t>Caio Peixoto</t>
  </si>
  <si>
    <t>Felipe Gomes</t>
  </si>
  <si>
    <t>Ian Silveira</t>
  </si>
  <si>
    <t>Samuel Aragão</t>
  </si>
  <si>
    <t>Sr. Benício Aragão</t>
  </si>
  <si>
    <t>Dra. Ana Clara Monteiro</t>
  </si>
  <si>
    <t>Ana Júlia Ramos</t>
  </si>
  <si>
    <t>Sr. Raul da Costa</t>
  </si>
  <si>
    <t>Stephany Cardoso</t>
  </si>
  <si>
    <t>Luna Monteiro</t>
  </si>
  <si>
    <t>Sra. Gabrielly Jesus</t>
  </si>
  <si>
    <t>Vitor Souza</t>
  </si>
  <si>
    <t>Ana Luiza Moreira</t>
  </si>
  <si>
    <t>João Pedro Fogaça</t>
  </si>
  <si>
    <t>Luiz Gustavo da Cunha</t>
  </si>
  <si>
    <t>Maysa Duarte</t>
  </si>
  <si>
    <t>Melissa Azevedo</t>
  </si>
  <si>
    <t>Sr. Nicolas da Luz</t>
  </si>
  <si>
    <t>Giovanna Ramos</t>
  </si>
  <si>
    <t>Emanuelly Souza</t>
  </si>
  <si>
    <t>Sabrina Moura</t>
  </si>
  <si>
    <t>Ana da Conceição</t>
  </si>
  <si>
    <t>Júlia Duarte</t>
  </si>
  <si>
    <t>Sr. Thomas das Neves</t>
  </si>
  <si>
    <t>Davi Lucca Carvalho</t>
  </si>
  <si>
    <t>Igor Pires</t>
  </si>
  <si>
    <t>Gabriel Monteiro</t>
  </si>
  <si>
    <t>Breno Sales</t>
  </si>
  <si>
    <t>Lívia Melo</t>
  </si>
  <si>
    <t>Miguel Porto</t>
  </si>
  <si>
    <t>Gabriela Lima</t>
  </si>
  <si>
    <t>Nathan Rodrigues</t>
  </si>
  <si>
    <t>Cecília da Cruz</t>
  </si>
  <si>
    <t>Sr. Bruno da Conceição</t>
  </si>
  <si>
    <t>Milena Moura</t>
  </si>
  <si>
    <t>Dra. Camila Souza</t>
  </si>
  <si>
    <t>Maria da Rocha</t>
  </si>
  <si>
    <t>Srta. Eloah Vieira</t>
  </si>
  <si>
    <t>Lorena Farias</t>
  </si>
  <si>
    <t>Sra. Maria Julia Silveira</t>
  </si>
  <si>
    <t>Ana Clara Ramos</t>
  </si>
  <si>
    <t>Leandro Peixoto</t>
  </si>
  <si>
    <t>Raquel Rodrigues</t>
  </si>
  <si>
    <t>Natália da Costa</t>
  </si>
  <si>
    <t>Sr. João Guilherme da Mota</t>
  </si>
  <si>
    <t>João Gabriel Santos</t>
  </si>
  <si>
    <t>Dra. Isabelly Ribeiro</t>
  </si>
  <si>
    <t>Enzo Gabriel Barbosa</t>
  </si>
  <si>
    <t>Laís da Mota</t>
  </si>
  <si>
    <t>Milena da Mota</t>
  </si>
  <si>
    <t>Raquel Alves</t>
  </si>
  <si>
    <t>Isabel Lima</t>
  </si>
  <si>
    <t>Kaique Mendes</t>
  </si>
  <si>
    <t>Isabella Monteiro</t>
  </si>
  <si>
    <t>Bryan Pinto</t>
  </si>
  <si>
    <t>Luana Barbosa</t>
  </si>
  <si>
    <t>Juliana Jesus</t>
  </si>
  <si>
    <t>João Vitor Ramos</t>
  </si>
  <si>
    <t>Dra. Agatha Freitas</t>
  </si>
  <si>
    <t>Ian Gonçalves</t>
  </si>
  <si>
    <t>Dr. Marcos Vinicius Campos</t>
  </si>
  <si>
    <t>Isis da Conceição</t>
  </si>
  <si>
    <t>Ana Vitória Castro</t>
  </si>
  <si>
    <t>Pietro Santos</t>
  </si>
  <si>
    <t>Giovanna Campos</t>
  </si>
  <si>
    <t>Maria Alice Ramos</t>
  </si>
  <si>
    <t>Nina Rezende</t>
  </si>
  <si>
    <t>Daniel Fogaça</t>
  </si>
  <si>
    <t>Danilo Vieira</t>
  </si>
  <si>
    <t>Luiz Gustavo Gomes</t>
  </si>
  <si>
    <t>Alícia Moreira</t>
  </si>
  <si>
    <t>Thiago Rocha</t>
  </si>
  <si>
    <t>Vitor Aragão</t>
  </si>
  <si>
    <t>Ana Sophia Alves</t>
  </si>
  <si>
    <t>Dr. Antônio da Rocha</t>
  </si>
  <si>
    <t>Emanuella da Luz</t>
  </si>
  <si>
    <t>Breno Ramos</t>
  </si>
  <si>
    <t>Joana Alves</t>
  </si>
  <si>
    <t>Daniel Martins</t>
  </si>
  <si>
    <t>Theo Rocha</t>
  </si>
  <si>
    <t>Vitor Cardoso</t>
  </si>
  <si>
    <t>Murilo Nascimento</t>
  </si>
  <si>
    <t>João Guilherme Barros</t>
  </si>
  <si>
    <t>Alana Castro</t>
  </si>
  <si>
    <t>Luiz Henrique Araújo</t>
  </si>
  <si>
    <t>Luiza Pinto</t>
  </si>
  <si>
    <t>Fernando Rocha</t>
  </si>
  <si>
    <t>Fernando da Costa</t>
  </si>
  <si>
    <t>Stephany da Conceição</t>
  </si>
  <si>
    <t>Dra. Luana Ramos</t>
  </si>
  <si>
    <t>Ana Sophia Dias</t>
  </si>
  <si>
    <t>Cecília Costela</t>
  </si>
  <si>
    <t>Fernanda Pinto</t>
  </si>
  <si>
    <t>Luiz Otávio Martins</t>
  </si>
  <si>
    <t>Vitor Gabriel Silveira</t>
  </si>
  <si>
    <t>Antônio Lima</t>
  </si>
  <si>
    <t>Diogo Caldeira</t>
  </si>
  <si>
    <t>Dr. Paulo da Rosa</t>
  </si>
  <si>
    <t>Srta. Ana Sophia Silva</t>
  </si>
  <si>
    <t>Sr. Daniel Martins</t>
  </si>
  <si>
    <t>Kaique Araújo</t>
  </si>
  <si>
    <t>Sr. Luiz Miguel da Luz</t>
  </si>
  <si>
    <t>Sr. Ian Sales</t>
  </si>
  <si>
    <t>Bianca Silveira</t>
  </si>
  <si>
    <t>Levi Alves</t>
  </si>
  <si>
    <t>Levi Duarte</t>
  </si>
  <si>
    <t>Yasmin das Neves</t>
  </si>
  <si>
    <t>Rafael Correia</t>
  </si>
  <si>
    <t>Dra. Maria Cecília Caldeira</t>
  </si>
  <si>
    <t>Ana Júlia Vieira</t>
  </si>
  <si>
    <t>Isabelly Azevedo</t>
  </si>
  <si>
    <t>Raul Barros</t>
  </si>
  <si>
    <t>Noah da Cunha</t>
  </si>
  <si>
    <t>Lorena Ferreira</t>
  </si>
  <si>
    <t>Sr. Luiz Felipe Vieira</t>
  </si>
  <si>
    <t>Sr. Enrico Duarte</t>
  </si>
  <si>
    <t>Lucas Gabriel Pinto</t>
  </si>
  <si>
    <t>Amanda Dias</t>
  </si>
  <si>
    <t>Heloísa Ramos</t>
  </si>
  <si>
    <t>Yuri Lima</t>
  </si>
  <si>
    <t>Maria Eduarda Monteiro</t>
  </si>
  <si>
    <t>Maria da Mata</t>
  </si>
  <si>
    <t>Srta. Rafaela da Luz</t>
  </si>
  <si>
    <t>Gustavo Teixeira</t>
  </si>
  <si>
    <t>Benjamin Oliveira</t>
  </si>
  <si>
    <t>Valentina Aragão</t>
  </si>
  <si>
    <t>Ana Carolina da Rocha</t>
  </si>
  <si>
    <t>Gabriela da Paz</t>
  </si>
  <si>
    <t>Antônio Campos</t>
  </si>
  <si>
    <t>Laura Porto</t>
  </si>
  <si>
    <t>Dr. Arthur da Paz</t>
  </si>
  <si>
    <t>Maria Cecília Azevedo</t>
  </si>
  <si>
    <t>Bianca Melo</t>
  </si>
  <si>
    <t>Mariane Oliveira</t>
  </si>
  <si>
    <t>Antônio Silva</t>
  </si>
  <si>
    <t>Luigi Lima</t>
  </si>
  <si>
    <t>Sarah da Costa</t>
  </si>
  <si>
    <t>Dr. João Pedro Barros</t>
  </si>
  <si>
    <t>Raul da Mota</t>
  </si>
  <si>
    <t>Sr. Luiz Gustavo Moreira</t>
  </si>
  <si>
    <t>Milena Porto</t>
  </si>
  <si>
    <t>Samuel Nascimento</t>
  </si>
  <si>
    <t>Davi Lucas Pereira</t>
  </si>
  <si>
    <t>Maria Cecília Cunha</t>
  </si>
  <si>
    <t>Sr. Antônio Aragão</t>
  </si>
  <si>
    <t>Lucas Peixoto</t>
  </si>
  <si>
    <t>Antônio Vieira</t>
  </si>
  <si>
    <t>Helena Alves</t>
  </si>
  <si>
    <t>Srta. Luna Aragão</t>
  </si>
  <si>
    <t>Luiz Felipe Farias</t>
  </si>
  <si>
    <t>Alexia da Rosa</t>
  </si>
  <si>
    <t>Gabriel Sales</t>
  </si>
  <si>
    <t>Emilly Moraes</t>
  </si>
  <si>
    <t>Valentina Gonçalves</t>
  </si>
  <si>
    <t>Ana Beatriz Martins</t>
  </si>
  <si>
    <t>Rodrigo Viana</t>
  </si>
  <si>
    <t>Otávio Peixoto</t>
  </si>
  <si>
    <t>Eduardo da Paz</t>
  </si>
  <si>
    <t>Cecília Vieira</t>
  </si>
  <si>
    <t>Juliana Novaes</t>
  </si>
  <si>
    <t>Elisa Porto</t>
  </si>
  <si>
    <t>Cecília Ferreira</t>
  </si>
  <si>
    <t>Pietro da Mota</t>
  </si>
  <si>
    <t>Juan Campos</t>
  </si>
  <si>
    <t>Manuela Barros</t>
  </si>
  <si>
    <t>Rodrigo Pires</t>
  </si>
  <si>
    <t>Pietro da Cunha</t>
  </si>
  <si>
    <t>Rafaela Cavalcanti</t>
  </si>
  <si>
    <t>João Lucas Moura</t>
  </si>
  <si>
    <t>Manuela Jesus</t>
  </si>
  <si>
    <t>Enrico Azevedo</t>
  </si>
  <si>
    <t>Pietra Porto</t>
  </si>
  <si>
    <t>Cecília Jesus</t>
  </si>
  <si>
    <t>Sabrina Ferreira</t>
  </si>
  <si>
    <t>Srta. Laura Rodrigues</t>
  </si>
  <si>
    <t>João Pedro Novaes</t>
  </si>
  <si>
    <t>Sr. João Lucas Barros</t>
  </si>
  <si>
    <t>Isabella Cardoso</t>
  </si>
  <si>
    <t>Sr. Marcos Vinicius Viana</t>
  </si>
  <si>
    <t>Breno Pereira</t>
  </si>
  <si>
    <t>Sophie Viana</t>
  </si>
  <si>
    <t>Vitor Gabriel Barbosa</t>
  </si>
  <si>
    <t>Sra. Vitória Gonçalves</t>
  </si>
  <si>
    <t>Otávio Moura</t>
  </si>
  <si>
    <t>Enzo Pereira</t>
  </si>
  <si>
    <t>Cauê Barros</t>
  </si>
  <si>
    <t>Bruna Gomes</t>
  </si>
  <si>
    <t>Agatha Costa</t>
  </si>
  <si>
    <t>Maria Alice Ferreira</t>
  </si>
  <si>
    <t>Luiz Felipe Nascimento</t>
  </si>
  <si>
    <t>Francisco da Cunha</t>
  </si>
  <si>
    <t>Fernando Castro</t>
  </si>
  <si>
    <t>Heloísa Mendes</t>
  </si>
  <si>
    <t>Joana Pinto</t>
  </si>
  <si>
    <t>Julia Ramos</t>
  </si>
  <si>
    <t>Kevin Ramos</t>
  </si>
  <si>
    <t>Isabel Pereira</t>
  </si>
  <si>
    <t>Maria Julia Nascimento</t>
  </si>
  <si>
    <t>Luiza Viana</t>
  </si>
  <si>
    <t>Leonardo Nogueira</t>
  </si>
  <si>
    <t>Luiz Henrique Viana</t>
  </si>
  <si>
    <t>Valentina Caldeira</t>
  </si>
  <si>
    <t>Daniel Rocha</t>
  </si>
  <si>
    <t>Maria Alice Souza</t>
  </si>
  <si>
    <t>João Felipe Martins</t>
  </si>
  <si>
    <t>Maria Fernanda Ribeiro</t>
  </si>
  <si>
    <t>Juliana Vieira</t>
  </si>
  <si>
    <t>Cauã Cunha</t>
  </si>
  <si>
    <t>Cecília Ribeiro</t>
  </si>
  <si>
    <t>Caroline Campos</t>
  </si>
  <si>
    <t>Sra. Caroline da Cunha</t>
  </si>
  <si>
    <t>Davi Lucas Santos</t>
  </si>
  <si>
    <t>Nicolas Moura</t>
  </si>
  <si>
    <t>Brenda Souza</t>
  </si>
  <si>
    <t>Thomas Rezende</t>
  </si>
  <si>
    <t>Sra. Vitória Ramos</t>
  </si>
  <si>
    <t>Anthony Martins</t>
  </si>
  <si>
    <t>Levi Sales</t>
  </si>
  <si>
    <t>Milena Oliveira</t>
  </si>
  <si>
    <t>Vicente da Conceição</t>
  </si>
  <si>
    <t>João Pedro Melo</t>
  </si>
  <si>
    <t>Dra. Maysa Gomes</t>
  </si>
  <si>
    <t>Dra. Maitê Novaes</t>
  </si>
  <si>
    <t>Calebe Cardoso</t>
  </si>
  <si>
    <t>Juliana Nunes</t>
  </si>
  <si>
    <t>João Felipe Gomes</t>
  </si>
  <si>
    <t>Danilo da Costa</t>
  </si>
  <si>
    <t>Dr. Lucas Cunha</t>
  </si>
  <si>
    <t>Maria Clara Silva</t>
  </si>
  <si>
    <t>Marcelo Lopes</t>
  </si>
  <si>
    <t>Carolina Pereira</t>
  </si>
  <si>
    <t>Gabrielly Gomes</t>
  </si>
  <si>
    <t>Isadora Moreira</t>
  </si>
  <si>
    <t>Renan Jesus</t>
  </si>
  <si>
    <t>Otávio Souza</t>
  </si>
  <si>
    <t>Maysa Costela</t>
  </si>
  <si>
    <t>Sra. Elisa Fogaça</t>
  </si>
  <si>
    <t>Sra. Helena da Mata</t>
  </si>
  <si>
    <t>Sr. Kaique Mendes</t>
  </si>
  <si>
    <t>Stephany Nogueira</t>
  </si>
  <si>
    <t>Ana Sophia Ramos</t>
  </si>
  <si>
    <t>Davi Luiz da Cruz</t>
  </si>
  <si>
    <t>Sra. Julia Pereira</t>
  </si>
  <si>
    <t>Alexia Pinto</t>
  </si>
  <si>
    <t>Vitor Hugo Barbosa</t>
  </si>
  <si>
    <t>Dr. Rafael Castro</t>
  </si>
  <si>
    <t>Luiz Gustavo Silva</t>
  </si>
  <si>
    <t>Agatha Ribeiro</t>
  </si>
  <si>
    <t>Maria Alice Vieira</t>
  </si>
  <si>
    <t>Alícia Aragão</t>
  </si>
  <si>
    <t>Heitor Campos</t>
  </si>
  <si>
    <t>Natália Porto</t>
  </si>
  <si>
    <t>Letícia Costela</t>
  </si>
  <si>
    <t>Bárbara Cunha</t>
  </si>
  <si>
    <t>Cecília das Neves</t>
  </si>
  <si>
    <t>Gustavo Henrique Gomes</t>
  </si>
  <si>
    <t>Dr. João Lucas Castro</t>
  </si>
  <si>
    <t>Sr. Rafael Monteiro</t>
  </si>
  <si>
    <t>Bianca Castro</t>
  </si>
  <si>
    <t>Srta. Amanda Nunes</t>
  </si>
  <si>
    <t>Dr. Yuri da Cruz</t>
  </si>
  <si>
    <t>Clarice Peixoto</t>
  </si>
  <si>
    <t>Sofia Caldeira</t>
  </si>
  <si>
    <t>Noah Ramos</t>
  </si>
  <si>
    <t>João Miguel Pires</t>
  </si>
  <si>
    <t>Gabrielly da Rosa</t>
  </si>
  <si>
    <t>André Costa</t>
  </si>
  <si>
    <t>Sr. Danilo Teixeira</t>
  </si>
  <si>
    <t>Natália Campos</t>
  </si>
  <si>
    <t>Luiz Fernando da Conceição</t>
  </si>
  <si>
    <t>Vitor Mendes</t>
  </si>
  <si>
    <t>Davi Lucas Almeida</t>
  </si>
  <si>
    <t>Ana Clara da Costa</t>
  </si>
  <si>
    <t>Elisa Costela</t>
  </si>
  <si>
    <t>Cecília Cunha</t>
  </si>
  <si>
    <t>Luana da Cunha</t>
  </si>
  <si>
    <t>Diego Silveira</t>
  </si>
  <si>
    <t>Isis Campos</t>
  </si>
  <si>
    <t>João Gabriel Caldeira</t>
  </si>
  <si>
    <t>Marcela Araújo</t>
  </si>
  <si>
    <t>Ian da Cruz</t>
  </si>
  <si>
    <t>Sr. Thomas Mendes</t>
  </si>
  <si>
    <t>Dr. Danilo da Conceição</t>
  </si>
  <si>
    <t>Dr. Noah Viana</t>
  </si>
  <si>
    <t>Ana Clara Fernandes</t>
  </si>
  <si>
    <t>João Felipe da Costa</t>
  </si>
  <si>
    <t>Dr. Davi Peixoto</t>
  </si>
  <si>
    <t>Lucas Nunes</t>
  </si>
  <si>
    <t>Leandro Duarte</t>
  </si>
  <si>
    <t>Alexia Cardoso</t>
  </si>
  <si>
    <t>Sra. Heloísa da Cunha</t>
  </si>
  <si>
    <t>Sr. João Gabriel da Costa</t>
  </si>
  <si>
    <t>Ana Sophia Fernandes</t>
  </si>
  <si>
    <t>Julia Silva</t>
  </si>
  <si>
    <t>Ana Clara Lima</t>
  </si>
  <si>
    <t>Mirella Gomes</t>
  </si>
  <si>
    <t>Gabriela Aragão</t>
  </si>
  <si>
    <t>Dr. Caio Jesus</t>
  </si>
  <si>
    <t>Dra. Alice Cardoso</t>
  </si>
  <si>
    <t>Sr. Luiz Gustavo Martins</t>
  </si>
  <si>
    <t>Nicolas Castro</t>
  </si>
  <si>
    <t>Breno Teixeira</t>
  </si>
  <si>
    <t>Ryan Fogaça</t>
  </si>
  <si>
    <t>Em espera</t>
  </si>
  <si>
    <t>Data</t>
  </si>
  <si>
    <t xml:space="preserve">Data </t>
  </si>
  <si>
    <t>Status</t>
  </si>
  <si>
    <t>Situação</t>
  </si>
  <si>
    <t>Categoria</t>
  </si>
  <si>
    <t>TESTE 1</t>
  </si>
  <si>
    <t xml:space="preserve">1 - </t>
  </si>
  <si>
    <t xml:space="preserve">3 - </t>
  </si>
  <si>
    <t>Nome</t>
  </si>
  <si>
    <t>Na base 1 existem colunas vazias, utilize um formula para buscar na base 2 os valores das colunas faltantes</t>
  </si>
  <si>
    <t>Valor da venda</t>
  </si>
  <si>
    <t xml:space="preserve">Formate a coluna valor da venda como valor contabil e calcule o valor o total do valor de vendas </t>
  </si>
  <si>
    <t>Total valor de vendas R$</t>
  </si>
  <si>
    <t>Total de vendas Qtd</t>
  </si>
  <si>
    <t>Periodo</t>
  </si>
  <si>
    <t>Janeiro</t>
  </si>
  <si>
    <t>Fevereiro</t>
  </si>
  <si>
    <t>Março</t>
  </si>
  <si>
    <t>Valor de vendas</t>
  </si>
  <si>
    <t>Mês</t>
  </si>
  <si>
    <t>Abril</t>
  </si>
  <si>
    <t>Valor de venda (Ganho)</t>
  </si>
  <si>
    <t>Preencha todos os totais</t>
  </si>
  <si>
    <t>Qtd de vendas</t>
  </si>
  <si>
    <t>2-</t>
  </si>
  <si>
    <t xml:space="preserve">4 - </t>
  </si>
  <si>
    <t xml:space="preserve">5 - </t>
  </si>
  <si>
    <t>Teste logico</t>
  </si>
  <si>
    <t>Questões</t>
  </si>
  <si>
    <t>Respostas</t>
  </si>
  <si>
    <t>Nomes dos Leads perdidos em fevereiro</t>
  </si>
  <si>
    <t xml:space="preserve">Quais são os nomes dos leads perdidos no mês de fevereiro? </t>
  </si>
  <si>
    <t>Total da Qtd de vendas categoria ganho</t>
  </si>
  <si>
    <t>Na tabela abaixo crie uma condição (Se a situação for "10" os Status de estar com a informação "OK" caso tenha uma outro valor os Status deve ser "ATENÇÃO" )</t>
  </si>
  <si>
    <t>Ganho</t>
  </si>
  <si>
    <t>Perdido</t>
  </si>
  <si>
    <t>Função Utilizada: =SE(D14=10;"OK";"ATENÇÃO")</t>
  </si>
  <si>
    <t>Função Utilizada: =PROCV('1 - Base_relatório'![número da célula];Tabela2;[índice da coluna na tabela];0)</t>
  </si>
  <si>
    <t>Página Inicial &gt; Formato de número &gt; Contábil; Função utilizada: =SOMA(Tabela1[Valor da venda])</t>
  </si>
  <si>
    <t>Função utilizada: =CONT.VALORES(Tabela1[ID_Lead]) ; Função Utilizada: =CONT.SE(Tabela1[Situação_Lead];{"Ganho"})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</si>
</sst>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Roboto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8" borderId="0" xfId="0" applyFill="1"/>
    <xf numFmtId="164" fontId="0" fillId="0" borderId="0" xfId="0" applyNumberFormat="1"/>
    <xf numFmtId="0" fontId="2" fillId="6" borderId="0" xfId="0" applyFont="1" applyFill="1"/>
    <xf numFmtId="0" fontId="0" fillId="2" borderId="1" xfId="0" applyNumberFormat="1" applyFill="1" applyBorder="1"/>
    <xf numFmtId="0" fontId="0" fillId="0" borderId="1" xfId="0" applyNumberFormat="1" applyBorder="1"/>
    <xf numFmtId="0" fontId="0" fillId="4" borderId="1" xfId="0" applyNumberFormat="1" applyFill="1" applyBorder="1"/>
    <xf numFmtId="0" fontId="0" fillId="9" borderId="0" xfId="0" applyNumberFormat="1" applyFont="1" applyFill="1"/>
    <xf numFmtId="0" fontId="0" fillId="3" borderId="1" xfId="0" applyNumberFormat="1" applyFont="1" applyFill="1" applyBorder="1"/>
    <xf numFmtId="165" fontId="0" fillId="0" borderId="1" xfId="0" applyNumberFormat="1" applyBorder="1"/>
    <xf numFmtId="0" fontId="0" fillId="0" borderId="0" xfId="0" applyFont="1"/>
    <xf numFmtId="44" fontId="0" fillId="0" borderId="0" xfId="0" applyNumberFormat="1"/>
    <xf numFmtId="44" fontId="0" fillId="0" borderId="1" xfId="0" applyNumberFormat="1" applyBorder="1"/>
    <xf numFmtId="0" fontId="3" fillId="0" borderId="0" xfId="0" applyNumberFormat="1" applyFont="1"/>
    <xf numFmtId="0" fontId="3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numFmt numFmtId="0" formatCode="General"/>
      <alignment horizontal="left" vertical="center" textRotation="0" wrapText="1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alignment horizontal="left" vertical="center" textRotation="0" wrapText="1" indent="1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7A925-0FD7-4DA3-B298-007D1153C4DD}" name="Tabela1" displayName="Tabela1" ref="B2:G356" totalsRowShown="0">
  <autoFilter ref="B2:G356" xr:uid="{2337A925-0FD7-4DA3-B298-007D1153C4DD}"/>
  <sortState xmlns:xlrd2="http://schemas.microsoft.com/office/spreadsheetml/2017/richdata2" ref="B3:G356">
    <sortCondition ref="B2:B356"/>
  </sortState>
  <tableColumns count="6">
    <tableColumn id="1" xr3:uid="{C86B05DB-5F77-49B8-A93E-7F3F5B3E4A25}" name="ID_Lead"/>
    <tableColumn id="2" xr3:uid="{7B0A2C39-3FB6-4043-95AB-79E58B6C5A91}" name="Nome" dataDxfId="0">
      <calculatedColumnFormula>VLOOKUP('1 - Base_relatório'!B3,Tabela2[],4,0)</calculatedColumnFormula>
    </tableColumn>
    <tableColumn id="3" xr3:uid="{F911E9EB-BFDB-4506-81B5-503A6786B936}" name="Situação_Lead" dataDxfId="6">
      <calculatedColumnFormula>VLOOKUP('1 - Base_relatório'!B3,Tabela2[],2,0)</calculatedColumnFormula>
    </tableColumn>
    <tableColumn id="4" xr3:uid="{19FBE862-4A33-4F80-B362-79674E03632B}" name="Data" dataDxfId="3">
      <calculatedColumnFormula>VLOOKUP('1 - Base_relatório'!B3,Tabela2[],3,0)</calculatedColumnFormula>
    </tableColumn>
    <tableColumn id="5" xr3:uid="{5CDD52F0-6DE0-41F1-B88B-9E110A9532B5}" name="Valor da venda" dataDxfId="1">
      <calculatedColumnFormula>VLOOKUP('1 - Base_relatório'!B3,Tabela2[],5,0)</calculatedColumnFormula>
    </tableColumn>
    <tableColumn id="7" xr3:uid="{EB8123E2-FB78-4A23-B3DF-911AA83ACEE6}" name="Mês" dataDxfId="2">
      <calculatedColumnFormula>IF(Tabela1[[#This Row],[Data]]="","-", VLOOKUP(MONTH(Tabela1[[#This Row],[Data]]),$R$2:$S$5,2,0))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1FB0B-6036-48AA-BF8A-D8B0BA327FC7}" name="Tabela2" displayName="Tabela2" ref="B2:F446" totalsRowShown="0">
  <autoFilter ref="B2:F446" xr:uid="{9A51FB0B-6036-48AA-BF8A-D8B0BA327FC7}"/>
  <sortState xmlns:xlrd2="http://schemas.microsoft.com/office/spreadsheetml/2017/richdata2" ref="B3:F446">
    <sortCondition ref="B2:B446"/>
  </sortState>
  <tableColumns count="5">
    <tableColumn id="1" xr3:uid="{8EFB8530-9E5E-4E3D-B2D2-2CFCA82D69D1}" name="ID_Lead"/>
    <tableColumn id="2" xr3:uid="{55CB3F41-6B7D-4CCA-B38F-7F947C22F539}" name="Situação_Lead"/>
    <tableColumn id="3" xr3:uid="{03EC8900-D4D1-4B18-9E0B-FED5B283EBDE}" name="Data " dataDxfId="5"/>
    <tableColumn id="4" xr3:uid="{A15ABBBC-ED17-4D8C-82CA-5BC279B37DED}" name="Nome Lead" dataDxfId="4"/>
    <tableColumn id="5" xr3:uid="{2F593483-D210-4D48-AE37-4CB7165AF0E7}" name="Valor da vend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DF68-A8B8-4B12-8511-BEDE345E1F05}">
  <dimension ref="B2:Q26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8.85546875" style="4"/>
    <col min="2" max="2" width="11.85546875" style="4" bestFit="1" customWidth="1"/>
    <col min="3" max="3" width="8.85546875" style="4"/>
    <col min="4" max="5" width="11.7109375" style="4" bestFit="1" customWidth="1"/>
    <col min="6" max="16384" width="8.85546875" style="4"/>
  </cols>
  <sheetData>
    <row r="2" spans="2:17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x14ac:dyDescent="0.25">
      <c r="B3" s="5"/>
      <c r="C3" s="9" t="s">
        <v>472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/>
    </row>
    <row r="4" spans="2:17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 x14ac:dyDescent="0.25">
      <c r="B6" s="5" t="s">
        <v>473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x14ac:dyDescent="0.25">
      <c r="B7" s="5" t="s">
        <v>451</v>
      </c>
      <c r="C7" s="5" t="s">
        <v>454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 x14ac:dyDescent="0.25">
      <c r="B8" s="5" t="s">
        <v>469</v>
      </c>
      <c r="C8" s="5" t="s">
        <v>456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x14ac:dyDescent="0.25">
      <c r="B9" s="5" t="s">
        <v>452</v>
      </c>
      <c r="C9" s="5" t="s">
        <v>467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x14ac:dyDescent="0.25">
      <c r="B10" s="5" t="s">
        <v>470</v>
      </c>
      <c r="C10" s="5" t="s">
        <v>476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 x14ac:dyDescent="0.25">
      <c r="B11" s="5" t="s">
        <v>471</v>
      </c>
      <c r="C11" s="5" t="s">
        <v>478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1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7" x14ac:dyDescent="0.25">
      <c r="B13" s="5"/>
      <c r="C13" s="7" t="s">
        <v>449</v>
      </c>
      <c r="D13" s="7" t="s">
        <v>448</v>
      </c>
      <c r="E13" s="7" t="s">
        <v>447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7" x14ac:dyDescent="0.25">
      <c r="B14" s="5"/>
      <c r="C14" s="6" t="s">
        <v>450</v>
      </c>
      <c r="D14" s="8">
        <v>0</v>
      </c>
      <c r="E14" s="6" t="str">
        <f>IF(D14=10,"OK","ATENÇÃO")</f>
        <v>ATENÇÃO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7" spans="2:17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25">
      <c r="B18" s="5"/>
      <c r="C18" s="9" t="s">
        <v>474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5"/>
      <c r="Q18" s="5"/>
    </row>
    <row r="19" spans="2:17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25">
      <c r="B20" s="5" t="s">
        <v>451</v>
      </c>
      <c r="C20" s="5" t="s">
        <v>482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25">
      <c r="B21" s="5" t="s">
        <v>469</v>
      </c>
      <c r="C21" s="5" t="s">
        <v>483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spans="2:17" ht="15.75" thickBot="1" x14ac:dyDescent="0.3">
      <c r="B22" s="5" t="s">
        <v>452</v>
      </c>
      <c r="C22" s="5" t="s">
        <v>484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 ht="15.75" thickBot="1" x14ac:dyDescent="0.3">
      <c r="B23" s="5" t="s">
        <v>470</v>
      </c>
      <c r="C23" s="23" t="s">
        <v>475</v>
      </c>
      <c r="D23" s="25"/>
      <c r="E23" s="25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B24" s="5" t="s">
        <v>471</v>
      </c>
      <c r="C24" s="5" t="s">
        <v>481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</sheetData>
  <dataConsolidate/>
  <mergeCells count="1">
    <mergeCell ref="C23:F23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F1E19E-B177-42B2-A8BC-CDE44DB89514}">
          <x14:formula1>
            <xm:f>'1 - Base_relatório'!$I$18:$I$76</xm:f>
          </x14:formula1>
          <xm:sqref>C23:F23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D6D1-AB59-44E4-9425-9ADBF5AE61F0}">
  <dimension ref="A2:S358"/>
  <sheetViews>
    <sheetView topLeftCell="A40" workbookViewId="0">
      <selection activeCell="C3" sqref="C3"/>
    </sheetView>
  </sheetViews>
  <sheetFormatPr defaultColWidth="9" defaultRowHeight="15" x14ac:dyDescent="0.25"/>
  <cols>
    <col min="2" max="2" width="10" bestFit="1" customWidth="1"/>
    <col min="3" max="3" width="27.7109375" bestFit="1" customWidth="1"/>
    <col min="4" max="4" width="16" customWidth="1"/>
    <col min="5" max="5" width="18" style="2" customWidth="1"/>
    <col min="6" max="6" width="16" style="3" bestFit="1" customWidth="1"/>
    <col min="7" max="7" width="15" customWidth="1"/>
    <col min="8" max="8" width="6.5703125" customWidth="1"/>
    <col min="9" max="9" width="37.42578125" style="3" bestFit="1" customWidth="1"/>
    <col min="10" max="10" width="15.5703125" style="3" bestFit="1" customWidth="1"/>
    <col min="11" max="11" width="15.85546875" style="3" bestFit="1" customWidth="1"/>
    <col min="12" max="12" width="22.28515625" style="3" bestFit="1" customWidth="1"/>
    <col min="13" max="13" width="14" bestFit="1" customWidth="1"/>
  </cols>
  <sheetData>
    <row r="2" spans="1:19" x14ac:dyDescent="0.25">
      <c r="B2" t="s">
        <v>0</v>
      </c>
      <c r="C2" t="s">
        <v>453</v>
      </c>
      <c r="D2" t="s">
        <v>2</v>
      </c>
      <c r="E2" s="2" t="s">
        <v>445</v>
      </c>
      <c r="F2" s="10" t="s">
        <v>455</v>
      </c>
      <c r="G2" t="s">
        <v>464</v>
      </c>
      <c r="I2" s="12" t="s">
        <v>457</v>
      </c>
      <c r="R2">
        <v>1</v>
      </c>
      <c r="S2" t="s">
        <v>460</v>
      </c>
    </row>
    <row r="3" spans="1:19" x14ac:dyDescent="0.25">
      <c r="A3" s="22">
        <f>IF(AND(G3="Fevereiro",D3="Perdido"),COUNTIFS($G$3:G3,"=Fevereiro",$D$3:D3,"=Perdido"),0)</f>
        <v>0</v>
      </c>
      <c r="B3">
        <v>160767</v>
      </c>
      <c r="C3" s="18" t="str">
        <f>VLOOKUP('1 - Base_relatório'!B3,Tabela2[],4,0)</f>
        <v>Dr. Caio da Cruz</v>
      </c>
      <c r="D3" t="str">
        <f>VLOOKUP('1 - Base_relatório'!B3,Tabela2[],2,0)</f>
        <v>Ganho</v>
      </c>
      <c r="E3" s="2">
        <f>VLOOKUP('1 - Base_relatório'!B3,Tabela2[],3,0)</f>
        <v>44562</v>
      </c>
      <c r="F3" s="19">
        <f>VLOOKUP('1 - Base_relatório'!B3,Tabela2[],5,0)</f>
        <v>102.54</v>
      </c>
      <c r="G3" t="str">
        <f>IF(Tabela1[[#This Row],[Data]]="","-", VLOOKUP(MONTH(Tabela1[[#This Row],[Data]]),$R$2:$S$5,2,0))</f>
        <v>Janeiro</v>
      </c>
      <c r="I3" s="17">
        <f>SUM(Tabela2[Valor da venda])</f>
        <v>3914357.7600000086</v>
      </c>
      <c r="R3">
        <v>2</v>
      </c>
      <c r="S3" t="s">
        <v>461</v>
      </c>
    </row>
    <row r="4" spans="1:19" x14ac:dyDescent="0.25">
      <c r="A4" s="22">
        <f>IF(AND(G4="Fevereiro",D4="Perdido"),COUNTIFS($G$3:G4,"=Fevereiro",$D$3:D4,"=Perdido"),0)</f>
        <v>0</v>
      </c>
      <c r="B4">
        <v>852606</v>
      </c>
      <c r="C4" t="str">
        <f>VLOOKUP('1 - Base_relatório'!B4,Tabela2[],4,0)</f>
        <v>Sr. Luigi Rodrigues</v>
      </c>
      <c r="D4" t="str">
        <f>VLOOKUP('1 - Base_relatório'!B4,Tabela2[],2,0)</f>
        <v>Perdido</v>
      </c>
      <c r="E4" s="2">
        <f>VLOOKUP('1 - Base_relatório'!B4,Tabela2[],3,0)</f>
        <v>44562</v>
      </c>
      <c r="F4" s="19">
        <f>VLOOKUP('1 - Base_relatório'!B4,Tabela2[],5,0)</f>
        <v>56.54</v>
      </c>
      <c r="G4" t="str">
        <f>IF(Tabela1[[#This Row],[Data]]="","-", VLOOKUP(MONTH(Tabela1[[#This Row],[Data]]),$R$2:$S$5,2,0))</f>
        <v>Janeiro</v>
      </c>
      <c r="R4">
        <v>3</v>
      </c>
      <c r="S4" t="s">
        <v>462</v>
      </c>
    </row>
    <row r="5" spans="1:19" x14ac:dyDescent="0.25">
      <c r="A5" s="22">
        <f>IF(AND(G5="Fevereiro",D5="Perdido"),COUNTIFS($G$3:G5,"=Fevereiro",$D$3:D5,"=Perdido"),0)</f>
        <v>0</v>
      </c>
      <c r="B5">
        <v>4311801</v>
      </c>
      <c r="C5" t="str">
        <f>VLOOKUP('1 - Base_relatório'!B5,Tabela2[],4,0)</f>
        <v>Luiza Monteiro</v>
      </c>
      <c r="D5" t="str">
        <f>VLOOKUP('1 - Base_relatório'!B5,Tabela2[],2,0)</f>
        <v>Ganho</v>
      </c>
      <c r="E5" s="2">
        <f>VLOOKUP('1 - Base_relatório'!B5,Tabela2[],3,0)</f>
        <v>44562</v>
      </c>
      <c r="F5" s="19">
        <f>VLOOKUP('1 - Base_relatório'!B5,Tabela2[],5,0)</f>
        <v>332.54</v>
      </c>
      <c r="G5" t="str">
        <f>IF(Tabela1[[#This Row],[Data]]="","-", VLOOKUP(MONTH(Tabela1[[#This Row],[Data]]),$R$2:$S$5,2,0))</f>
        <v>Janeiro</v>
      </c>
      <c r="I5" s="12" t="s">
        <v>458</v>
      </c>
      <c r="R5">
        <v>4</v>
      </c>
      <c r="S5" t="s">
        <v>465</v>
      </c>
    </row>
    <row r="6" spans="1:19" x14ac:dyDescent="0.25">
      <c r="A6" s="22">
        <f>IF(AND(G6="Fevereiro",D6="Perdido"),COUNTIFS($G$3:G6,"=Fevereiro",$D$3:D6,"=Perdido"),0)</f>
        <v>0</v>
      </c>
      <c r="B6">
        <v>5003640</v>
      </c>
      <c r="C6" t="str">
        <f>VLOOKUP('1 - Base_relatório'!B6,Tabela2[],4,0)</f>
        <v>Davi Azevedo</v>
      </c>
      <c r="D6" t="str">
        <f>VLOOKUP('1 - Base_relatório'!B6,Tabela2[],2,0)</f>
        <v>Em espera</v>
      </c>
      <c r="E6" s="2">
        <f>VLOOKUP('1 - Base_relatório'!B6,Tabela2[],3,0)</f>
        <v>44562</v>
      </c>
      <c r="F6" s="19">
        <f>VLOOKUP('1 - Base_relatório'!B6,Tabela2[],5,0)</f>
        <v>378.54</v>
      </c>
      <c r="G6" t="str">
        <f>IF(Tabela1[[#This Row],[Data]]="","-", VLOOKUP(MONTH(Tabela1[[#This Row],[Data]]),$R$2:$S$5,2,0))</f>
        <v>Janeiro</v>
      </c>
      <c r="I6" s="13">
        <f>COUNTA(Tabela1[ID_Lead])</f>
        <v>354</v>
      </c>
    </row>
    <row r="7" spans="1:19" x14ac:dyDescent="0.25">
      <c r="A7" s="22">
        <f>IF(AND(G7="Fevereiro",D7="Perdido"),COUNTIFS($G$3:G7,"=Fevereiro",$D$3:D7,"=Perdido"),0)</f>
        <v>0</v>
      </c>
      <c r="B7">
        <v>5695479</v>
      </c>
      <c r="C7" t="str">
        <f>VLOOKUP('1 - Base_relatório'!B7,Tabela2[],4,0)</f>
        <v>Elisa Cunha</v>
      </c>
      <c r="D7" t="str">
        <f>VLOOKUP('1 - Base_relatório'!B7,Tabela2[],2,0)</f>
        <v>Perdido</v>
      </c>
      <c r="E7" s="2">
        <f>VLOOKUP('1 - Base_relatório'!B7,Tabela2[],3,0)</f>
        <v>44562</v>
      </c>
      <c r="F7" s="19">
        <f>VLOOKUP('1 - Base_relatório'!B7,Tabela2[],5,0)</f>
        <v>424.54</v>
      </c>
      <c r="G7" t="str">
        <f>IF(Tabela1[[#This Row],[Data]]="","-", VLOOKUP(MONTH(Tabela1[[#This Row],[Data]]),$R$2:$S$5,2,0))</f>
        <v>Janeiro</v>
      </c>
    </row>
    <row r="8" spans="1:19" x14ac:dyDescent="0.25">
      <c r="A8" s="22">
        <f>IF(AND(G8="Fevereiro",D8="Perdido"),COUNTIFS($G$3:G8,"=Fevereiro",$D$3:D8,"=Perdido"),0)</f>
        <v>0</v>
      </c>
      <c r="B8">
        <v>6387318</v>
      </c>
      <c r="C8" t="str">
        <f>VLOOKUP('1 - Base_relatório'!B8,Tabela2[],4,0)</f>
        <v>Gabriel da Cruz</v>
      </c>
      <c r="D8" t="str">
        <f>VLOOKUP('1 - Base_relatório'!B8,Tabela2[],2,0)</f>
        <v>Em espera</v>
      </c>
      <c r="E8" s="2">
        <f>VLOOKUP('1 - Base_relatório'!B8,Tabela2[],3,0)</f>
        <v>44562</v>
      </c>
      <c r="F8" s="19">
        <f>VLOOKUP('1 - Base_relatório'!B8,Tabela2[],5,0)</f>
        <v>470.54</v>
      </c>
      <c r="G8" t="str">
        <f>IF(Tabela1[[#This Row],[Data]]="","-", VLOOKUP(MONTH(Tabela1[[#This Row],[Data]]),$R$2:$S$5,2,0))</f>
        <v>Janeiro</v>
      </c>
      <c r="I8" s="12" t="s">
        <v>477</v>
      </c>
    </row>
    <row r="9" spans="1:19" x14ac:dyDescent="0.25">
      <c r="A9" s="22">
        <f>IF(AND(G9="Fevereiro",D9="Perdido"),COUNTIFS($G$3:G9,"=Fevereiro",$D$3:D9,"=Perdido"),0)</f>
        <v>0</v>
      </c>
      <c r="B9">
        <v>7079157</v>
      </c>
      <c r="C9" t="str">
        <f>VLOOKUP('1 - Base_relatório'!B9,Tabela2[],4,0)</f>
        <v>Paulo da Cunha</v>
      </c>
      <c r="D9" t="str">
        <f>VLOOKUP('1 - Base_relatório'!B9,Tabela2[],2,0)</f>
        <v>Ganho</v>
      </c>
      <c r="E9" s="2">
        <f>VLOOKUP('1 - Base_relatório'!B9,Tabela2[],3,0)</f>
        <v>44562</v>
      </c>
      <c r="F9" s="19">
        <f>VLOOKUP('1 - Base_relatório'!B9,Tabela2[],5,0)</f>
        <v>516.54</v>
      </c>
      <c r="G9" t="str">
        <f>IF(Tabela1[[#This Row],[Data]]="","-", VLOOKUP(MONTH(Tabela1[[#This Row],[Data]]),$R$2:$S$5,2,0))</f>
        <v>Janeiro</v>
      </c>
      <c r="I9" s="13">
        <f>COUNTIF(Tabela1[Situação_Lead],"=Ganho")</f>
        <v>109</v>
      </c>
    </row>
    <row r="10" spans="1:19" x14ac:dyDescent="0.25">
      <c r="A10" s="22">
        <f>IF(AND(G10="Fevereiro",D10="Perdido"),COUNTIFS($G$3:G10,"=Fevereiro",$D$3:D10,"=Perdido"),0)</f>
        <v>0</v>
      </c>
      <c r="B10">
        <v>7770996</v>
      </c>
      <c r="C10" t="str">
        <f>VLOOKUP('1 - Base_relatório'!B10,Tabela2[],4,0)</f>
        <v>Ana Júlia Cavalcanti</v>
      </c>
      <c r="D10" t="str">
        <f>VLOOKUP('1 - Base_relatório'!B10,Tabela2[],2,0)</f>
        <v>Ganho</v>
      </c>
      <c r="E10" s="2">
        <f>VLOOKUP('1 - Base_relatório'!B10,Tabela2[],3,0)</f>
        <v>44562</v>
      </c>
      <c r="F10" s="19">
        <f>VLOOKUP('1 - Base_relatório'!B10,Tabela2[],5,0)</f>
        <v>562.54</v>
      </c>
      <c r="G10" t="str">
        <f>IF(Tabela1[[#This Row],[Data]]="","-", VLOOKUP(MONTH(Tabela1[[#This Row],[Data]]),$R$2:$S$5,2,0))</f>
        <v>Janeiro</v>
      </c>
    </row>
    <row r="11" spans="1:19" x14ac:dyDescent="0.25">
      <c r="A11" s="22">
        <f>IF(AND(G11="Fevereiro",D11="Perdido"),COUNTIFS($G$3:G11,"=Fevereiro",$D$3:D11,"=Perdido"),0)</f>
        <v>0</v>
      </c>
      <c r="B11">
        <v>8462835</v>
      </c>
      <c r="C11" t="str">
        <f>VLOOKUP('1 - Base_relatório'!B11,Tabela2[],4,0)</f>
        <v>Vitor Gabriel Porto</v>
      </c>
      <c r="D11" t="str">
        <f>VLOOKUP('1 - Base_relatório'!B11,Tabela2[],2,0)</f>
        <v>Em espera</v>
      </c>
      <c r="E11" s="2">
        <f>VLOOKUP('1 - Base_relatório'!B11,Tabela2[],3,0)</f>
        <v>44562</v>
      </c>
      <c r="F11" s="19">
        <f>VLOOKUP('1 - Base_relatório'!B11,Tabela2[],5,0)</f>
        <v>608.54</v>
      </c>
      <c r="G11" t="str">
        <f>IF(Tabela1[[#This Row],[Data]]="","-", VLOOKUP(MONTH(Tabela1[[#This Row],[Data]]),$R$2:$S$5,2,0))</f>
        <v>Janeiro</v>
      </c>
    </row>
    <row r="12" spans="1:19" x14ac:dyDescent="0.25">
      <c r="A12" s="22">
        <f>IF(AND(G12="Fevereiro",D12="Perdido"),COUNTIFS($G$3:G12,"=Fevereiro",$D$3:D12,"=Perdido"),0)</f>
        <v>0</v>
      </c>
      <c r="B12">
        <v>9154674</v>
      </c>
      <c r="C12" t="str">
        <f>VLOOKUP('1 - Base_relatório'!B12,Tabela2[],4,0)</f>
        <v>Murilo Duarte</v>
      </c>
      <c r="D12" t="str">
        <f>VLOOKUP('1 - Base_relatório'!B12,Tabela2[],2,0)</f>
        <v>Perdido</v>
      </c>
      <c r="E12" s="2">
        <f>VLOOKUP('1 - Base_relatório'!B12,Tabela2[],3,0)</f>
        <v>44562</v>
      </c>
      <c r="F12" s="19">
        <f>VLOOKUP('1 - Base_relatório'!B12,Tabela2[],5,0)</f>
        <v>654.54</v>
      </c>
      <c r="G12" t="str">
        <f>IF(Tabela1[[#This Row],[Data]]="","-", VLOOKUP(MONTH(Tabela1[[#This Row],[Data]]),$R$2:$S$5,2,0))</f>
        <v>Janeiro</v>
      </c>
      <c r="I12" s="14" t="s">
        <v>459</v>
      </c>
      <c r="J12" s="14" t="s">
        <v>468</v>
      </c>
      <c r="K12" s="14" t="s">
        <v>463</v>
      </c>
      <c r="L12" s="14" t="s">
        <v>466</v>
      </c>
    </row>
    <row r="13" spans="1:19" x14ac:dyDescent="0.25">
      <c r="A13" s="22">
        <f>IF(AND(G13="Fevereiro",D13="Perdido"),COUNTIFS($G$3:G13,"=Fevereiro",$D$3:D13,"=Perdido"),0)</f>
        <v>0</v>
      </c>
      <c r="B13">
        <v>15381225</v>
      </c>
      <c r="C13" t="str">
        <f>VLOOKUP('1 - Base_relatório'!B13,Tabela2[],4,0)</f>
        <v>Yuri Porto</v>
      </c>
      <c r="D13" t="str">
        <f>VLOOKUP('1 - Base_relatório'!B13,Tabela2[],2,0)</f>
        <v>Ganho</v>
      </c>
      <c r="E13" s="2">
        <f>VLOOKUP('1 - Base_relatório'!B13,Tabela2[],3,0)</f>
        <v>44562</v>
      </c>
      <c r="F13" s="19">
        <f>VLOOKUP('1 - Base_relatório'!B13,Tabela2[],5,0)</f>
        <v>470.54</v>
      </c>
      <c r="G13" t="str">
        <f>IF(Tabela1[[#This Row],[Data]]="","-", VLOOKUP(MONTH(Tabela1[[#This Row],[Data]]),$R$2:$S$5,2,0))</f>
        <v>Janeiro</v>
      </c>
      <c r="I13" s="13" t="s">
        <v>460</v>
      </c>
      <c r="J13" s="13" cm="1">
        <f t="array" ref="J13">COUNTIF(Tabela1[Mês],{"Janeiro"})</f>
        <v>190</v>
      </c>
      <c r="K13" s="20">
        <f>SUMIF(Tabela1[Mês], "=Janeiro",Tabela1[Valor da venda])</f>
        <v>857924.60000000079</v>
      </c>
      <c r="L13" s="20">
        <f>SUMIFS(Tabela1[Valor da venda],Tabela1[Mês],"=Janeiro",Tabela1[Situação_Lead],"=Ganho")</f>
        <v>262372.40000000008</v>
      </c>
    </row>
    <row r="14" spans="1:19" x14ac:dyDescent="0.25">
      <c r="A14" s="22">
        <f>IF(AND(G14="Fevereiro",D14="Perdido"),COUNTIFS($G$3:G14,"=Fevereiro",$D$3:D14,"=Perdido"),0)</f>
        <v>0</v>
      </c>
      <c r="B14">
        <v>16073064</v>
      </c>
      <c r="C14" t="str">
        <f>VLOOKUP('1 - Base_relatório'!B14,Tabela2[],4,0)</f>
        <v>Maria da Cunha</v>
      </c>
      <c r="D14" t="str">
        <f>VLOOKUP('1 - Base_relatório'!B14,Tabela2[],2,0)</f>
        <v>Em espera</v>
      </c>
      <c r="E14" s="2">
        <f>VLOOKUP('1 - Base_relatório'!B14,Tabela2[],3,0)</f>
        <v>44562</v>
      </c>
      <c r="F14" s="19">
        <f>VLOOKUP('1 - Base_relatório'!B14,Tabela2[],5,0)</f>
        <v>516.54</v>
      </c>
      <c r="G14" t="str">
        <f>IF(Tabela1[[#This Row],[Data]]="","-", VLOOKUP(MONTH(Tabela1[[#This Row],[Data]]),$R$2:$S$5,2,0))</f>
        <v>Janeiro</v>
      </c>
      <c r="I14" s="13" t="s">
        <v>461</v>
      </c>
      <c r="J14" s="13" cm="1">
        <f t="array" ref="J14">COUNTIF(Tabela1[Mês],{"Fevereiro"})</f>
        <v>143</v>
      </c>
      <c r="K14" s="20">
        <f>SUMIF(Tabela1[Mês],"=Fevereiro",Tabela1[Valor da venda])</f>
        <v>1909035.220000003</v>
      </c>
      <c r="L14" s="20">
        <f>SUMIFS(Tabela1[Valor da venda],Tabela1[Mês],"=Fevereiro",Tabela1[Situação_Lead],"=Ganho")</f>
        <v>559434.67999999982</v>
      </c>
    </row>
    <row r="15" spans="1:19" x14ac:dyDescent="0.25">
      <c r="A15" s="22">
        <f>IF(AND(G15="Fevereiro",D15="Perdido"),COUNTIFS($G$3:G15,"=Fevereiro",$D$3:D15,"=Perdido"),0)</f>
        <v>0</v>
      </c>
      <c r="B15">
        <v>16764903</v>
      </c>
      <c r="C15" t="str">
        <f>VLOOKUP('1 - Base_relatório'!B15,Tabela2[],4,0)</f>
        <v>Dra. Cecília Mendes</v>
      </c>
      <c r="D15" t="str">
        <f>VLOOKUP('1 - Base_relatório'!B15,Tabela2[],2,0)</f>
        <v>Perdido</v>
      </c>
      <c r="E15" s="2">
        <f>VLOOKUP('1 - Base_relatório'!B15,Tabela2[],3,0)</f>
        <v>44562</v>
      </c>
      <c r="F15" s="19">
        <f>VLOOKUP('1 - Base_relatório'!B15,Tabela2[],5,0)</f>
        <v>562.54</v>
      </c>
      <c r="G15" t="str">
        <f>IF(Tabela1[[#This Row],[Data]]="","-", VLOOKUP(MONTH(Tabela1[[#This Row],[Data]]),$R$2:$S$5,2,0))</f>
        <v>Janeiro</v>
      </c>
      <c r="I15" s="13" t="s">
        <v>462</v>
      </c>
      <c r="J15" s="13" cm="1">
        <f t="array" ref="J15">COUNTIF(Tabela1[Mês],{"Março"})</f>
        <v>21</v>
      </c>
      <c r="K15" s="20">
        <f>SUMIF(Tabela1[Mês],"=Março",Tabela1[Valor da venda])</f>
        <v>387587.33999999997</v>
      </c>
      <c r="L15" s="20">
        <f>SUMIFS(Tabela1[Valor da venda],Tabela1[Mês],"=Março",Tabela1[Situação_Lead],"=Ganho")</f>
        <v>129195.78000000003</v>
      </c>
    </row>
    <row r="16" spans="1:19" x14ac:dyDescent="0.25">
      <c r="A16" s="22">
        <f>IF(AND(G16="Fevereiro",D16="Perdido"),COUNTIFS($G$3:G16,"=Fevereiro",$D$3:D16,"=Perdido"),0)</f>
        <v>0</v>
      </c>
      <c r="B16">
        <v>17456742</v>
      </c>
      <c r="C16" t="str">
        <f>VLOOKUP('1 - Base_relatório'!B16,Tabela2[],4,0)</f>
        <v>Benício Pinto</v>
      </c>
      <c r="D16" t="str">
        <f>VLOOKUP('1 - Base_relatório'!B16,Tabela2[],2,0)</f>
        <v>Em espera</v>
      </c>
      <c r="E16" s="2">
        <f>VLOOKUP('1 - Base_relatório'!B16,Tabela2[],3,0)</f>
        <v>44562</v>
      </c>
      <c r="F16" s="19">
        <f>VLOOKUP('1 - Base_relatório'!B16,Tabela2[],5,0)</f>
        <v>608.54</v>
      </c>
      <c r="G16" t="str">
        <f>IF(Tabela1[[#This Row],[Data]]="","-", VLOOKUP(MONTH(Tabela1[[#This Row],[Data]]),$R$2:$S$5,2,0))</f>
        <v>Janeiro</v>
      </c>
    </row>
    <row r="17" spans="1:12" x14ac:dyDescent="0.25">
      <c r="A17" s="22">
        <f>IF(AND(G17="Fevereiro",D17="Perdido"),COUNTIFS($G$3:G17,"=Fevereiro",$D$3:D17,"=Perdido"),0)</f>
        <v>0</v>
      </c>
      <c r="B17">
        <v>18148581</v>
      </c>
      <c r="C17" t="str">
        <f>VLOOKUP('1 - Base_relatório'!B17,Tabela2[],4,0)</f>
        <v>Bruno Mendes</v>
      </c>
      <c r="D17" t="str">
        <f>VLOOKUP('1 - Base_relatório'!B17,Tabela2[],2,0)</f>
        <v>Ganho</v>
      </c>
      <c r="E17" s="2">
        <f>VLOOKUP('1 - Base_relatório'!B17,Tabela2[],3,0)</f>
        <v>44562</v>
      </c>
      <c r="F17" s="19">
        <f>VLOOKUP('1 - Base_relatório'!B17,Tabela2[],5,0)</f>
        <v>654.54</v>
      </c>
      <c r="G17" t="str">
        <f>IF(Tabela1[[#This Row],[Data]]="","-", VLOOKUP(MONTH(Tabela1[[#This Row],[Data]]),$R$2:$S$5,2,0))</f>
        <v>Janeiro</v>
      </c>
    </row>
    <row r="18" spans="1:12" x14ac:dyDescent="0.25">
      <c r="A18" s="22">
        <f>IF(AND(G18="Fevereiro",D18="Perdido"),COUNTIFS($G$3:G18,"=Fevereiro",$D$3:D18,"=Perdido"),0)</f>
        <v>0</v>
      </c>
      <c r="B18">
        <v>18840420</v>
      </c>
      <c r="C18" t="str">
        <f>VLOOKUP('1 - Base_relatório'!B18,Tabela2[],4,0)</f>
        <v>Arthur da Conceição</v>
      </c>
      <c r="D18" t="str">
        <f>VLOOKUP('1 - Base_relatório'!B18,Tabela2[],2,0)</f>
        <v>Ganho</v>
      </c>
      <c r="E18" s="2">
        <f>VLOOKUP('1 - Base_relatório'!B18,Tabela2[],3,0)</f>
        <v>44562</v>
      </c>
      <c r="F18" s="19">
        <f>VLOOKUP('1 - Base_relatório'!B18,Tabela2[],5,0)</f>
        <v>700.54</v>
      </c>
      <c r="G18" t="str">
        <f>IF(Tabela1[[#This Row],[Data]]="","-", VLOOKUP(MONTH(Tabela1[[#This Row],[Data]]),$R$2:$S$5,2,0))</f>
        <v>Janeiro</v>
      </c>
      <c r="I18" s="14" t="s">
        <v>475</v>
      </c>
      <c r="L18" s="15" t="s">
        <v>479</v>
      </c>
    </row>
    <row r="19" spans="1:12" x14ac:dyDescent="0.25">
      <c r="A19" s="22">
        <f>IF(AND(G19="Fevereiro",D19="Perdido"),COUNTIFS($G$3:G19,"=Fevereiro",$D$3:D19,"=Perdido"),0)</f>
        <v>0</v>
      </c>
      <c r="B19">
        <v>19532259</v>
      </c>
      <c r="C19" t="str">
        <f>VLOOKUP('1 - Base_relatório'!B19,Tabela2[],4,0)</f>
        <v>Pedro Cardoso</v>
      </c>
      <c r="D19" t="str">
        <f>VLOOKUP('1 - Base_relatório'!B19,Tabela2[],2,0)</f>
        <v>Ganho</v>
      </c>
      <c r="E19" s="2">
        <f>VLOOKUP('1 - Base_relatório'!B19,Tabela2[],3,0)</f>
        <v>44562</v>
      </c>
      <c r="F19" s="19">
        <f>VLOOKUP('1 - Base_relatório'!B19,Tabela2[],5,0)</f>
        <v>746.54</v>
      </c>
      <c r="G19" t="str">
        <f>IF(Tabela1[[#This Row],[Data]]="","-", VLOOKUP(MONTH(Tabela1[[#This Row],[Data]]),$R$2:$S$5,2,0))</f>
        <v>Janeiro</v>
      </c>
      <c r="I19" s="16" t="str" cm="1">
        <f t="array" ref="I19">_xlfn.XLOOKUP(J19,$A$3:$A$356,Tabela1[Nome],"")</f>
        <v>Sr. Daniel Martins</v>
      </c>
      <c r="J19" s="21">
        <v>1</v>
      </c>
    </row>
    <row r="20" spans="1:12" x14ac:dyDescent="0.25">
      <c r="A20" s="22">
        <f>IF(AND(G20="Fevereiro",D20="Perdido"),COUNTIFS($G$3:G20,"=Fevereiro",$D$3:D20,"=Perdido"),0)</f>
        <v>0</v>
      </c>
      <c r="B20">
        <v>20224098</v>
      </c>
      <c r="C20" t="str">
        <f>VLOOKUP('1 - Base_relatório'!B20,Tabela2[],4,0)</f>
        <v>Sophie da Conceição</v>
      </c>
      <c r="D20" t="str">
        <f>VLOOKUP('1 - Base_relatório'!B20,Tabela2[],2,0)</f>
        <v>Em espera</v>
      </c>
      <c r="E20" s="2">
        <f>VLOOKUP('1 - Base_relatório'!B20,Tabela2[],3,0)</f>
        <v>44562</v>
      </c>
      <c r="F20" s="19">
        <f>VLOOKUP('1 - Base_relatório'!B20,Tabela2[],5,0)</f>
        <v>792.54</v>
      </c>
      <c r="G20" t="str">
        <f>IF(Tabela1[[#This Row],[Data]]="","-", VLOOKUP(MONTH(Tabela1[[#This Row],[Data]]),$R$2:$S$5,2,0))</f>
        <v>Janeiro</v>
      </c>
      <c r="I20" s="16" t="str" cm="1">
        <f t="array" ref="I20">_xlfn.XLOOKUP(J20,$A$3:$A$356,Tabela1[Nome],"")</f>
        <v>Sr. Luiz Miguel da Luz</v>
      </c>
      <c r="J20" s="21">
        <v>2</v>
      </c>
    </row>
    <row r="21" spans="1:12" x14ac:dyDescent="0.25">
      <c r="A21" s="22">
        <f>IF(AND(G21="Fevereiro",D21="Perdido"),COUNTIFS($G$3:G21,"=Fevereiro",$D$3:D21,"=Perdido"),0)</f>
        <v>0</v>
      </c>
      <c r="B21">
        <v>20915937</v>
      </c>
      <c r="C21" t="str">
        <f>VLOOKUP('1 - Base_relatório'!B21,Tabela2[],4,0)</f>
        <v>Cauã Castro</v>
      </c>
      <c r="D21" t="str">
        <f>VLOOKUP('1 - Base_relatório'!B21,Tabela2[],2,0)</f>
        <v>Perdido</v>
      </c>
      <c r="E21" s="2">
        <f>VLOOKUP('1 - Base_relatório'!B21,Tabela2[],3,0)</f>
        <v>44562</v>
      </c>
      <c r="F21" s="19">
        <f>VLOOKUP('1 - Base_relatório'!B21,Tabela2[],5,0)</f>
        <v>838.54</v>
      </c>
      <c r="G21" t="str">
        <f>IF(Tabela1[[#This Row],[Data]]="","-", VLOOKUP(MONTH(Tabela1[[#This Row],[Data]]),$R$2:$S$5,2,0))</f>
        <v>Janeiro</v>
      </c>
      <c r="I21" s="16" t="str" cm="1">
        <f t="array" ref="I21">_xlfn.XLOOKUP(J21,$A$3:$A$356,Tabela1[Nome],"")</f>
        <v>Rafael Correia</v>
      </c>
      <c r="J21" s="21">
        <v>3</v>
      </c>
    </row>
    <row r="22" spans="1:12" x14ac:dyDescent="0.25">
      <c r="A22" s="22">
        <f>IF(AND(G22="Fevereiro",D22="Perdido"),COUNTIFS($G$3:G22,"=Fevereiro",$D$3:D22,"=Perdido"),0)</f>
        <v>0</v>
      </c>
      <c r="B22">
        <v>21607776</v>
      </c>
      <c r="C22" t="str">
        <f>VLOOKUP('1 - Base_relatório'!B22,Tabela2[],4,0)</f>
        <v>João Miguel Santos</v>
      </c>
      <c r="D22" t="str">
        <f>VLOOKUP('1 - Base_relatório'!B22,Tabela2[],2,0)</f>
        <v>Em espera</v>
      </c>
      <c r="E22" s="2">
        <f>VLOOKUP('1 - Base_relatório'!B22,Tabela2[],3,0)</f>
        <v>44562</v>
      </c>
      <c r="F22" s="19">
        <f>VLOOKUP('1 - Base_relatório'!B22,Tabela2[],5,0)</f>
        <v>884.54</v>
      </c>
      <c r="G22" t="str">
        <f>IF(Tabela1[[#This Row],[Data]]="","-", VLOOKUP(MONTH(Tabela1[[#This Row],[Data]]),$R$2:$S$5,2,0))</f>
        <v>Janeiro</v>
      </c>
      <c r="I22" s="16" t="str" cm="1">
        <f t="array" ref="I22">_xlfn.XLOOKUP(J22,$A$3:$A$356,Tabela1[Nome],"")</f>
        <v>Dra. Maria Cecília Caldeira</v>
      </c>
      <c r="J22" s="21">
        <v>4</v>
      </c>
    </row>
    <row r="23" spans="1:12" x14ac:dyDescent="0.25">
      <c r="A23" s="22">
        <f>IF(AND(G23="Fevereiro",D23="Perdido"),COUNTIFS($G$3:G23,"=Fevereiro",$D$3:D23,"=Perdido"),0)</f>
        <v>0</v>
      </c>
      <c r="B23">
        <v>22299615</v>
      </c>
      <c r="C23" t="str">
        <f>VLOOKUP('1 - Base_relatório'!B23,Tabela2[],4,0)</f>
        <v>João Vitor Rodrigues</v>
      </c>
      <c r="D23" t="str">
        <f>VLOOKUP('1 - Base_relatório'!B23,Tabela2[],2,0)</f>
        <v>Ganho</v>
      </c>
      <c r="E23" s="2">
        <f>VLOOKUP('1 - Base_relatório'!B23,Tabela2[],3,0)</f>
        <v>44563</v>
      </c>
      <c r="F23" s="19">
        <f>VLOOKUP('1 - Base_relatório'!B23,Tabela2[],5,0)</f>
        <v>930.54</v>
      </c>
      <c r="G23" t="str">
        <f>IF(Tabela1[[#This Row],[Data]]="","-", VLOOKUP(MONTH(Tabela1[[#This Row],[Data]]),$R$2:$S$5,2,0))</f>
        <v>Janeiro</v>
      </c>
      <c r="I23" s="16" t="str" cm="1">
        <f t="array" ref="I23">_xlfn.XLOOKUP(J23,$A$3:$A$356,Tabela1[Nome],"")</f>
        <v>Ana Júlia Vieira</v>
      </c>
      <c r="J23" s="21">
        <v>5</v>
      </c>
    </row>
    <row r="24" spans="1:12" x14ac:dyDescent="0.25">
      <c r="A24" s="22">
        <f>IF(AND(G24="Fevereiro",D24="Perdido"),COUNTIFS($G$3:G24,"=Fevereiro",$D$3:D24,"=Perdido"),0)</f>
        <v>0</v>
      </c>
      <c r="B24">
        <v>22991454</v>
      </c>
      <c r="C24" t="str">
        <f>VLOOKUP('1 - Base_relatório'!B24,Tabela2[],4,0)</f>
        <v>Pedro da Costa</v>
      </c>
      <c r="D24" t="str">
        <f>VLOOKUP('1 - Base_relatório'!B24,Tabela2[],2,0)</f>
        <v>Ganho</v>
      </c>
      <c r="E24" s="2">
        <f>VLOOKUP('1 - Base_relatório'!B24,Tabela2[],3,0)</f>
        <v>44563</v>
      </c>
      <c r="F24" s="19">
        <f>VLOOKUP('1 - Base_relatório'!B24,Tabela2[],5,0)</f>
        <v>56.54</v>
      </c>
      <c r="G24" t="str">
        <f>IF(Tabela1[[#This Row],[Data]]="","-", VLOOKUP(MONTH(Tabela1[[#This Row],[Data]]),$R$2:$S$5,2,0))</f>
        <v>Janeiro</v>
      </c>
      <c r="I24" s="16" t="str" cm="1">
        <f t="array" ref="I24">_xlfn.XLOOKUP(J24,$A$3:$A$356,Tabela1[Nome],"")</f>
        <v>Raul Barros</v>
      </c>
      <c r="J24" s="21">
        <v>6</v>
      </c>
    </row>
    <row r="25" spans="1:12" x14ac:dyDescent="0.25">
      <c r="A25" s="22">
        <f>IF(AND(G25="Fevereiro",D25="Perdido"),COUNTIFS($G$3:G25,"=Fevereiro",$D$3:D25,"=Perdido"),0)</f>
        <v>0</v>
      </c>
      <c r="B25">
        <v>23683293</v>
      </c>
      <c r="C25" t="str">
        <f>VLOOKUP('1 - Base_relatório'!B25,Tabela2[],4,0)</f>
        <v>Ana Júlia Pereira</v>
      </c>
      <c r="D25" t="str">
        <f>VLOOKUP('1 - Base_relatório'!B25,Tabela2[],2,0)</f>
        <v>Ganho</v>
      </c>
      <c r="E25" s="2">
        <f>VLOOKUP('1 - Base_relatório'!B25,Tabela2[],3,0)</f>
        <v>44563</v>
      </c>
      <c r="F25" s="19">
        <f>VLOOKUP('1 - Base_relatório'!B25,Tabela2[],5,0)</f>
        <v>102.54</v>
      </c>
      <c r="G25" t="str">
        <f>IF(Tabela1[[#This Row],[Data]]="","-", VLOOKUP(MONTH(Tabela1[[#This Row],[Data]]),$R$2:$S$5,2,0))</f>
        <v>Janeiro</v>
      </c>
      <c r="I25" s="16" t="str" cm="1">
        <f t="array" ref="I25">_xlfn.XLOOKUP(J25,$A$3:$A$356,Tabela1[Nome],"")</f>
        <v>Amanda Dias</v>
      </c>
      <c r="J25" s="21">
        <v>7</v>
      </c>
    </row>
    <row r="26" spans="1:12" x14ac:dyDescent="0.25">
      <c r="A26" s="22">
        <f>IF(AND(G26="Fevereiro",D26="Perdido"),COUNTIFS($G$3:G26,"=Fevereiro",$D$3:D26,"=Perdido"),0)</f>
        <v>0</v>
      </c>
      <c r="B26">
        <v>31293522</v>
      </c>
      <c r="C26" t="str">
        <f>VLOOKUP('1 - Base_relatório'!B26,Tabela2[],4,0)</f>
        <v>Rafael Ferreira</v>
      </c>
      <c r="D26" t="str">
        <f>VLOOKUP('1 - Base_relatório'!B26,Tabela2[],2,0)</f>
        <v>Em espera</v>
      </c>
      <c r="E26" s="2">
        <f>VLOOKUP('1 - Base_relatório'!B26,Tabela2[],3,0)</f>
        <v>44563</v>
      </c>
      <c r="F26" s="19">
        <f>VLOOKUP('1 - Base_relatório'!B26,Tabela2[],5,0)</f>
        <v>608.54</v>
      </c>
      <c r="G26" t="str">
        <f>IF(Tabela1[[#This Row],[Data]]="","-", VLOOKUP(MONTH(Tabela1[[#This Row],[Data]]),$R$2:$S$5,2,0))</f>
        <v>Janeiro</v>
      </c>
      <c r="I26" s="16" t="str" cm="1">
        <f t="array" ref="I26">_xlfn.XLOOKUP(J26,$A$3:$A$356,Tabela1[Nome],"")</f>
        <v>Heloísa Ramos</v>
      </c>
      <c r="J26" s="21">
        <v>8</v>
      </c>
    </row>
    <row r="27" spans="1:12" x14ac:dyDescent="0.25">
      <c r="A27" s="22">
        <f>IF(AND(G27="Fevereiro",D27="Perdido"),COUNTIFS($G$3:G27,"=Fevereiro",$D$3:D27,"=Perdido"),0)</f>
        <v>0</v>
      </c>
      <c r="B27">
        <v>31985361</v>
      </c>
      <c r="C27" t="str">
        <f>VLOOKUP('1 - Base_relatório'!B27,Tabela2[],4,0)</f>
        <v>Isaac Pinto</v>
      </c>
      <c r="D27" t="str">
        <f>VLOOKUP('1 - Base_relatório'!B27,Tabela2[],2,0)</f>
        <v>Perdido</v>
      </c>
      <c r="E27" s="2">
        <f>VLOOKUP('1 - Base_relatório'!B27,Tabela2[],3,0)</f>
        <v>44563</v>
      </c>
      <c r="F27" s="19">
        <f>VLOOKUP('1 - Base_relatório'!B27,Tabela2[],5,0)</f>
        <v>654.54</v>
      </c>
      <c r="G27" t="str">
        <f>IF(Tabela1[[#This Row],[Data]]="","-", VLOOKUP(MONTH(Tabela1[[#This Row],[Data]]),$R$2:$S$5,2,0))</f>
        <v>Janeiro</v>
      </c>
      <c r="I27" s="16" t="str" cm="1">
        <f t="array" ref="I27">_xlfn.XLOOKUP(J27,$A$3:$A$356,Tabela1[Nome],"")</f>
        <v>Yuri Lima</v>
      </c>
      <c r="J27" s="21">
        <v>9</v>
      </c>
    </row>
    <row r="28" spans="1:12" x14ac:dyDescent="0.25">
      <c r="A28" s="22">
        <f>IF(AND(G28="Fevereiro",D28="Perdido"),COUNTIFS($G$3:G28,"=Fevereiro",$D$3:D28,"=Perdido"),0)</f>
        <v>0</v>
      </c>
      <c r="B28">
        <v>32677200</v>
      </c>
      <c r="C28" t="str">
        <f>VLOOKUP('1 - Base_relatório'!B28,Tabela2[],4,0)</f>
        <v>Luna Correia</v>
      </c>
      <c r="D28" t="str">
        <f>VLOOKUP('1 - Base_relatório'!B28,Tabela2[],2,0)</f>
        <v>Perdido</v>
      </c>
      <c r="E28" s="2">
        <f>VLOOKUP('1 - Base_relatório'!B28,Tabela2[],3,0)</f>
        <v>44563</v>
      </c>
      <c r="F28" s="19">
        <f>VLOOKUP('1 - Base_relatório'!B28,Tabela2[],5,0)</f>
        <v>700.54</v>
      </c>
      <c r="G28" t="str">
        <f>IF(Tabela1[[#This Row],[Data]]="","-", VLOOKUP(MONTH(Tabela1[[#This Row],[Data]]),$R$2:$S$5,2,0))</f>
        <v>Janeiro</v>
      </c>
      <c r="I28" s="16" t="str" cm="1">
        <f t="array" ref="I28">_xlfn.XLOOKUP(J28,$A$3:$A$356,Tabela1[Nome],"")</f>
        <v>Maria da Mata</v>
      </c>
      <c r="J28" s="21">
        <v>10</v>
      </c>
    </row>
    <row r="29" spans="1:12" x14ac:dyDescent="0.25">
      <c r="A29" s="22">
        <f>IF(AND(G29="Fevereiro",D29="Perdido"),COUNTIFS($G$3:G29,"=Fevereiro",$D$3:D29,"=Perdido"),0)</f>
        <v>0</v>
      </c>
      <c r="B29">
        <v>33369039</v>
      </c>
      <c r="C29" t="str">
        <f>VLOOKUP('1 - Base_relatório'!B29,Tabela2[],4,0)</f>
        <v>Emanuella Nogueira</v>
      </c>
      <c r="D29" t="str">
        <f>VLOOKUP('1 - Base_relatório'!B29,Tabela2[],2,0)</f>
        <v>Perdido</v>
      </c>
      <c r="E29" s="2">
        <f>VLOOKUP('1 - Base_relatório'!B29,Tabela2[],3,0)</f>
        <v>44563</v>
      </c>
      <c r="F29" s="19">
        <f>VLOOKUP('1 - Base_relatório'!B29,Tabela2[],5,0)</f>
        <v>746.54</v>
      </c>
      <c r="G29" t="str">
        <f>IF(Tabela1[[#This Row],[Data]]="","-", VLOOKUP(MONTH(Tabela1[[#This Row],[Data]]),$R$2:$S$5,2,0))</f>
        <v>Janeiro</v>
      </c>
      <c r="I29" s="16" t="str" cm="1">
        <f t="array" ref="I29">_xlfn.XLOOKUP(J29,$A$3:$A$356,Tabela1[Nome],"")</f>
        <v>Gabriela da Paz</v>
      </c>
      <c r="J29" s="21">
        <v>11</v>
      </c>
    </row>
    <row r="30" spans="1:12" x14ac:dyDescent="0.25">
      <c r="A30" s="22">
        <f>IF(AND(G30="Fevereiro",D30="Perdido"),COUNTIFS($G$3:G30,"=Fevereiro",$D$3:D30,"=Perdido"),0)</f>
        <v>0</v>
      </c>
      <c r="B30">
        <v>34060878</v>
      </c>
      <c r="C30" t="str">
        <f>VLOOKUP('1 - Base_relatório'!B30,Tabela2[],4,0)</f>
        <v>Ana Luiza Jesus</v>
      </c>
      <c r="D30" t="str">
        <f>VLOOKUP('1 - Base_relatório'!B30,Tabela2[],2,0)</f>
        <v>Em espera</v>
      </c>
      <c r="E30" s="2">
        <f>VLOOKUP('1 - Base_relatório'!B30,Tabela2[],3,0)</f>
        <v>44563</v>
      </c>
      <c r="F30" s="19">
        <f>VLOOKUP('1 - Base_relatório'!B30,Tabela2[],5,0)</f>
        <v>792.54</v>
      </c>
      <c r="G30" t="str">
        <f>IF(Tabela1[[#This Row],[Data]]="","-", VLOOKUP(MONTH(Tabela1[[#This Row],[Data]]),$R$2:$S$5,2,0))</f>
        <v>Janeiro</v>
      </c>
      <c r="I30" s="16" t="str" cm="1">
        <f t="array" ref="I30">_xlfn.XLOOKUP(J30,$A$3:$A$356,Tabela1[Nome],"")</f>
        <v>Antônio Campos</v>
      </c>
      <c r="J30" s="21">
        <v>12</v>
      </c>
    </row>
    <row r="31" spans="1:12" x14ac:dyDescent="0.25">
      <c r="A31" s="22">
        <f>IF(AND(G31="Fevereiro",D31="Perdido"),COUNTIFS($G$3:G31,"=Fevereiro",$D$3:D31,"=Perdido"),0)</f>
        <v>0</v>
      </c>
      <c r="B31">
        <v>34752717</v>
      </c>
      <c r="C31" t="str">
        <f>VLOOKUP('1 - Base_relatório'!B31,Tabela2[],4,0)</f>
        <v>Ryan Santos</v>
      </c>
      <c r="D31" t="str">
        <f>VLOOKUP('1 - Base_relatório'!B31,Tabela2[],2,0)</f>
        <v>Perdido</v>
      </c>
      <c r="E31" s="2">
        <f>VLOOKUP('1 - Base_relatório'!B31,Tabela2[],3,0)</f>
        <v>44563</v>
      </c>
      <c r="F31" s="19">
        <f>VLOOKUP('1 - Base_relatório'!B31,Tabela2[],5,0)</f>
        <v>838.54</v>
      </c>
      <c r="G31" t="str">
        <f>IF(Tabela1[[#This Row],[Data]]="","-", VLOOKUP(MONTH(Tabela1[[#This Row],[Data]]),$R$2:$S$5,2,0))</f>
        <v>Janeiro</v>
      </c>
      <c r="I31" s="16" t="str" cm="1">
        <f t="array" ref="I31">_xlfn.XLOOKUP(J31,$A$3:$A$356,Tabela1[Nome],"")</f>
        <v>Laura Porto</v>
      </c>
      <c r="J31" s="21">
        <v>13</v>
      </c>
    </row>
    <row r="32" spans="1:12" x14ac:dyDescent="0.25">
      <c r="A32" s="22">
        <f>IF(AND(G32="Fevereiro",D32="Perdido"),COUNTIFS($G$3:G32,"=Fevereiro",$D$3:D32,"=Perdido"),0)</f>
        <v>0</v>
      </c>
      <c r="B32">
        <v>35444556</v>
      </c>
      <c r="C32" t="str">
        <f>VLOOKUP('1 - Base_relatório'!B32,Tabela2[],4,0)</f>
        <v>Thomas Viana</v>
      </c>
      <c r="D32" t="str">
        <f>VLOOKUP('1 - Base_relatório'!B32,Tabela2[],2,0)</f>
        <v>Em espera</v>
      </c>
      <c r="E32" s="2">
        <f>VLOOKUP('1 - Base_relatório'!B32,Tabela2[],3,0)</f>
        <v>44563</v>
      </c>
      <c r="F32" s="19">
        <f>VLOOKUP('1 - Base_relatório'!B32,Tabela2[],5,0)</f>
        <v>884.54</v>
      </c>
      <c r="G32" t="str">
        <f>IF(Tabela1[[#This Row],[Data]]="","-", VLOOKUP(MONTH(Tabela1[[#This Row],[Data]]),$R$2:$S$5,2,0))</f>
        <v>Janeiro</v>
      </c>
      <c r="I32" s="16" t="str" cm="1">
        <f t="array" ref="I32">_xlfn.XLOOKUP(J32,$A$3:$A$356,Tabela1[Nome],"")</f>
        <v>Maria Cecília Azevedo</v>
      </c>
      <c r="J32" s="21">
        <v>14</v>
      </c>
    </row>
    <row r="33" spans="1:10" x14ac:dyDescent="0.25">
      <c r="A33" s="22">
        <f>IF(AND(G33="Fevereiro",D33="Perdido"),COUNTIFS($G$3:G33,"=Fevereiro",$D$3:D33,"=Perdido"),0)</f>
        <v>0</v>
      </c>
      <c r="B33">
        <v>36136395</v>
      </c>
      <c r="C33" t="str">
        <f>VLOOKUP('1 - Base_relatório'!B33,Tabela2[],4,0)</f>
        <v>Sofia Mendes</v>
      </c>
      <c r="D33" t="str">
        <f>VLOOKUP('1 - Base_relatório'!B33,Tabela2[],2,0)</f>
        <v>Ganho</v>
      </c>
      <c r="E33" s="2">
        <f>VLOOKUP('1 - Base_relatório'!B33,Tabela2[],3,0)</f>
        <v>44563</v>
      </c>
      <c r="F33" s="19">
        <f>VLOOKUP('1 - Base_relatório'!B33,Tabela2[],5,0)</f>
        <v>930.54</v>
      </c>
      <c r="G33" t="str">
        <f>IF(Tabela1[[#This Row],[Data]]="","-", VLOOKUP(MONTH(Tabela1[[#This Row],[Data]]),$R$2:$S$5,2,0))</f>
        <v>Janeiro</v>
      </c>
      <c r="I33" s="16" t="str" cm="1">
        <f t="array" ref="I33">_xlfn.XLOOKUP(J33,$A$3:$A$356,Tabela1[Nome],"")</f>
        <v>Dr. João Pedro Barros</v>
      </c>
      <c r="J33" s="21">
        <v>15</v>
      </c>
    </row>
    <row r="34" spans="1:10" x14ac:dyDescent="0.25">
      <c r="A34" s="22">
        <f>IF(AND(G34="Fevereiro",D34="Perdido"),COUNTIFS($G$3:G34,"=Fevereiro",$D$3:D34,"=Perdido"),0)</f>
        <v>0</v>
      </c>
      <c r="B34">
        <v>36828234</v>
      </c>
      <c r="C34" t="str">
        <f>VLOOKUP('1 - Base_relatório'!B34,Tabela2[],4,0)</f>
        <v>Benjamin das Neves</v>
      </c>
      <c r="D34" t="str">
        <f>VLOOKUP('1 - Base_relatório'!B34,Tabela2[],2,0)</f>
        <v>Ganho</v>
      </c>
      <c r="E34" s="2">
        <f>VLOOKUP('1 - Base_relatório'!B34,Tabela2[],3,0)</f>
        <v>44563</v>
      </c>
      <c r="F34" s="19">
        <f>VLOOKUP('1 - Base_relatório'!B34,Tabela2[],5,0)</f>
        <v>976.54</v>
      </c>
      <c r="G34" t="str">
        <f>IF(Tabela1[[#This Row],[Data]]="","-", VLOOKUP(MONTH(Tabela1[[#This Row],[Data]]),$R$2:$S$5,2,0))</f>
        <v>Janeiro</v>
      </c>
      <c r="I34" s="16" t="str" cm="1">
        <f t="array" ref="I34">_xlfn.XLOOKUP(J34,$A$3:$A$356,Tabela1[Nome],"")</f>
        <v>Raul da Mota</v>
      </c>
      <c r="J34" s="21">
        <v>16</v>
      </c>
    </row>
    <row r="35" spans="1:10" x14ac:dyDescent="0.25">
      <c r="A35" s="22">
        <f>IF(AND(G35="Fevereiro",D35="Perdido"),COUNTIFS($G$3:G35,"=Fevereiro",$D$3:D35,"=Perdido"),0)</f>
        <v>0</v>
      </c>
      <c r="B35">
        <v>37520073</v>
      </c>
      <c r="C35" t="str">
        <f>VLOOKUP('1 - Base_relatório'!B35,Tabela2[],4,0)</f>
        <v>Yago Pinto</v>
      </c>
      <c r="D35" t="str">
        <f>VLOOKUP('1 - Base_relatório'!B35,Tabela2[],2,0)</f>
        <v>Ganho</v>
      </c>
      <c r="E35" s="2">
        <f>VLOOKUP('1 - Base_relatório'!B35,Tabela2[],3,0)</f>
        <v>44563</v>
      </c>
      <c r="F35" s="19">
        <f>VLOOKUP('1 - Base_relatório'!B35,Tabela2[],5,0)</f>
        <v>1022.54</v>
      </c>
      <c r="G35" t="str">
        <f>IF(Tabela1[[#This Row],[Data]]="","-", VLOOKUP(MONTH(Tabela1[[#This Row],[Data]]),$R$2:$S$5,2,0))</f>
        <v>Janeiro</v>
      </c>
      <c r="I35" s="16" t="str" cm="1">
        <f t="array" ref="I35">_xlfn.XLOOKUP(J35,$A$3:$A$356,Tabela1[Nome],"")</f>
        <v>Helena Alves</v>
      </c>
      <c r="J35" s="21">
        <v>17</v>
      </c>
    </row>
    <row r="36" spans="1:10" x14ac:dyDescent="0.25">
      <c r="A36" s="22">
        <f>IF(AND(G36="Fevereiro",D36="Perdido"),COUNTIFS($G$3:G36,"=Fevereiro",$D$3:D36,"=Perdido"),0)</f>
        <v>0</v>
      </c>
      <c r="B36">
        <v>38211912</v>
      </c>
      <c r="C36" t="str">
        <f>VLOOKUP('1 - Base_relatório'!B36,Tabela2[],4,0)</f>
        <v>Vitor da Rocha</v>
      </c>
      <c r="D36" t="str">
        <f>VLOOKUP('1 - Base_relatório'!B36,Tabela2[],2,0)</f>
        <v>Em espera</v>
      </c>
      <c r="E36" s="2">
        <f>VLOOKUP('1 - Base_relatório'!B36,Tabela2[],3,0)</f>
        <v>44563</v>
      </c>
      <c r="F36" s="19">
        <f>VLOOKUP('1 - Base_relatório'!B36,Tabela2[],5,0)</f>
        <v>1068.54</v>
      </c>
      <c r="G36" t="str">
        <f>IF(Tabela1[[#This Row],[Data]]="","-", VLOOKUP(MONTH(Tabela1[[#This Row],[Data]]),$R$2:$S$5,2,0))</f>
        <v>Janeiro</v>
      </c>
      <c r="I36" s="16" t="str" cm="1">
        <f t="array" ref="I36">_xlfn.XLOOKUP(J36,$A$3:$A$356,Tabela1[Nome],"")</f>
        <v>Srta. Luna Aragão</v>
      </c>
      <c r="J36" s="21">
        <v>18</v>
      </c>
    </row>
    <row r="37" spans="1:10" x14ac:dyDescent="0.25">
      <c r="A37" s="22">
        <f>IF(AND(G37="Fevereiro",D37="Perdido"),COUNTIFS($G$3:G37,"=Fevereiro",$D$3:D37,"=Perdido"),0)</f>
        <v>0</v>
      </c>
      <c r="B37">
        <v>38903751</v>
      </c>
      <c r="C37" t="str">
        <f>VLOOKUP('1 - Base_relatório'!B37,Tabela2[],4,0)</f>
        <v>Isabel Correia</v>
      </c>
      <c r="D37" t="str">
        <f>VLOOKUP('1 - Base_relatório'!B37,Tabela2[],2,0)</f>
        <v>Perdido</v>
      </c>
      <c r="E37" s="2">
        <f>VLOOKUP('1 - Base_relatório'!B37,Tabela2[],3,0)</f>
        <v>44563</v>
      </c>
      <c r="F37" s="19">
        <f>VLOOKUP('1 - Base_relatório'!B37,Tabela2[],5,0)</f>
        <v>1114.54</v>
      </c>
      <c r="G37" t="str">
        <f>IF(Tabela1[[#This Row],[Data]]="","-", VLOOKUP(MONTH(Tabela1[[#This Row],[Data]]),$R$2:$S$5,2,0))</f>
        <v>Janeiro</v>
      </c>
      <c r="I37" s="16" t="str" cm="1">
        <f t="array" ref="I37">_xlfn.XLOOKUP(J37,$A$3:$A$356,Tabela1[Nome],"")</f>
        <v>Luiz Felipe Farias</v>
      </c>
      <c r="J37" s="21">
        <v>19</v>
      </c>
    </row>
    <row r="38" spans="1:10" x14ac:dyDescent="0.25">
      <c r="A38" s="22">
        <f>IF(AND(G38="Fevereiro",D38="Perdido"),COUNTIFS($G$3:G38,"=Fevereiro",$D$3:D38,"=Perdido"),0)</f>
        <v>0</v>
      </c>
      <c r="B38">
        <v>39595590</v>
      </c>
      <c r="C38" t="str">
        <f>VLOOKUP('1 - Base_relatório'!B38,Tabela2[],4,0)</f>
        <v>Sra. Maria Vitória da Paz</v>
      </c>
      <c r="D38" t="str">
        <f>VLOOKUP('1 - Base_relatório'!B38,Tabela2[],2,0)</f>
        <v>Perdido</v>
      </c>
      <c r="E38" s="2">
        <f>VLOOKUP('1 - Base_relatório'!B38,Tabela2[],3,0)</f>
        <v>44563</v>
      </c>
      <c r="F38" s="19">
        <f>VLOOKUP('1 - Base_relatório'!B38,Tabela2[],5,0)</f>
        <v>1160.54</v>
      </c>
      <c r="G38" t="str">
        <f>IF(Tabela1[[#This Row],[Data]]="","-", VLOOKUP(MONTH(Tabela1[[#This Row],[Data]]),$R$2:$S$5,2,0))</f>
        <v>Janeiro</v>
      </c>
      <c r="I38" s="16" t="str" cm="1">
        <f t="array" ref="I38">_xlfn.XLOOKUP(J38,$A$3:$A$356,Tabela1[Nome],"")</f>
        <v>Gabriel Sales</v>
      </c>
      <c r="J38" s="21">
        <v>20</v>
      </c>
    </row>
    <row r="39" spans="1:10" x14ac:dyDescent="0.25">
      <c r="A39" s="22">
        <f>IF(AND(G39="Fevereiro",D39="Perdido"),COUNTIFS($G$3:G39,"=Fevereiro",$D$3:D39,"=Perdido"),0)</f>
        <v>0</v>
      </c>
      <c r="B39">
        <v>40287429</v>
      </c>
      <c r="C39" t="str">
        <f>VLOOKUP('1 - Base_relatório'!B39,Tabela2[],4,0)</f>
        <v>Joana Nogueira</v>
      </c>
      <c r="D39" t="str">
        <f>VLOOKUP('1 - Base_relatório'!B39,Tabela2[],2,0)</f>
        <v>Perdido</v>
      </c>
      <c r="E39" s="2">
        <f>VLOOKUP('1 - Base_relatório'!B39,Tabela2[],3,0)</f>
        <v>44563</v>
      </c>
      <c r="F39" s="19">
        <f>VLOOKUP('1 - Base_relatório'!B39,Tabela2[],5,0)</f>
        <v>1206.54</v>
      </c>
      <c r="G39" t="str">
        <f>IF(Tabela1[[#This Row],[Data]]="","-", VLOOKUP(MONTH(Tabela1[[#This Row],[Data]]),$R$2:$S$5,2,0))</f>
        <v>Janeiro</v>
      </c>
      <c r="I39" s="16" t="str" cm="1">
        <f t="array" ref="I39">_xlfn.XLOOKUP(J39,$A$3:$A$356,Tabela1[Nome],"")</f>
        <v>Eduardo da Paz</v>
      </c>
      <c r="J39" s="21">
        <v>21</v>
      </c>
    </row>
    <row r="40" spans="1:10" x14ac:dyDescent="0.25">
      <c r="A40" s="22">
        <f>IF(AND(G40="Fevereiro",D40="Perdido"),COUNTIFS($G$3:G40,"=Fevereiro",$D$3:D40,"=Perdido"),0)</f>
        <v>0</v>
      </c>
      <c r="B40">
        <v>40979268</v>
      </c>
      <c r="C40" t="str">
        <f>VLOOKUP('1 - Base_relatório'!B40,Tabela2[],4,0)</f>
        <v>Thales Cardoso</v>
      </c>
      <c r="D40" t="str">
        <f>VLOOKUP('1 - Base_relatório'!B40,Tabela2[],2,0)</f>
        <v>Em espera</v>
      </c>
      <c r="E40" s="2">
        <f>VLOOKUP('1 - Base_relatório'!B40,Tabela2[],3,0)</f>
        <v>44563</v>
      </c>
      <c r="F40" s="19">
        <f>VLOOKUP('1 - Base_relatório'!B40,Tabela2[],5,0)</f>
        <v>1252.54</v>
      </c>
      <c r="G40" t="str">
        <f>IF(Tabela1[[#This Row],[Data]]="","-", VLOOKUP(MONTH(Tabela1[[#This Row],[Data]]),$R$2:$S$5,2,0))</f>
        <v>Janeiro</v>
      </c>
      <c r="I40" s="16" t="str" cm="1">
        <f t="array" ref="I40">_xlfn.XLOOKUP(J40,$A$3:$A$356,Tabela1[Nome],"")</f>
        <v>Cecília Vieira</v>
      </c>
      <c r="J40" s="21">
        <v>22</v>
      </c>
    </row>
    <row r="41" spans="1:10" x14ac:dyDescent="0.25">
      <c r="A41" s="22">
        <f>IF(AND(G41="Fevereiro",D41="Perdido"),COUNTIFS($G$3:G41,"=Fevereiro",$D$3:D41,"=Perdido"),0)</f>
        <v>0</v>
      </c>
      <c r="B41">
        <v>41671107</v>
      </c>
      <c r="C41" t="str">
        <f>VLOOKUP('1 - Base_relatório'!B41,Tabela2[],4,0)</f>
        <v>Kaique Moraes</v>
      </c>
      <c r="D41" t="str">
        <f>VLOOKUP('1 - Base_relatório'!B41,Tabela2[],2,0)</f>
        <v>Perdido</v>
      </c>
      <c r="E41" s="2">
        <f>VLOOKUP('1 - Base_relatório'!B41,Tabela2[],3,0)</f>
        <v>44563</v>
      </c>
      <c r="F41" s="19">
        <f>VLOOKUP('1 - Base_relatório'!B41,Tabela2[],5,0)</f>
        <v>1298.54</v>
      </c>
      <c r="G41" t="str">
        <f>IF(Tabela1[[#This Row],[Data]]="","-", VLOOKUP(MONTH(Tabela1[[#This Row],[Data]]),$R$2:$S$5,2,0))</f>
        <v>Janeiro</v>
      </c>
      <c r="I41" s="16" t="str" cm="1">
        <f t="array" ref="I41">_xlfn.XLOOKUP(J41,$A$3:$A$356,Tabela1[Nome],"")</f>
        <v>Juliana Novaes</v>
      </c>
      <c r="J41" s="21">
        <v>23</v>
      </c>
    </row>
    <row r="42" spans="1:10" x14ac:dyDescent="0.25">
      <c r="A42" s="22">
        <f>IF(AND(G42="Fevereiro",D42="Perdido"),COUNTIFS($G$3:G42,"=Fevereiro",$D$3:D42,"=Perdido"),0)</f>
        <v>0</v>
      </c>
      <c r="B42">
        <v>42362946</v>
      </c>
      <c r="C42" t="str">
        <f>VLOOKUP('1 - Base_relatório'!B42,Tabela2[],4,0)</f>
        <v>Eduardo das Neves</v>
      </c>
      <c r="D42" t="str">
        <f>VLOOKUP('1 - Base_relatório'!B42,Tabela2[],2,0)</f>
        <v>Em espera</v>
      </c>
      <c r="E42" s="2">
        <f>VLOOKUP('1 - Base_relatório'!B42,Tabela2[],3,0)</f>
        <v>44563</v>
      </c>
      <c r="F42" s="19">
        <f>VLOOKUP('1 - Base_relatório'!B42,Tabela2[],5,0)</f>
        <v>1344.54</v>
      </c>
      <c r="G42" t="str">
        <f>IF(Tabela1[[#This Row],[Data]]="","-", VLOOKUP(MONTH(Tabela1[[#This Row],[Data]]),$R$2:$S$5,2,0))</f>
        <v>Janeiro</v>
      </c>
      <c r="I42" s="16" t="str" cm="1">
        <f t="array" ref="I42">_xlfn.XLOOKUP(J42,$A$3:$A$356,Tabela1[Nome],"")</f>
        <v>Cecília Ferreira</v>
      </c>
      <c r="J42" s="21">
        <v>24</v>
      </c>
    </row>
    <row r="43" spans="1:10" x14ac:dyDescent="0.25">
      <c r="A43" s="22">
        <f>IF(AND(G43="Fevereiro",D43="Perdido"),COUNTIFS($G$3:G43,"=Fevereiro",$D$3:D43,"=Perdido"),0)</f>
        <v>0</v>
      </c>
      <c r="B43">
        <v>43054785</v>
      </c>
      <c r="C43" t="str">
        <f>VLOOKUP('1 - Base_relatório'!B43,Tabela2[],4,0)</f>
        <v>Sra. Maria Clara Araújo</v>
      </c>
      <c r="D43" t="str">
        <f>VLOOKUP('1 - Base_relatório'!B43,Tabela2[],2,0)</f>
        <v>Ganho</v>
      </c>
      <c r="E43" s="2">
        <f>VLOOKUP('1 - Base_relatório'!B43,Tabela2[],3,0)</f>
        <v>44563</v>
      </c>
      <c r="F43" s="19">
        <f>VLOOKUP('1 - Base_relatório'!B43,Tabela2[],5,0)</f>
        <v>1390.54</v>
      </c>
      <c r="G43" t="str">
        <f>IF(Tabela1[[#This Row],[Data]]="","-", VLOOKUP(MONTH(Tabela1[[#This Row],[Data]]),$R$2:$S$5,2,0))</f>
        <v>Janeiro</v>
      </c>
      <c r="I43" s="16" t="str" cm="1">
        <f t="array" ref="I43">_xlfn.XLOOKUP(J43,$A$3:$A$356,Tabela1[Nome],"")</f>
        <v>Rafaela Cavalcanti</v>
      </c>
      <c r="J43" s="21">
        <v>25</v>
      </c>
    </row>
    <row r="44" spans="1:10" x14ac:dyDescent="0.25">
      <c r="A44" s="22">
        <f>IF(AND(G44="Fevereiro",D44="Perdido"),COUNTIFS($G$3:G44,"=Fevereiro",$D$3:D44,"=Perdido"),0)</f>
        <v>0</v>
      </c>
      <c r="B44">
        <v>43746624</v>
      </c>
      <c r="C44" t="str">
        <f>VLOOKUP('1 - Base_relatório'!B44,Tabela2[],4,0)</f>
        <v>Davi Lucas Caldeira</v>
      </c>
      <c r="D44" t="str">
        <f>VLOOKUP('1 - Base_relatório'!B44,Tabela2[],2,0)</f>
        <v>Ganho</v>
      </c>
      <c r="E44" s="2">
        <f>VLOOKUP('1 - Base_relatório'!B44,Tabela2[],3,0)</f>
        <v>44563</v>
      </c>
      <c r="F44" s="19">
        <f>VLOOKUP('1 - Base_relatório'!B44,Tabela2[],5,0)</f>
        <v>1436.54</v>
      </c>
      <c r="G44" t="str">
        <f>IF(Tabela1[[#This Row],[Data]]="","-", VLOOKUP(MONTH(Tabela1[[#This Row],[Data]]),$R$2:$S$5,2,0))</f>
        <v>Janeiro</v>
      </c>
      <c r="I44" s="16" t="str" cm="1">
        <f t="array" ref="I44">_xlfn.XLOOKUP(J44,$A$3:$A$356,Tabela1[Nome],"")</f>
        <v>João Lucas Moura</v>
      </c>
      <c r="J44" s="21">
        <v>26</v>
      </c>
    </row>
    <row r="45" spans="1:10" x14ac:dyDescent="0.25">
      <c r="A45" s="22">
        <f>IF(AND(G45="Fevereiro",D45="Perdido"),COUNTIFS($G$3:G45,"=Fevereiro",$D$3:D45,"=Perdido"),0)</f>
        <v>0</v>
      </c>
      <c r="B45">
        <v>44438463</v>
      </c>
      <c r="C45" t="str">
        <f>VLOOKUP('1 - Base_relatório'!B45,Tabela2[],4,0)</f>
        <v>Lara Aragão</v>
      </c>
      <c r="D45" t="str">
        <f>VLOOKUP('1 - Base_relatório'!B45,Tabela2[],2,0)</f>
        <v>Ganho</v>
      </c>
      <c r="E45" s="2">
        <f>VLOOKUP('1 - Base_relatório'!B45,Tabela2[],3,0)</f>
        <v>44566</v>
      </c>
      <c r="F45" s="19">
        <f>VLOOKUP('1 - Base_relatório'!B45,Tabela2[],5,0)</f>
        <v>1482.54</v>
      </c>
      <c r="G45" t="str">
        <f>IF(Tabela1[[#This Row],[Data]]="","-", VLOOKUP(MONTH(Tabela1[[#This Row],[Data]]),$R$2:$S$5,2,0))</f>
        <v>Janeiro</v>
      </c>
      <c r="I45" s="16" t="str" cm="1">
        <f t="array" ref="I45">_xlfn.XLOOKUP(J45,$A$3:$A$356,Tabela1[Nome],"")</f>
        <v>Manuela Jesus</v>
      </c>
      <c r="J45" s="21">
        <v>27</v>
      </c>
    </row>
    <row r="46" spans="1:10" x14ac:dyDescent="0.25">
      <c r="A46" s="22">
        <f>IF(AND(G46="Fevereiro",D46="Perdido"),COUNTIFS($G$3:G46,"=Fevereiro",$D$3:D46,"=Perdido"),0)</f>
        <v>0</v>
      </c>
      <c r="B46">
        <v>45130302</v>
      </c>
      <c r="C46" t="str">
        <f>VLOOKUP('1 - Base_relatório'!B46,Tabela2[],4,0)</f>
        <v>Luiz Gustavo Pires</v>
      </c>
      <c r="D46" t="str">
        <f>VLOOKUP('1 - Base_relatório'!B46,Tabela2[],2,0)</f>
        <v>Em espera</v>
      </c>
      <c r="E46" s="2">
        <f>VLOOKUP('1 - Base_relatório'!B46,Tabela2[],3,0)</f>
        <v>44566</v>
      </c>
      <c r="F46" s="19">
        <f>VLOOKUP('1 - Base_relatório'!B46,Tabela2[],5,0)</f>
        <v>1528.54</v>
      </c>
      <c r="G46" t="str">
        <f>IF(Tabela1[[#This Row],[Data]]="","-", VLOOKUP(MONTH(Tabela1[[#This Row],[Data]]),$R$2:$S$5,2,0))</f>
        <v>Janeiro</v>
      </c>
      <c r="I46" s="16" t="str" cm="1">
        <f t="array" ref="I46">_xlfn.XLOOKUP(J46,$A$3:$A$356,Tabela1[Nome],"")</f>
        <v>Pietra Porto</v>
      </c>
      <c r="J46" s="21">
        <v>28</v>
      </c>
    </row>
    <row r="47" spans="1:10" x14ac:dyDescent="0.25">
      <c r="A47" s="22">
        <f>IF(AND(G47="Fevereiro",D47="Perdido"),COUNTIFS($G$3:G47,"=Fevereiro",$D$3:D47,"=Perdido"),0)</f>
        <v>0</v>
      </c>
      <c r="B47">
        <v>52048692</v>
      </c>
      <c r="C47" t="str">
        <f>VLOOKUP('1 - Base_relatório'!B47,Tabela2[],4,0)</f>
        <v>Carlos Eduardo Pereira</v>
      </c>
      <c r="D47" t="str">
        <f>VLOOKUP('1 - Base_relatório'!B47,Tabela2[],2,0)</f>
        <v>Em espera</v>
      </c>
      <c r="E47" s="2">
        <f>VLOOKUP('1 - Base_relatório'!B47,Tabela2[],3,0)</f>
        <v>44566</v>
      </c>
      <c r="F47" s="19">
        <f>VLOOKUP('1 - Base_relatório'!B47,Tabela2[],5,0)</f>
        <v>1988.54</v>
      </c>
      <c r="G47" t="str">
        <f>IF(Tabela1[[#This Row],[Data]]="","-", VLOOKUP(MONTH(Tabela1[[#This Row],[Data]]),$R$2:$S$5,2,0))</f>
        <v>Janeiro</v>
      </c>
      <c r="I47" s="16" t="str" cm="1">
        <f t="array" ref="I47">_xlfn.XLOOKUP(J47,$A$3:$A$356,Tabela1[Nome],"")</f>
        <v>Isabella Cardoso</v>
      </c>
      <c r="J47" s="21">
        <v>29</v>
      </c>
    </row>
    <row r="48" spans="1:10" x14ac:dyDescent="0.25">
      <c r="A48" s="22">
        <f>IF(AND(G48="Fevereiro",D48="Perdido"),COUNTIFS($G$3:G48,"=Fevereiro",$D$3:D48,"=Perdido"),0)</f>
        <v>0</v>
      </c>
      <c r="B48">
        <v>52740531</v>
      </c>
      <c r="C48" t="str">
        <f>VLOOKUP('1 - Base_relatório'!B48,Tabela2[],4,0)</f>
        <v>Sr. Vitor Gabriel Rezende</v>
      </c>
      <c r="D48" t="str">
        <f>VLOOKUP('1 - Base_relatório'!B48,Tabela2[],2,0)</f>
        <v>Perdido</v>
      </c>
      <c r="E48" s="2">
        <f>VLOOKUP('1 - Base_relatório'!B48,Tabela2[],3,0)</f>
        <v>44566</v>
      </c>
      <c r="F48" s="19">
        <f>VLOOKUP('1 - Base_relatório'!B48,Tabela2[],5,0)</f>
        <v>2034.54</v>
      </c>
      <c r="G48" t="str">
        <f>IF(Tabela1[[#This Row],[Data]]="","-", VLOOKUP(MONTH(Tabela1[[#This Row],[Data]]),$R$2:$S$5,2,0))</f>
        <v>Janeiro</v>
      </c>
      <c r="I48" s="16" t="str" cm="1">
        <f t="array" ref="I48">_xlfn.XLOOKUP(J48,$A$3:$A$356,Tabela1[Nome],"")</f>
        <v>Sr. Marcos Vinicius Viana</v>
      </c>
      <c r="J48" s="21">
        <v>30</v>
      </c>
    </row>
    <row r="49" spans="1:10" x14ac:dyDescent="0.25">
      <c r="A49" s="22">
        <f>IF(AND(G49="Fevereiro",D49="Perdido"),COUNTIFS($G$3:G49,"=Fevereiro",$D$3:D49,"=Perdido"),0)</f>
        <v>0</v>
      </c>
      <c r="B49">
        <v>53432370</v>
      </c>
      <c r="C49" t="str">
        <f>VLOOKUP('1 - Base_relatório'!B49,Tabela2[],4,0)</f>
        <v>Maria Clara Alves</v>
      </c>
      <c r="D49" t="str">
        <f>VLOOKUP('1 - Base_relatório'!B49,Tabela2[],2,0)</f>
        <v>Perdido</v>
      </c>
      <c r="E49" s="2">
        <f>VLOOKUP('1 - Base_relatório'!B49,Tabela2[],3,0)</f>
        <v>44566</v>
      </c>
      <c r="F49" s="19">
        <f>VLOOKUP('1 - Base_relatório'!B49,Tabela2[],5,0)</f>
        <v>2080.54</v>
      </c>
      <c r="G49" t="str">
        <f>IF(Tabela1[[#This Row],[Data]]="","-", VLOOKUP(MONTH(Tabela1[[#This Row],[Data]]),$R$2:$S$5,2,0))</f>
        <v>Janeiro</v>
      </c>
      <c r="I49" s="16" t="str" cm="1">
        <f t="array" ref="I49">_xlfn.XLOOKUP(J49,$A$3:$A$356,Tabela1[Nome],"")</f>
        <v>Breno Pereira</v>
      </c>
      <c r="J49" s="21">
        <v>31</v>
      </c>
    </row>
    <row r="50" spans="1:10" x14ac:dyDescent="0.25">
      <c r="A50" s="22">
        <f>IF(AND(G50="Fevereiro",D50="Perdido"),COUNTIFS($G$3:G50,"=Fevereiro",$D$3:D50,"=Perdido"),0)</f>
        <v>0</v>
      </c>
      <c r="B50">
        <v>54124209</v>
      </c>
      <c r="C50" t="str">
        <f>VLOOKUP('1 - Base_relatório'!B50,Tabela2[],4,0)</f>
        <v>Sr. Luiz Henrique Novaes</v>
      </c>
      <c r="D50" t="str">
        <f>VLOOKUP('1 - Base_relatório'!B50,Tabela2[],2,0)</f>
        <v>Perdido</v>
      </c>
      <c r="E50" s="2">
        <f>VLOOKUP('1 - Base_relatório'!B50,Tabela2[],3,0)</f>
        <v>44566</v>
      </c>
      <c r="F50" s="19">
        <f>VLOOKUP('1 - Base_relatório'!B50,Tabela2[],5,0)</f>
        <v>2126.54</v>
      </c>
      <c r="G50" t="str">
        <f>IF(Tabela1[[#This Row],[Data]]="","-", VLOOKUP(MONTH(Tabela1[[#This Row],[Data]]),$R$2:$S$5,2,0))</f>
        <v>Janeiro</v>
      </c>
      <c r="I50" s="16" t="str" cm="1">
        <f t="array" ref="I50">_xlfn.XLOOKUP(J50,$A$3:$A$356,Tabela1[Nome],"")</f>
        <v>Fernando Castro</v>
      </c>
      <c r="J50" s="21">
        <v>32</v>
      </c>
    </row>
    <row r="51" spans="1:10" x14ac:dyDescent="0.25">
      <c r="A51" s="22">
        <f>IF(AND(G51="Fevereiro",D51="Perdido"),COUNTIFS($G$3:G51,"=Fevereiro",$D$3:D51,"=Perdido"),0)</f>
        <v>0</v>
      </c>
      <c r="B51">
        <v>54816048</v>
      </c>
      <c r="C51" t="str">
        <f>VLOOKUP('1 - Base_relatório'!B51,Tabela2[],4,0)</f>
        <v>Dr. Gustavo Gonçalves</v>
      </c>
      <c r="D51" t="str">
        <f>VLOOKUP('1 - Base_relatório'!B51,Tabela2[],2,0)</f>
        <v>Em espera</v>
      </c>
      <c r="E51" s="2">
        <f>VLOOKUP('1 - Base_relatório'!B51,Tabela2[],3,0)</f>
        <v>44566</v>
      </c>
      <c r="F51" s="19">
        <f>VLOOKUP('1 - Base_relatório'!B51,Tabela2[],5,0)</f>
        <v>2172.54</v>
      </c>
      <c r="G51" t="str">
        <f>IF(Tabela1[[#This Row],[Data]]="","-", VLOOKUP(MONTH(Tabela1[[#This Row],[Data]]),$R$2:$S$5,2,0))</f>
        <v>Janeiro</v>
      </c>
      <c r="I51" s="16" t="str" cm="1">
        <f t="array" ref="I51">_xlfn.XLOOKUP(J51,$A$3:$A$356,Tabela1[Nome],"")</f>
        <v>Maria Julia Nascimento</v>
      </c>
      <c r="J51" s="21">
        <v>33</v>
      </c>
    </row>
    <row r="52" spans="1:10" x14ac:dyDescent="0.25">
      <c r="A52" s="22">
        <f>IF(AND(G52="Fevereiro",D52="Perdido"),COUNTIFS($G$3:G52,"=Fevereiro",$D$3:D52,"=Perdido"),0)</f>
        <v>0</v>
      </c>
      <c r="B52">
        <v>55507887</v>
      </c>
      <c r="C52" t="str">
        <f>VLOOKUP('1 - Base_relatório'!B52,Tabela2[],4,0)</f>
        <v>Sr. Miguel Rodrigues</v>
      </c>
      <c r="D52" t="str">
        <f>VLOOKUP('1 - Base_relatório'!B52,Tabela2[],2,0)</f>
        <v>Perdido</v>
      </c>
      <c r="E52" s="2">
        <f>VLOOKUP('1 - Base_relatório'!B52,Tabela2[],3,0)</f>
        <v>44566</v>
      </c>
      <c r="F52" s="19">
        <f>VLOOKUP('1 - Base_relatório'!B52,Tabela2[],5,0)</f>
        <v>2218.54</v>
      </c>
      <c r="G52" t="str">
        <f>IF(Tabela1[[#This Row],[Data]]="","-", VLOOKUP(MONTH(Tabela1[[#This Row],[Data]]),$R$2:$S$5,2,0))</f>
        <v>Janeiro</v>
      </c>
      <c r="I52" s="16" t="str" cm="1">
        <f t="array" ref="I52">_xlfn.XLOOKUP(J52,$A$3:$A$356,Tabela1[Nome],"")</f>
        <v>Luiza Viana</v>
      </c>
      <c r="J52" s="21">
        <v>34</v>
      </c>
    </row>
    <row r="53" spans="1:10" x14ac:dyDescent="0.25">
      <c r="A53" s="22">
        <f>IF(AND(G53="Fevereiro",D53="Perdido"),COUNTIFS($G$3:G53,"=Fevereiro",$D$3:D53,"=Perdido"),0)</f>
        <v>0</v>
      </c>
      <c r="B53">
        <v>56199726</v>
      </c>
      <c r="C53" t="str">
        <f>VLOOKUP('1 - Base_relatório'!B53,Tabela2[],4,0)</f>
        <v>Gustavo Henrique Moraes</v>
      </c>
      <c r="D53" t="str">
        <f>VLOOKUP('1 - Base_relatório'!B53,Tabela2[],2,0)</f>
        <v>Em espera</v>
      </c>
      <c r="E53" s="2">
        <f>VLOOKUP('1 - Base_relatório'!B53,Tabela2[],3,0)</f>
        <v>44566</v>
      </c>
      <c r="F53" s="19">
        <f>VLOOKUP('1 - Base_relatório'!B53,Tabela2[],5,0)</f>
        <v>2264.54</v>
      </c>
      <c r="G53" t="str">
        <f>IF(Tabela1[[#This Row],[Data]]="","-", VLOOKUP(MONTH(Tabela1[[#This Row],[Data]]),$R$2:$S$5,2,0))</f>
        <v>Janeiro</v>
      </c>
      <c r="I53" s="16" t="str" cm="1">
        <f t="array" ref="I53">_xlfn.XLOOKUP(J53,$A$3:$A$356,Tabela1[Nome],"")</f>
        <v>Leonardo Nogueira</v>
      </c>
      <c r="J53" s="21">
        <v>35</v>
      </c>
    </row>
    <row r="54" spans="1:10" x14ac:dyDescent="0.25">
      <c r="A54" s="22">
        <f>IF(AND(G54="Fevereiro",D54="Perdido"),COUNTIFS($G$3:G54,"=Fevereiro",$D$3:D54,"=Perdido"),0)</f>
        <v>0</v>
      </c>
      <c r="B54">
        <v>56891565</v>
      </c>
      <c r="C54" t="str">
        <f>VLOOKUP('1 - Base_relatório'!B54,Tabela2[],4,0)</f>
        <v>Arthur da Cruz</v>
      </c>
      <c r="D54" t="str">
        <f>VLOOKUP('1 - Base_relatório'!B54,Tabela2[],2,0)</f>
        <v>Ganho</v>
      </c>
      <c r="E54" s="2">
        <f>VLOOKUP('1 - Base_relatório'!B54,Tabela2[],3,0)</f>
        <v>44566</v>
      </c>
      <c r="F54" s="19">
        <f>VLOOKUP('1 - Base_relatório'!B54,Tabela2[],5,0)</f>
        <v>2310.54</v>
      </c>
      <c r="G54" t="str">
        <f>IF(Tabela1[[#This Row],[Data]]="","-", VLOOKUP(MONTH(Tabela1[[#This Row],[Data]]),$R$2:$S$5,2,0))</f>
        <v>Janeiro</v>
      </c>
      <c r="I54" s="16" t="str" cm="1">
        <f t="array" ref="I54">_xlfn.XLOOKUP(J54,$A$3:$A$356,Tabela1[Nome],"")</f>
        <v>Valentina Caldeira</v>
      </c>
      <c r="J54" s="21">
        <v>36</v>
      </c>
    </row>
    <row r="55" spans="1:10" x14ac:dyDescent="0.25">
      <c r="A55" s="22">
        <f>IF(AND(G55="Fevereiro",D55="Perdido"),COUNTIFS($G$3:G55,"=Fevereiro",$D$3:D55,"=Perdido"),0)</f>
        <v>0</v>
      </c>
      <c r="B55">
        <v>57583404</v>
      </c>
      <c r="C55" t="str">
        <f>VLOOKUP('1 - Base_relatório'!B55,Tabela2[],4,0)</f>
        <v>Daniel Pires</v>
      </c>
      <c r="D55" t="str">
        <f>VLOOKUP('1 - Base_relatório'!B55,Tabela2[],2,0)</f>
        <v>Ganho</v>
      </c>
      <c r="E55" s="2">
        <f>VLOOKUP('1 - Base_relatório'!B55,Tabela2[],3,0)</f>
        <v>44566</v>
      </c>
      <c r="F55" s="19">
        <f>VLOOKUP('1 - Base_relatório'!B55,Tabela2[],5,0)</f>
        <v>2356.54</v>
      </c>
      <c r="G55" t="str">
        <f>IF(Tabela1[[#This Row],[Data]]="","-", VLOOKUP(MONTH(Tabela1[[#This Row],[Data]]),$R$2:$S$5,2,0))</f>
        <v>Janeiro</v>
      </c>
      <c r="I55" s="16" t="str" cm="1">
        <f t="array" ref="I55">_xlfn.XLOOKUP(J55,$A$3:$A$356,Tabela1[Nome],"")</f>
        <v>Cauã Cunha</v>
      </c>
      <c r="J55" s="21">
        <v>37</v>
      </c>
    </row>
    <row r="56" spans="1:10" x14ac:dyDescent="0.25">
      <c r="A56" s="22">
        <f>IF(AND(G56="Fevereiro",D56="Perdido"),COUNTIFS($G$3:G56,"=Fevereiro",$D$3:D56,"=Perdido"),0)</f>
        <v>0</v>
      </c>
      <c r="B56">
        <v>58275243</v>
      </c>
      <c r="C56" t="str">
        <f>VLOOKUP('1 - Base_relatório'!B56,Tabela2[],4,0)</f>
        <v>Ana Souza</v>
      </c>
      <c r="D56" t="str">
        <f>VLOOKUP('1 - Base_relatório'!B56,Tabela2[],2,0)</f>
        <v>Ganho</v>
      </c>
      <c r="E56" s="2">
        <f>VLOOKUP('1 - Base_relatório'!B56,Tabela2[],3,0)</f>
        <v>44566</v>
      </c>
      <c r="F56" s="19">
        <f>VLOOKUP('1 - Base_relatório'!B56,Tabela2[],5,0)</f>
        <v>2402.54</v>
      </c>
      <c r="G56" t="str">
        <f>IF(Tabela1[[#This Row],[Data]]="","-", VLOOKUP(MONTH(Tabela1[[#This Row],[Data]]),$R$2:$S$5,2,0))</f>
        <v>Janeiro</v>
      </c>
      <c r="I56" s="16" t="str" cm="1">
        <f t="array" ref="I56">_xlfn.XLOOKUP(J56,$A$3:$A$356,Tabela1[Nome],"")</f>
        <v>Cecília Ribeiro</v>
      </c>
      <c r="J56" s="21">
        <v>38</v>
      </c>
    </row>
    <row r="57" spans="1:10" x14ac:dyDescent="0.25">
      <c r="A57" s="22">
        <f>IF(AND(G57="Fevereiro",D57="Perdido"),COUNTIFS($G$3:G57,"=Fevereiro",$D$3:D57,"=Perdido"),0)</f>
        <v>0</v>
      </c>
      <c r="B57">
        <v>58967082</v>
      </c>
      <c r="C57" t="str">
        <f>VLOOKUP('1 - Base_relatório'!B57,Tabela2[],4,0)</f>
        <v>Emilly Moura</v>
      </c>
      <c r="D57" t="str">
        <f>VLOOKUP('1 - Base_relatório'!B57,Tabela2[],2,0)</f>
        <v>Em espera</v>
      </c>
      <c r="E57" s="2">
        <f>VLOOKUP('1 - Base_relatório'!B57,Tabela2[],3,0)</f>
        <v>44566</v>
      </c>
      <c r="F57" s="19">
        <f>VLOOKUP('1 - Base_relatório'!B57,Tabela2[],5,0)</f>
        <v>2448.54</v>
      </c>
      <c r="G57" t="str">
        <f>IF(Tabela1[[#This Row],[Data]]="","-", VLOOKUP(MONTH(Tabela1[[#This Row],[Data]]),$R$2:$S$5,2,0))</f>
        <v>Janeiro</v>
      </c>
      <c r="I57" s="16" t="str" cm="1">
        <f t="array" ref="I57">_xlfn.XLOOKUP(J57,$A$3:$A$356,Tabela1[Nome],"")</f>
        <v>Caroline Campos</v>
      </c>
      <c r="J57" s="21">
        <v>39</v>
      </c>
    </row>
    <row r="58" spans="1:10" x14ac:dyDescent="0.25">
      <c r="A58" s="22">
        <f>IF(AND(G58="Fevereiro",D58="Perdido"),COUNTIFS($G$3:G58,"=Fevereiro",$D$3:D58,"=Perdido"),0)</f>
        <v>0</v>
      </c>
      <c r="B58">
        <v>59658921</v>
      </c>
      <c r="C58" t="str">
        <f>VLOOKUP('1 - Base_relatório'!B58,Tabela2[],4,0)</f>
        <v>Ana Júlia Nogueira</v>
      </c>
      <c r="D58" t="str">
        <f>VLOOKUP('1 - Base_relatório'!B58,Tabela2[],2,0)</f>
        <v>Perdido</v>
      </c>
      <c r="E58" s="2">
        <f>VLOOKUP('1 - Base_relatório'!B58,Tabela2[],3,0)</f>
        <v>44566</v>
      </c>
      <c r="F58" s="19">
        <f>VLOOKUP('1 - Base_relatório'!B58,Tabela2[],5,0)</f>
        <v>2494.54</v>
      </c>
      <c r="G58" t="str">
        <f>IF(Tabela1[[#This Row],[Data]]="","-", VLOOKUP(MONTH(Tabela1[[#This Row],[Data]]),$R$2:$S$5,2,0))</f>
        <v>Janeiro</v>
      </c>
      <c r="I58" s="16" t="str" cm="1">
        <f t="array" ref="I58">_xlfn.XLOOKUP(J58,$A$3:$A$356,Tabela1[Nome],"")</f>
        <v>Davi Lucas Santos</v>
      </c>
      <c r="J58" s="21">
        <v>40</v>
      </c>
    </row>
    <row r="59" spans="1:10" x14ac:dyDescent="0.25">
      <c r="A59" s="22">
        <f>IF(AND(G59="Fevereiro",D59="Perdido"),COUNTIFS($G$3:G59,"=Fevereiro",$D$3:D59,"=Perdido"),0)</f>
        <v>0</v>
      </c>
      <c r="B59">
        <v>60350760</v>
      </c>
      <c r="C59" t="str">
        <f>VLOOKUP('1 - Base_relatório'!B59,Tabela2[],4,0)</f>
        <v>Stella Novaes</v>
      </c>
      <c r="D59" t="str">
        <f>VLOOKUP('1 - Base_relatório'!B59,Tabela2[],2,0)</f>
        <v>Perdido</v>
      </c>
      <c r="E59" s="2">
        <f>VLOOKUP('1 - Base_relatório'!B59,Tabela2[],3,0)</f>
        <v>44566</v>
      </c>
      <c r="F59" s="19">
        <f>VLOOKUP('1 - Base_relatório'!B59,Tabela2[],5,0)</f>
        <v>2540.54</v>
      </c>
      <c r="G59" t="str">
        <f>IF(Tabela1[[#This Row],[Data]]="","-", VLOOKUP(MONTH(Tabela1[[#This Row],[Data]]),$R$2:$S$5,2,0))</f>
        <v>Janeiro</v>
      </c>
      <c r="I59" s="16" t="str" cm="1">
        <f t="array" ref="I59">_xlfn.XLOOKUP(J59,$A$3:$A$356,Tabela1[Nome],"")</f>
        <v>Maria Clara Silva</v>
      </c>
      <c r="J59" s="21">
        <v>41</v>
      </c>
    </row>
    <row r="60" spans="1:10" x14ac:dyDescent="0.25">
      <c r="A60" s="22">
        <f>IF(AND(G60="Fevereiro",D60="Perdido"),COUNTIFS($G$3:G60,"=Fevereiro",$D$3:D60,"=Perdido"),0)</f>
        <v>0</v>
      </c>
      <c r="B60">
        <v>61042599</v>
      </c>
      <c r="C60" t="str">
        <f>VLOOKUP('1 - Base_relatório'!B60,Tabela2[],4,0)</f>
        <v>Sra. Letícia Novaes</v>
      </c>
      <c r="D60" t="str">
        <f>VLOOKUP('1 - Base_relatório'!B60,Tabela2[],2,0)</f>
        <v>Perdido</v>
      </c>
      <c r="E60" s="2">
        <f>VLOOKUP('1 - Base_relatório'!B60,Tabela2[],3,0)</f>
        <v>44566</v>
      </c>
      <c r="F60" s="19">
        <f>VLOOKUP('1 - Base_relatório'!B60,Tabela2[],5,0)</f>
        <v>2586.54</v>
      </c>
      <c r="G60" t="str">
        <f>IF(Tabela1[[#This Row],[Data]]="","-", VLOOKUP(MONTH(Tabela1[[#This Row],[Data]]),$R$2:$S$5,2,0))</f>
        <v>Janeiro</v>
      </c>
      <c r="I60" s="16" t="str" cm="1">
        <f t="array" ref="I60">_xlfn.XLOOKUP(J60,$A$3:$A$356,Tabela1[Nome],"")</f>
        <v>Marcelo Lopes</v>
      </c>
      <c r="J60" s="21">
        <v>42</v>
      </c>
    </row>
    <row r="61" spans="1:10" x14ac:dyDescent="0.25">
      <c r="A61" s="22">
        <f>IF(AND(G61="Fevereiro",D61="Perdido"),COUNTIFS($G$3:G61,"=Fevereiro",$D$3:D61,"=Perdido"),0)</f>
        <v>0</v>
      </c>
      <c r="B61">
        <v>61734438</v>
      </c>
      <c r="C61" t="str">
        <f>VLOOKUP('1 - Base_relatório'!B61,Tabela2[],4,0)</f>
        <v>Luna Sales</v>
      </c>
      <c r="D61" t="str">
        <f>VLOOKUP('1 - Base_relatório'!B61,Tabela2[],2,0)</f>
        <v>Em espera</v>
      </c>
      <c r="E61" s="2">
        <f>VLOOKUP('1 - Base_relatório'!B61,Tabela2[],3,0)</f>
        <v>44566</v>
      </c>
      <c r="F61" s="19">
        <f>VLOOKUP('1 - Base_relatório'!B61,Tabela2[],5,0)</f>
        <v>2632.54</v>
      </c>
      <c r="G61" t="str">
        <f>IF(Tabela1[[#This Row],[Data]]="","-", VLOOKUP(MONTH(Tabela1[[#This Row],[Data]]),$R$2:$S$5,2,0))</f>
        <v>Janeiro</v>
      </c>
      <c r="I61" s="16" t="str" cm="1">
        <f t="array" ref="I61">_xlfn.XLOOKUP(J61,$A$3:$A$356,Tabela1[Nome],"")</f>
        <v>Gabrielly Gomes</v>
      </c>
      <c r="J61" s="21">
        <v>43</v>
      </c>
    </row>
    <row r="62" spans="1:10" x14ac:dyDescent="0.25">
      <c r="A62" s="22">
        <f>IF(AND(G62="Fevereiro",D62="Perdido"),COUNTIFS($G$3:G62,"=Fevereiro",$D$3:D62,"=Perdido"),0)</f>
        <v>0</v>
      </c>
      <c r="B62">
        <v>62426277</v>
      </c>
      <c r="C62" t="str">
        <f>VLOOKUP('1 - Base_relatório'!B62,Tabela2[],4,0)</f>
        <v>Bianca Lima</v>
      </c>
      <c r="D62" t="str">
        <f>VLOOKUP('1 - Base_relatório'!B62,Tabela2[],2,0)</f>
        <v>Perdido</v>
      </c>
      <c r="E62" s="2">
        <f>VLOOKUP('1 - Base_relatório'!B62,Tabela2[],3,0)</f>
        <v>44566</v>
      </c>
      <c r="F62" s="19">
        <f>VLOOKUP('1 - Base_relatório'!B62,Tabela2[],5,0)</f>
        <v>2678.54</v>
      </c>
      <c r="G62" t="str">
        <f>IF(Tabela1[[#This Row],[Data]]="","-", VLOOKUP(MONTH(Tabela1[[#This Row],[Data]]),$R$2:$S$5,2,0))</f>
        <v>Janeiro</v>
      </c>
      <c r="I62" s="16" t="str" cm="1">
        <f t="array" ref="I62">_xlfn.XLOOKUP(J62,$A$3:$A$356,Tabela1[Nome],"")</f>
        <v>Sra. Elisa Fogaça</v>
      </c>
      <c r="J62" s="21">
        <v>44</v>
      </c>
    </row>
    <row r="63" spans="1:10" x14ac:dyDescent="0.25">
      <c r="A63" s="22">
        <f>IF(AND(G63="Fevereiro",D63="Perdido"),COUNTIFS($G$3:G63,"=Fevereiro",$D$3:D63,"=Perdido"),0)</f>
        <v>0</v>
      </c>
      <c r="B63">
        <v>63118116</v>
      </c>
      <c r="C63" t="str">
        <f>VLOOKUP('1 - Base_relatório'!B63,Tabela2[],4,0)</f>
        <v>Sarah Moura</v>
      </c>
      <c r="D63" t="str">
        <f>VLOOKUP('1 - Base_relatório'!B63,Tabela2[],2,0)</f>
        <v>Em espera</v>
      </c>
      <c r="E63" s="2">
        <f>VLOOKUP('1 - Base_relatório'!B63,Tabela2[],3,0)</f>
        <v>44566</v>
      </c>
      <c r="F63" s="19">
        <f>VLOOKUP('1 - Base_relatório'!B63,Tabela2[],5,0)</f>
        <v>2724.54</v>
      </c>
      <c r="G63" t="str">
        <f>IF(Tabela1[[#This Row],[Data]]="","-", VLOOKUP(MONTH(Tabela1[[#This Row],[Data]]),$R$2:$S$5,2,0))</f>
        <v>Janeiro</v>
      </c>
      <c r="I63" s="16" t="str" cm="1">
        <f t="array" ref="I63">_xlfn.XLOOKUP(J63,$A$3:$A$356,Tabela1[Nome],"")</f>
        <v>Sra. Helena da Mata</v>
      </c>
      <c r="J63" s="21">
        <v>45</v>
      </c>
    </row>
    <row r="64" spans="1:10" x14ac:dyDescent="0.25">
      <c r="A64" s="22">
        <f>IF(AND(G64="Fevereiro",D64="Perdido"),COUNTIFS($G$3:G64,"=Fevereiro",$D$3:D64,"=Perdido"),0)</f>
        <v>0</v>
      </c>
      <c r="B64">
        <v>63809955</v>
      </c>
      <c r="C64" t="str">
        <f>VLOOKUP('1 - Base_relatório'!B64,Tabela2[],4,0)</f>
        <v>Rodrigo Ribeiro</v>
      </c>
      <c r="D64" t="str">
        <f>VLOOKUP('1 - Base_relatório'!B64,Tabela2[],2,0)</f>
        <v>Ganho</v>
      </c>
      <c r="E64" s="2">
        <f>VLOOKUP('1 - Base_relatório'!B64,Tabela2[],3,0)</f>
        <v>44566</v>
      </c>
      <c r="F64" s="19">
        <f>VLOOKUP('1 - Base_relatório'!B64,Tabela2[],5,0)</f>
        <v>2770.54</v>
      </c>
      <c r="G64" t="str">
        <f>IF(Tabela1[[#This Row],[Data]]="","-", VLOOKUP(MONTH(Tabela1[[#This Row],[Data]]),$R$2:$S$5,2,0))</f>
        <v>Janeiro</v>
      </c>
      <c r="I64" s="16" t="str" cm="1">
        <f t="array" ref="I64">_xlfn.XLOOKUP(J64,$A$3:$A$356,Tabela1[Nome],"")</f>
        <v>Sr. Kaique Mendes</v>
      </c>
      <c r="J64" s="21">
        <v>46</v>
      </c>
    </row>
    <row r="65" spans="1:10" x14ac:dyDescent="0.25">
      <c r="A65" s="22">
        <f>IF(AND(G65="Fevereiro",D65="Perdido"),COUNTIFS($G$3:G65,"=Fevereiro",$D$3:D65,"=Perdido"),0)</f>
        <v>0</v>
      </c>
      <c r="B65">
        <v>64501794</v>
      </c>
      <c r="C65" t="str">
        <f>VLOOKUP('1 - Base_relatório'!B65,Tabela2[],4,0)</f>
        <v>Sra. Melissa das Neves</v>
      </c>
      <c r="D65" t="str">
        <f>VLOOKUP('1 - Base_relatório'!B65,Tabela2[],2,0)</f>
        <v>Ganho</v>
      </c>
      <c r="E65" s="2">
        <f>VLOOKUP('1 - Base_relatório'!B65,Tabela2[],3,0)</f>
        <v>44566</v>
      </c>
      <c r="F65" s="19">
        <f>VLOOKUP('1 - Base_relatório'!B65,Tabela2[],5,0)</f>
        <v>2816.54</v>
      </c>
      <c r="G65" t="str">
        <f>IF(Tabela1[[#This Row],[Data]]="","-", VLOOKUP(MONTH(Tabela1[[#This Row],[Data]]),$R$2:$S$5,2,0))</f>
        <v>Janeiro</v>
      </c>
      <c r="I65" s="16" t="str" cm="1">
        <f t="array" ref="I65">_xlfn.XLOOKUP(J65,$A$3:$A$356,Tabela1[Nome],"")</f>
        <v>Ana Sophia Ramos</v>
      </c>
      <c r="J65" s="21">
        <v>47</v>
      </c>
    </row>
    <row r="66" spans="1:10" x14ac:dyDescent="0.25">
      <c r="A66" s="22">
        <f>IF(AND(G66="Fevereiro",D66="Perdido"),COUNTIFS($G$3:G66,"=Fevereiro",$D$3:D66,"=Perdido"),0)</f>
        <v>0</v>
      </c>
      <c r="B66">
        <v>65193633</v>
      </c>
      <c r="C66" t="str">
        <f>VLOOKUP('1 - Base_relatório'!B66,Tabela2[],4,0)</f>
        <v>Dr. Noah Teixeira</v>
      </c>
      <c r="D66" t="str">
        <f>VLOOKUP('1 - Base_relatório'!B66,Tabela2[],2,0)</f>
        <v>Ganho</v>
      </c>
      <c r="E66" s="2">
        <f>VLOOKUP('1 - Base_relatório'!B66,Tabela2[],3,0)</f>
        <v>44566</v>
      </c>
      <c r="F66" s="19">
        <f>VLOOKUP('1 - Base_relatório'!B66,Tabela2[],5,0)</f>
        <v>2862.54</v>
      </c>
      <c r="G66" t="str">
        <f>IF(Tabela1[[#This Row],[Data]]="","-", VLOOKUP(MONTH(Tabela1[[#This Row],[Data]]),$R$2:$S$5,2,0))</f>
        <v>Janeiro</v>
      </c>
      <c r="I66" s="16" t="str" cm="1">
        <f t="array" ref="I66">_xlfn.XLOOKUP(J66,$A$3:$A$356,Tabela1[Nome],"")</f>
        <v>Luiz Gustavo Silva</v>
      </c>
      <c r="J66" s="21">
        <v>48</v>
      </c>
    </row>
    <row r="67" spans="1:10" x14ac:dyDescent="0.25">
      <c r="A67" s="22">
        <f>IF(AND(G67="Fevereiro",D67="Perdido"),COUNTIFS($G$3:G67,"=Fevereiro",$D$3:D67,"=Perdido"),0)</f>
        <v>0</v>
      </c>
      <c r="B67">
        <v>65885472</v>
      </c>
      <c r="C67" t="str">
        <f>VLOOKUP('1 - Base_relatório'!B67,Tabela2[],4,0)</f>
        <v>André Caldeira</v>
      </c>
      <c r="D67" t="str">
        <f>VLOOKUP('1 - Base_relatório'!B67,Tabela2[],2,0)</f>
        <v>Em espera</v>
      </c>
      <c r="E67" s="2">
        <f>VLOOKUP('1 - Base_relatório'!B67,Tabela2[],3,0)</f>
        <v>44566</v>
      </c>
      <c r="F67" s="19">
        <f>VLOOKUP('1 - Base_relatório'!B67,Tabela2[],5,0)</f>
        <v>2908.54</v>
      </c>
      <c r="G67" t="str">
        <f>IF(Tabela1[[#This Row],[Data]]="","-", VLOOKUP(MONTH(Tabela1[[#This Row],[Data]]),$R$2:$S$5,2,0))</f>
        <v>Janeiro</v>
      </c>
      <c r="I67" s="16" t="str" cm="1">
        <f t="array" ref="I67">_xlfn.XLOOKUP(J67,$A$3:$A$356,Tabela1[Nome],"")</f>
        <v>Agatha Ribeiro</v>
      </c>
      <c r="J67" s="21">
        <v>49</v>
      </c>
    </row>
    <row r="68" spans="1:10" x14ac:dyDescent="0.25">
      <c r="A68" s="22">
        <f>IF(AND(G68="Fevereiro",D68="Perdido"),COUNTIFS($G$3:G68,"=Fevereiro",$D$3:D68,"=Perdido"),0)</f>
        <v>0</v>
      </c>
      <c r="B68">
        <v>66577311</v>
      </c>
      <c r="C68" t="str">
        <f>VLOOKUP('1 - Base_relatório'!B68,Tabela2[],4,0)</f>
        <v>Cecília da Mota</v>
      </c>
      <c r="D68" t="str">
        <f>VLOOKUP('1 - Base_relatório'!B68,Tabela2[],2,0)</f>
        <v>Perdido</v>
      </c>
      <c r="E68" s="2">
        <f>VLOOKUP('1 - Base_relatório'!B68,Tabela2[],3,0)</f>
        <v>44566</v>
      </c>
      <c r="F68" s="19">
        <f>VLOOKUP('1 - Base_relatório'!B68,Tabela2[],5,0)</f>
        <v>2954.54</v>
      </c>
      <c r="G68" t="str">
        <f>IF(Tabela1[[#This Row],[Data]]="","-", VLOOKUP(MONTH(Tabela1[[#This Row],[Data]]),$R$2:$S$5,2,0))</f>
        <v>Janeiro</v>
      </c>
      <c r="I68" s="16" t="str" cm="1">
        <f t="array" ref="I68">_xlfn.XLOOKUP(J68,$A$3:$A$356,Tabela1[Nome],"")</f>
        <v>Maria Alice Vieira</v>
      </c>
      <c r="J68" s="21">
        <v>50</v>
      </c>
    </row>
    <row r="69" spans="1:10" x14ac:dyDescent="0.25">
      <c r="A69" s="22">
        <f>IF(AND(G69="Fevereiro",D69="Perdido"),COUNTIFS($G$3:G69,"=Fevereiro",$D$3:D69,"=Perdido"),0)</f>
        <v>0</v>
      </c>
      <c r="B69">
        <v>67269150</v>
      </c>
      <c r="C69" t="str">
        <f>VLOOKUP('1 - Base_relatório'!B69,Tabela2[],4,0)</f>
        <v>Srta. Bruna Rezende</v>
      </c>
      <c r="D69" t="str">
        <f>VLOOKUP('1 - Base_relatório'!B69,Tabela2[],2,0)</f>
        <v>Perdido</v>
      </c>
      <c r="E69" s="2">
        <f>VLOOKUP('1 - Base_relatório'!B69,Tabela2[],3,0)</f>
        <v>44566</v>
      </c>
      <c r="F69" s="19">
        <f>VLOOKUP('1 - Base_relatório'!B69,Tabela2[],5,0)</f>
        <v>3000.54</v>
      </c>
      <c r="G69" t="str">
        <f>IF(Tabela1[[#This Row],[Data]]="","-", VLOOKUP(MONTH(Tabela1[[#This Row],[Data]]),$R$2:$S$5,2,0))</f>
        <v>Janeiro</v>
      </c>
      <c r="I69" s="16" t="str" cm="1">
        <f t="array" ref="I69">_xlfn.XLOOKUP(J69,$A$3:$A$356,Tabela1[Nome],"")</f>
        <v>Heitor Campos</v>
      </c>
      <c r="J69" s="21">
        <v>51</v>
      </c>
    </row>
    <row r="70" spans="1:10" x14ac:dyDescent="0.25">
      <c r="A70" s="22">
        <f>IF(AND(G70="Fevereiro",D70="Perdido"),COUNTIFS($G$3:G70,"=Fevereiro",$D$3:D70,"=Perdido"),0)</f>
        <v>0</v>
      </c>
      <c r="B70">
        <v>67960989</v>
      </c>
      <c r="C70" t="str">
        <f>VLOOKUP('1 - Base_relatório'!B70,Tabela2[],4,0)</f>
        <v>Maria Clara Lopes</v>
      </c>
      <c r="D70" t="str">
        <f>VLOOKUP('1 - Base_relatório'!B70,Tabela2[],2,0)</f>
        <v>Perdido</v>
      </c>
      <c r="E70" s="2">
        <f>VLOOKUP('1 - Base_relatório'!B70,Tabela2[],3,0)</f>
        <v>44566</v>
      </c>
      <c r="F70" s="19">
        <f>VLOOKUP('1 - Base_relatório'!B70,Tabela2[],5,0)</f>
        <v>3046.54</v>
      </c>
      <c r="G70" t="str">
        <f>IF(Tabela1[[#This Row],[Data]]="","-", VLOOKUP(MONTH(Tabela1[[#This Row],[Data]]),$R$2:$S$5,2,0))</f>
        <v>Janeiro</v>
      </c>
      <c r="I70" s="16" t="str" cm="1">
        <f t="array" ref="I70">_xlfn.XLOOKUP(J70,$A$3:$A$356,Tabela1[Nome],"")</f>
        <v>Dr. João Lucas Castro</v>
      </c>
      <c r="J70" s="21">
        <v>52</v>
      </c>
    </row>
    <row r="71" spans="1:10" x14ac:dyDescent="0.25">
      <c r="A71" s="22">
        <f>IF(AND(G71="Fevereiro",D71="Perdido"),COUNTIFS($G$3:G71,"=Fevereiro",$D$3:D71,"=Perdido"),0)</f>
        <v>0</v>
      </c>
      <c r="B71">
        <v>68652828</v>
      </c>
      <c r="C71" t="str">
        <f>VLOOKUP('1 - Base_relatório'!B71,Tabela2[],4,0)</f>
        <v>Ryan Ribeiro</v>
      </c>
      <c r="D71" t="str">
        <f>VLOOKUP('1 - Base_relatório'!B71,Tabela2[],2,0)</f>
        <v>Em espera</v>
      </c>
      <c r="E71" s="2">
        <f>VLOOKUP('1 - Base_relatório'!B71,Tabela2[],3,0)</f>
        <v>44566</v>
      </c>
      <c r="F71" s="19">
        <f>VLOOKUP('1 - Base_relatório'!B71,Tabela2[],5,0)</f>
        <v>3092.54</v>
      </c>
      <c r="G71" t="str">
        <f>IF(Tabela1[[#This Row],[Data]]="","-", VLOOKUP(MONTH(Tabela1[[#This Row],[Data]]),$R$2:$S$5,2,0))</f>
        <v>Janeiro</v>
      </c>
      <c r="I71" s="16" t="str" cm="1">
        <f t="array" ref="I71">_xlfn.XLOOKUP(J71,$A$3:$A$356,Tabela1[Nome],"")</f>
        <v>Sr. Rafael Monteiro</v>
      </c>
      <c r="J71" s="21">
        <v>53</v>
      </c>
    </row>
    <row r="72" spans="1:10" x14ac:dyDescent="0.25">
      <c r="A72" s="22">
        <f>IF(AND(G72="Fevereiro",D72="Perdido"),COUNTIFS($G$3:G72,"=Fevereiro",$D$3:D72,"=Perdido"),0)</f>
        <v>0</v>
      </c>
      <c r="B72">
        <v>69344667</v>
      </c>
      <c r="C72" t="str">
        <f>VLOOKUP('1 - Base_relatório'!B72,Tabela2[],4,0)</f>
        <v>Ana Júlia Gonçalves</v>
      </c>
      <c r="D72" t="str">
        <f>VLOOKUP('1 - Base_relatório'!B72,Tabela2[],2,0)</f>
        <v>Perdido</v>
      </c>
      <c r="E72" s="2">
        <f>VLOOKUP('1 - Base_relatório'!B72,Tabela2[],3,0)</f>
        <v>44566</v>
      </c>
      <c r="F72" s="19">
        <f>VLOOKUP('1 - Base_relatório'!B72,Tabela2[],5,0)</f>
        <v>3138.54</v>
      </c>
      <c r="G72" t="str">
        <f>IF(Tabela1[[#This Row],[Data]]="","-", VLOOKUP(MONTH(Tabela1[[#This Row],[Data]]),$R$2:$S$5,2,0))</f>
        <v>Janeiro</v>
      </c>
      <c r="I72" s="16" t="str" cm="1">
        <f t="array" ref="I72">_xlfn.XLOOKUP(J72,$A$3:$A$356,Tabela1[Nome],"")</f>
        <v>Bianca Castro</v>
      </c>
      <c r="J72" s="21">
        <v>54</v>
      </c>
    </row>
    <row r="73" spans="1:10" x14ac:dyDescent="0.25">
      <c r="A73" s="22">
        <f>IF(AND(G73="Fevereiro",D73="Perdido"),COUNTIFS($G$3:G73,"=Fevereiro",$D$3:D73,"=Perdido"),0)</f>
        <v>0</v>
      </c>
      <c r="B73">
        <v>70036506</v>
      </c>
      <c r="C73" t="str">
        <f>VLOOKUP('1 - Base_relatório'!B73,Tabela2[],4,0)</f>
        <v>Marcela Rodrigues</v>
      </c>
      <c r="D73" t="str">
        <f>VLOOKUP('1 - Base_relatório'!B73,Tabela2[],2,0)</f>
        <v>Em espera</v>
      </c>
      <c r="E73" s="2">
        <f>VLOOKUP('1 - Base_relatório'!B73,Tabela2[],3,0)</f>
        <v>44566</v>
      </c>
      <c r="F73" s="19">
        <f>VLOOKUP('1 - Base_relatório'!B73,Tabela2[],5,0)</f>
        <v>3184.54</v>
      </c>
      <c r="G73" t="str">
        <f>IF(Tabela1[[#This Row],[Data]]="","-", VLOOKUP(MONTH(Tabela1[[#This Row],[Data]]),$R$2:$S$5,2,0))</f>
        <v>Janeiro</v>
      </c>
      <c r="I73" s="16" t="str" cm="1">
        <f t="array" ref="I73">_xlfn.XLOOKUP(J73,$A$3:$A$356,Tabela1[Nome],"")</f>
        <v>Thiago Rocha</v>
      </c>
      <c r="J73" s="21">
        <v>55</v>
      </c>
    </row>
    <row r="74" spans="1:10" x14ac:dyDescent="0.25">
      <c r="A74" s="22">
        <f>IF(AND(G74="Fevereiro",D74="Perdido"),COUNTIFS($G$3:G74,"=Fevereiro",$D$3:D74,"=Perdido"),0)</f>
        <v>0</v>
      </c>
      <c r="B74">
        <v>70728345</v>
      </c>
      <c r="C74" t="str">
        <f>VLOOKUP('1 - Base_relatório'!B74,Tabela2[],4,0)</f>
        <v>Gabriel da Rosa</v>
      </c>
      <c r="D74" t="str">
        <f>VLOOKUP('1 - Base_relatório'!B74,Tabela2[],2,0)</f>
        <v>Ganho</v>
      </c>
      <c r="E74" s="2">
        <f>VLOOKUP('1 - Base_relatório'!B74,Tabela2[],3,0)</f>
        <v>44566</v>
      </c>
      <c r="F74" s="19">
        <f>VLOOKUP('1 - Base_relatório'!B74,Tabela2[],5,0)</f>
        <v>3230.54</v>
      </c>
      <c r="G74" t="str">
        <f>IF(Tabela1[[#This Row],[Data]]="","-", VLOOKUP(MONTH(Tabela1[[#This Row],[Data]]),$R$2:$S$5,2,0))</f>
        <v>Janeiro</v>
      </c>
      <c r="I74" s="16" t="str" cm="1">
        <f t="array" ref="I74">_xlfn.XLOOKUP(J74,$A$3:$A$356,Tabela1[Nome],"")</f>
        <v>Gabrielly da Rosa</v>
      </c>
      <c r="J74" s="21">
        <v>56</v>
      </c>
    </row>
    <row r="75" spans="1:10" x14ac:dyDescent="0.25">
      <c r="A75" s="22">
        <f>IF(AND(G75="Fevereiro",D75="Perdido"),COUNTIFS($G$3:G75,"=Fevereiro",$D$3:D75,"=Perdido"),0)</f>
        <v>0</v>
      </c>
      <c r="B75">
        <v>71420184</v>
      </c>
      <c r="C75" t="str">
        <f>VLOOKUP('1 - Base_relatório'!B75,Tabela2[],4,0)</f>
        <v>Elisa Sales</v>
      </c>
      <c r="D75" t="str">
        <f>VLOOKUP('1 - Base_relatório'!B75,Tabela2[],2,0)</f>
        <v>Ganho</v>
      </c>
      <c r="E75" s="2">
        <f>VLOOKUP('1 - Base_relatório'!B75,Tabela2[],3,0)</f>
        <v>44566</v>
      </c>
      <c r="F75" s="19">
        <f>VLOOKUP('1 - Base_relatório'!B75,Tabela2[],5,0)</f>
        <v>3276.54</v>
      </c>
      <c r="G75" t="str">
        <f>IF(Tabela1[[#This Row],[Data]]="","-", VLOOKUP(MONTH(Tabela1[[#This Row],[Data]]),$R$2:$S$5,2,0))</f>
        <v>Janeiro</v>
      </c>
      <c r="I75" s="16" t="str" cm="1">
        <f t="array" ref="I75">_xlfn.XLOOKUP(J75,$A$3:$A$356,Tabela1[Nome],"")</f>
        <v>André Costa</v>
      </c>
      <c r="J75" s="21">
        <v>57</v>
      </c>
    </row>
    <row r="76" spans="1:10" x14ac:dyDescent="0.25">
      <c r="A76" s="22">
        <f>IF(AND(G76="Fevereiro",D76="Perdido"),COUNTIFS($G$3:G76,"=Fevereiro",$D$3:D76,"=Perdido"),0)</f>
        <v>0</v>
      </c>
      <c r="B76">
        <v>72112023</v>
      </c>
      <c r="C76" t="str">
        <f>VLOOKUP('1 - Base_relatório'!B76,Tabela2[],4,0)</f>
        <v>Olivia da Cunha</v>
      </c>
      <c r="D76" t="str">
        <f>VLOOKUP('1 - Base_relatório'!B76,Tabela2[],2,0)</f>
        <v>Ganho</v>
      </c>
      <c r="E76" s="2">
        <f>VLOOKUP('1 - Base_relatório'!B76,Tabela2[],3,0)</f>
        <v>44566</v>
      </c>
      <c r="F76" s="19">
        <f>VLOOKUP('1 - Base_relatório'!B76,Tabela2[],5,0)</f>
        <v>3322.54</v>
      </c>
      <c r="G76" t="str">
        <f>IF(Tabela1[[#This Row],[Data]]="","-", VLOOKUP(MONTH(Tabela1[[#This Row],[Data]]),$R$2:$S$5,2,0))</f>
        <v>Janeiro</v>
      </c>
      <c r="I76" s="16" t="str" cm="1">
        <f t="array" ref="I76">_xlfn.XLOOKUP(J76,$A$3:$A$356,Tabela1[Nome],"")</f>
        <v>Sr. Danilo Teixeira</v>
      </c>
      <c r="J76" s="21">
        <v>58</v>
      </c>
    </row>
    <row r="77" spans="1:10" x14ac:dyDescent="0.25">
      <c r="A77" s="22">
        <f>IF(AND(G77="Fevereiro",D77="Perdido"),COUNTIFS($G$3:G77,"=Fevereiro",$D$3:D77,"=Perdido"),0)</f>
        <v>0</v>
      </c>
      <c r="B77">
        <v>72803862</v>
      </c>
      <c r="C77" t="str">
        <f>VLOOKUP('1 - Base_relatório'!B77,Tabela2[],4,0)</f>
        <v>Sr. Nicolas Caldeira</v>
      </c>
      <c r="D77" t="str">
        <f>VLOOKUP('1 - Base_relatório'!B77,Tabela2[],2,0)</f>
        <v>Em espera</v>
      </c>
      <c r="E77" s="2">
        <f>VLOOKUP('1 - Base_relatório'!B77,Tabela2[],3,0)</f>
        <v>44566</v>
      </c>
      <c r="F77" s="19">
        <f>VLOOKUP('1 - Base_relatório'!B77,Tabela2[],5,0)</f>
        <v>3368.54</v>
      </c>
      <c r="G77" t="str">
        <f>IF(Tabela1[[#This Row],[Data]]="","-", VLOOKUP(MONTH(Tabela1[[#This Row],[Data]]),$R$2:$S$5,2,0))</f>
        <v>Janeiro</v>
      </c>
      <c r="I77" s="16" t="str" cm="1">
        <f t="array" ref="I77">_xlfn.XLOOKUP(J77,$A$3:$A$356,Tabela1[Nome],"")</f>
        <v/>
      </c>
      <c r="J77" s="21">
        <v>59</v>
      </c>
    </row>
    <row r="78" spans="1:10" x14ac:dyDescent="0.25">
      <c r="A78" s="22">
        <f>IF(AND(G78="Fevereiro",D78="Perdido"),COUNTIFS($G$3:G78,"=Fevereiro",$D$3:D78,"=Perdido"),0)</f>
        <v>0</v>
      </c>
      <c r="B78">
        <v>73495701</v>
      </c>
      <c r="C78" t="str">
        <f>VLOOKUP('1 - Base_relatório'!B78,Tabela2[],4,0)</f>
        <v>Luigi da Mata</v>
      </c>
      <c r="D78" t="str">
        <f>VLOOKUP('1 - Base_relatório'!B78,Tabela2[],2,0)</f>
        <v>Perdido</v>
      </c>
      <c r="E78" s="2">
        <f>VLOOKUP('1 - Base_relatório'!B78,Tabela2[],3,0)</f>
        <v>44566</v>
      </c>
      <c r="F78" s="19">
        <f>VLOOKUP('1 - Base_relatório'!B78,Tabela2[],5,0)</f>
        <v>3414.54</v>
      </c>
      <c r="G78" t="str">
        <f>IF(Tabela1[[#This Row],[Data]]="","-", VLOOKUP(MONTH(Tabela1[[#This Row],[Data]]),$R$2:$S$5,2,0))</f>
        <v>Janeiro</v>
      </c>
      <c r="I78" s="16" t="str" cm="1">
        <f t="array" ref="I78">_xlfn.XLOOKUP(J78,$A$3:$A$356,Tabela1[Nome],"")</f>
        <v/>
      </c>
      <c r="J78" s="21">
        <v>60</v>
      </c>
    </row>
    <row r="79" spans="1:10" x14ac:dyDescent="0.25">
      <c r="A79" s="22">
        <f>IF(AND(G79="Fevereiro",D79="Perdido"),COUNTIFS($G$3:G79,"=Fevereiro",$D$3:D79,"=Perdido"),0)</f>
        <v>0</v>
      </c>
      <c r="B79">
        <v>74187540</v>
      </c>
      <c r="C79" t="str">
        <f>VLOOKUP('1 - Base_relatório'!B79,Tabela2[],4,0)</f>
        <v>Lorenzo da Rocha</v>
      </c>
      <c r="D79" t="str">
        <f>VLOOKUP('1 - Base_relatório'!B79,Tabela2[],2,0)</f>
        <v>Perdido</v>
      </c>
      <c r="E79" s="2">
        <f>VLOOKUP('1 - Base_relatório'!B79,Tabela2[],3,0)</f>
        <v>44566</v>
      </c>
      <c r="F79" s="19">
        <f>VLOOKUP('1 - Base_relatório'!B79,Tabela2[],5,0)</f>
        <v>3460.54</v>
      </c>
      <c r="G79" t="str">
        <f>IF(Tabela1[[#This Row],[Data]]="","-", VLOOKUP(MONTH(Tabela1[[#This Row],[Data]]),$R$2:$S$5,2,0))</f>
        <v>Janeiro</v>
      </c>
      <c r="I79" s="16" t="str" cm="1">
        <f t="array" ref="I79">_xlfn.XLOOKUP(J79,$A$3:$A$356,Tabela1[Nome],"")</f>
        <v/>
      </c>
      <c r="J79" s="21">
        <v>61</v>
      </c>
    </row>
    <row r="80" spans="1:10" x14ac:dyDescent="0.25">
      <c r="A80" s="22">
        <f>IF(AND(G80="Fevereiro",D80="Perdido"),COUNTIFS($G$3:G80,"=Fevereiro",$D$3:D80,"=Perdido"),0)</f>
        <v>0</v>
      </c>
      <c r="B80">
        <v>74879379</v>
      </c>
      <c r="C80" t="str">
        <f>VLOOKUP('1 - Base_relatório'!B80,Tabela2[],4,0)</f>
        <v>Sr. Vitor Gabriel Jesus</v>
      </c>
      <c r="D80" t="str">
        <f>VLOOKUP('1 - Base_relatório'!B80,Tabela2[],2,0)</f>
        <v>Perdido</v>
      </c>
      <c r="E80" s="2">
        <f>VLOOKUP('1 - Base_relatório'!B80,Tabela2[],3,0)</f>
        <v>44566</v>
      </c>
      <c r="F80" s="19">
        <f>VLOOKUP('1 - Base_relatório'!B80,Tabela2[],5,0)</f>
        <v>3506.54</v>
      </c>
      <c r="G80" t="str">
        <f>IF(Tabela1[[#This Row],[Data]]="","-", VLOOKUP(MONTH(Tabela1[[#This Row],[Data]]),$R$2:$S$5,2,0))</f>
        <v>Janeiro</v>
      </c>
      <c r="I80" s="16" t="str" cm="1">
        <f t="array" ref="I80">_xlfn.XLOOKUP(J80,$A$3:$A$356,Tabela1[Nome],"")</f>
        <v/>
      </c>
      <c r="J80" s="21">
        <v>62</v>
      </c>
    </row>
    <row r="81" spans="1:10" x14ac:dyDescent="0.25">
      <c r="A81" s="22">
        <f>IF(AND(G81="Fevereiro",D81="Perdido"),COUNTIFS($G$3:G81,"=Fevereiro",$D$3:D81,"=Perdido"),0)</f>
        <v>0</v>
      </c>
      <c r="B81">
        <v>75571218</v>
      </c>
      <c r="C81" t="str">
        <f>VLOOKUP('1 - Base_relatório'!B81,Tabela2[],4,0)</f>
        <v>Dr. Luiz Fernando Silveira</v>
      </c>
      <c r="D81" t="str">
        <f>VLOOKUP('1 - Base_relatório'!B81,Tabela2[],2,0)</f>
        <v>Em espera</v>
      </c>
      <c r="E81" s="2">
        <f>VLOOKUP('1 - Base_relatório'!B81,Tabela2[],3,0)</f>
        <v>44566</v>
      </c>
      <c r="F81" s="19">
        <f>VLOOKUP('1 - Base_relatório'!B81,Tabela2[],5,0)</f>
        <v>3552.54</v>
      </c>
      <c r="G81" t="str">
        <f>IF(Tabela1[[#This Row],[Data]]="","-", VLOOKUP(MONTH(Tabela1[[#This Row],[Data]]),$R$2:$S$5,2,0))</f>
        <v>Janeiro</v>
      </c>
      <c r="I81" s="16" t="str" cm="1">
        <f t="array" ref="I81">_xlfn.XLOOKUP(J81,$A$3:$A$356,Tabela1[Nome],"")</f>
        <v/>
      </c>
      <c r="J81" s="21">
        <v>63</v>
      </c>
    </row>
    <row r="82" spans="1:10" x14ac:dyDescent="0.25">
      <c r="A82" s="22">
        <f>IF(AND(G82="Fevereiro",D82="Perdido"),COUNTIFS($G$3:G82,"=Fevereiro",$D$3:D82,"=Perdido"),0)</f>
        <v>0</v>
      </c>
      <c r="B82">
        <v>76263057</v>
      </c>
      <c r="C82" t="str">
        <f>VLOOKUP('1 - Base_relatório'!B82,Tabela2[],4,0)</f>
        <v>Pietro da Costa</v>
      </c>
      <c r="D82" t="str">
        <f>VLOOKUP('1 - Base_relatório'!B82,Tabela2[],2,0)</f>
        <v>Perdido</v>
      </c>
      <c r="E82" s="2">
        <f>VLOOKUP('1 - Base_relatório'!B82,Tabela2[],3,0)</f>
        <v>44566</v>
      </c>
      <c r="F82" s="19">
        <f>VLOOKUP('1 - Base_relatório'!B82,Tabela2[],5,0)</f>
        <v>3598.54</v>
      </c>
      <c r="G82" t="str">
        <f>IF(Tabela1[[#This Row],[Data]]="","-", VLOOKUP(MONTH(Tabela1[[#This Row],[Data]]),$R$2:$S$5,2,0))</f>
        <v>Janeiro</v>
      </c>
      <c r="I82" s="16" t="str" cm="1">
        <f t="array" ref="I82">_xlfn.XLOOKUP(J82,$A$3:$A$356,Tabela1[Nome],"")</f>
        <v/>
      </c>
      <c r="J82" s="21">
        <v>64</v>
      </c>
    </row>
    <row r="83" spans="1:10" x14ac:dyDescent="0.25">
      <c r="A83" s="22">
        <f>IF(AND(G83="Fevereiro",D83="Perdido"),COUNTIFS($G$3:G83,"=Fevereiro",$D$3:D83,"=Perdido"),0)</f>
        <v>0</v>
      </c>
      <c r="B83">
        <v>82489608</v>
      </c>
      <c r="C83" t="str">
        <f>VLOOKUP('1 - Base_relatório'!B83,Tabela2[],4,0)</f>
        <v>Eduardo da Rosa</v>
      </c>
      <c r="D83" t="str">
        <f>VLOOKUP('1 - Base_relatório'!B83,Tabela2[],2,0)</f>
        <v>Em espera</v>
      </c>
      <c r="E83" s="2">
        <f>VLOOKUP('1 - Base_relatório'!B83,Tabela2[],3,0)</f>
        <v>44566</v>
      </c>
      <c r="F83" s="19">
        <f>VLOOKUP('1 - Base_relatório'!B83,Tabela2[],5,0)</f>
        <v>4012.54</v>
      </c>
      <c r="G83" t="str">
        <f>IF(Tabela1[[#This Row],[Data]]="","-", VLOOKUP(MONTH(Tabela1[[#This Row],[Data]]),$R$2:$S$5,2,0))</f>
        <v>Janeiro</v>
      </c>
      <c r="I83" s="16" t="str" cm="1">
        <f t="array" ref="I83">_xlfn.XLOOKUP(J83,$A$3:$A$356,Tabela1[Nome],"")</f>
        <v/>
      </c>
      <c r="J83" s="21">
        <v>65</v>
      </c>
    </row>
    <row r="84" spans="1:10" x14ac:dyDescent="0.25">
      <c r="A84" s="22">
        <f>IF(AND(G84="Fevereiro",D84="Perdido"),COUNTIFS($G$3:G84,"=Fevereiro",$D$3:D84,"=Perdido"),0)</f>
        <v>0</v>
      </c>
      <c r="B84">
        <v>83181447</v>
      </c>
      <c r="C84" t="str">
        <f>VLOOKUP('1 - Base_relatório'!B84,Tabela2[],4,0)</f>
        <v>Calebe Pereira</v>
      </c>
      <c r="D84" t="str">
        <f>VLOOKUP('1 - Base_relatório'!B84,Tabela2[],2,0)</f>
        <v>Perdido</v>
      </c>
      <c r="E84" s="2">
        <f>VLOOKUP('1 - Base_relatório'!B84,Tabela2[],3,0)</f>
        <v>44566</v>
      </c>
      <c r="F84" s="19">
        <f>VLOOKUP('1 - Base_relatório'!B84,Tabela2[],5,0)</f>
        <v>4058.54</v>
      </c>
      <c r="G84" t="str">
        <f>IF(Tabela1[[#This Row],[Data]]="","-", VLOOKUP(MONTH(Tabela1[[#This Row],[Data]]),$R$2:$S$5,2,0))</f>
        <v>Janeiro</v>
      </c>
      <c r="I84" s="16" t="str" cm="1">
        <f t="array" ref="I84">_xlfn.XLOOKUP(J84,$A$3:$A$356,Tabela1[Nome],"")</f>
        <v/>
      </c>
      <c r="J84" s="21">
        <v>66</v>
      </c>
    </row>
    <row r="85" spans="1:10" x14ac:dyDescent="0.25">
      <c r="A85" s="22">
        <f>IF(AND(G85="Fevereiro",D85="Perdido"),COUNTIFS($G$3:G85,"=Fevereiro",$D$3:D85,"=Perdido"),0)</f>
        <v>0</v>
      </c>
      <c r="B85">
        <v>83873286</v>
      </c>
      <c r="C85" t="str">
        <f>VLOOKUP('1 - Base_relatório'!B85,Tabela2[],4,0)</f>
        <v>Davi Luiz Araújo</v>
      </c>
      <c r="D85" t="str">
        <f>VLOOKUP('1 - Base_relatório'!B85,Tabela2[],2,0)</f>
        <v>Em espera</v>
      </c>
      <c r="E85" s="2">
        <f>VLOOKUP('1 - Base_relatório'!B85,Tabela2[],3,0)</f>
        <v>44566</v>
      </c>
      <c r="F85" s="19">
        <f>VLOOKUP('1 - Base_relatório'!B85,Tabela2[],5,0)</f>
        <v>4104.54</v>
      </c>
      <c r="G85" t="str">
        <f>IF(Tabela1[[#This Row],[Data]]="","-", VLOOKUP(MONTH(Tabela1[[#This Row],[Data]]),$R$2:$S$5,2,0))</f>
        <v>Janeiro</v>
      </c>
      <c r="I85" s="16" t="str" cm="1">
        <f t="array" ref="I85">_xlfn.XLOOKUP(J85,$A$3:$A$356,Tabela1[Nome],"")</f>
        <v/>
      </c>
      <c r="J85" s="21">
        <v>67</v>
      </c>
    </row>
    <row r="86" spans="1:10" x14ac:dyDescent="0.25">
      <c r="A86" s="22">
        <f>IF(AND(G86="Fevereiro",D86="Perdido"),COUNTIFS($G$3:G86,"=Fevereiro",$D$3:D86,"=Perdido"),0)</f>
        <v>0</v>
      </c>
      <c r="B86">
        <v>84565125</v>
      </c>
      <c r="C86" t="str">
        <f>VLOOKUP('1 - Base_relatório'!B86,Tabela2[],4,0)</f>
        <v>Cauê da Rocha</v>
      </c>
      <c r="D86" t="str">
        <f>VLOOKUP('1 - Base_relatório'!B86,Tabela2[],2,0)</f>
        <v>Ganho</v>
      </c>
      <c r="E86" s="2">
        <f>VLOOKUP('1 - Base_relatório'!B86,Tabela2[],3,0)</f>
        <v>44566</v>
      </c>
      <c r="F86" s="19">
        <f>VLOOKUP('1 - Base_relatório'!B86,Tabela2[],5,0)</f>
        <v>4150.54</v>
      </c>
      <c r="G86" t="str">
        <f>IF(Tabela1[[#This Row],[Data]]="","-", VLOOKUP(MONTH(Tabela1[[#This Row],[Data]]),$R$2:$S$5,2,0))</f>
        <v>Janeiro</v>
      </c>
      <c r="I86" s="16" t="str" cm="1">
        <f t="array" ref="I86">_xlfn.XLOOKUP(J86,$A$3:$A$356,Tabela1[Nome],"")</f>
        <v/>
      </c>
      <c r="J86" s="21">
        <v>68</v>
      </c>
    </row>
    <row r="87" spans="1:10" x14ac:dyDescent="0.25">
      <c r="A87" s="22">
        <f>IF(AND(G87="Fevereiro",D87="Perdido"),COUNTIFS($G$3:G87,"=Fevereiro",$D$3:D87,"=Perdido"),0)</f>
        <v>0</v>
      </c>
      <c r="B87">
        <v>85256964</v>
      </c>
      <c r="C87" t="str">
        <f>VLOOKUP('1 - Base_relatório'!B87,Tabela2[],4,0)</f>
        <v>Sr. Levi Gomes</v>
      </c>
      <c r="D87" t="str">
        <f>VLOOKUP('1 - Base_relatório'!B87,Tabela2[],2,0)</f>
        <v>Ganho</v>
      </c>
      <c r="E87" s="2">
        <f>VLOOKUP('1 - Base_relatório'!B87,Tabela2[],3,0)</f>
        <v>44566</v>
      </c>
      <c r="F87" s="19">
        <f>VLOOKUP('1 - Base_relatório'!B87,Tabela2[],5,0)</f>
        <v>4196.54</v>
      </c>
      <c r="G87" t="str">
        <f>IF(Tabela1[[#This Row],[Data]]="","-", VLOOKUP(MONTH(Tabela1[[#This Row],[Data]]),$R$2:$S$5,2,0))</f>
        <v>Janeiro</v>
      </c>
      <c r="I87" s="16" t="str" cm="1">
        <f t="array" ref="I87">_xlfn.XLOOKUP(J87,$A$3:$A$356,Tabela1[Nome],"")</f>
        <v/>
      </c>
      <c r="J87" s="21">
        <v>69</v>
      </c>
    </row>
    <row r="88" spans="1:10" x14ac:dyDescent="0.25">
      <c r="A88" s="22">
        <f>IF(AND(G88="Fevereiro",D88="Perdido"),COUNTIFS($G$3:G88,"=Fevereiro",$D$3:D88,"=Perdido"),0)</f>
        <v>0</v>
      </c>
      <c r="B88">
        <v>85948803</v>
      </c>
      <c r="C88" t="str">
        <f>VLOOKUP('1 - Base_relatório'!B88,Tabela2[],4,0)</f>
        <v>Alana Dias</v>
      </c>
      <c r="D88" t="str">
        <f>VLOOKUP('1 - Base_relatório'!B88,Tabela2[],2,0)</f>
        <v>Ganho</v>
      </c>
      <c r="E88" s="2">
        <f>VLOOKUP('1 - Base_relatório'!B88,Tabela2[],3,0)</f>
        <v>44566</v>
      </c>
      <c r="F88" s="19">
        <f>VLOOKUP('1 - Base_relatório'!B88,Tabela2[],5,0)</f>
        <v>4242.54</v>
      </c>
      <c r="G88" t="str">
        <f>IF(Tabela1[[#This Row],[Data]]="","-", VLOOKUP(MONTH(Tabela1[[#This Row],[Data]]),$R$2:$S$5,2,0))</f>
        <v>Janeiro</v>
      </c>
      <c r="I88" s="16" t="str" cm="1">
        <f t="array" ref="I88">_xlfn.XLOOKUP(J88,$A$3:$A$356,Tabela1[Nome],"")</f>
        <v/>
      </c>
      <c r="J88" s="21">
        <v>70</v>
      </c>
    </row>
    <row r="89" spans="1:10" x14ac:dyDescent="0.25">
      <c r="A89" s="22">
        <f>IF(AND(G89="Fevereiro",D89="Perdido"),COUNTIFS($G$3:G89,"=Fevereiro",$D$3:D89,"=Perdido"),0)</f>
        <v>0</v>
      </c>
      <c r="B89">
        <v>86640642</v>
      </c>
      <c r="C89" t="str">
        <f>VLOOKUP('1 - Base_relatório'!B89,Tabela2[],4,0)</f>
        <v>Catarina das Neves</v>
      </c>
      <c r="D89" t="str">
        <f>VLOOKUP('1 - Base_relatório'!B89,Tabela2[],2,0)</f>
        <v>Em espera</v>
      </c>
      <c r="E89" s="2">
        <f>VLOOKUP('1 - Base_relatório'!B89,Tabela2[],3,0)</f>
        <v>44566</v>
      </c>
      <c r="F89" s="19">
        <f>VLOOKUP('1 - Base_relatório'!B89,Tabela2[],5,0)</f>
        <v>4288.54</v>
      </c>
      <c r="G89" t="str">
        <f>IF(Tabela1[[#This Row],[Data]]="","-", VLOOKUP(MONTH(Tabela1[[#This Row],[Data]]),$R$2:$S$5,2,0))</f>
        <v>Janeiro</v>
      </c>
      <c r="I89" s="16" t="str" cm="1">
        <f t="array" ref="I89">_xlfn.XLOOKUP(J89,$A$3:$A$356,Tabela1[Nome],"")</f>
        <v/>
      </c>
      <c r="J89" s="21">
        <v>71</v>
      </c>
    </row>
    <row r="90" spans="1:10" x14ac:dyDescent="0.25">
      <c r="A90" s="22">
        <f>IF(AND(G90="Fevereiro",D90="Perdido"),COUNTIFS($G$3:G90,"=Fevereiro",$D$3:D90,"=Perdido"),0)</f>
        <v>0</v>
      </c>
      <c r="B90">
        <v>87332481</v>
      </c>
      <c r="C90" t="str">
        <f>VLOOKUP('1 - Base_relatório'!B90,Tabela2[],4,0)</f>
        <v>Vitor Moreira</v>
      </c>
      <c r="D90" t="str">
        <f>VLOOKUP('1 - Base_relatório'!B90,Tabela2[],2,0)</f>
        <v>Perdido</v>
      </c>
      <c r="E90" s="2">
        <f>VLOOKUP('1 - Base_relatório'!B90,Tabela2[],3,0)</f>
        <v>44566</v>
      </c>
      <c r="F90" s="19">
        <f>VLOOKUP('1 - Base_relatório'!B90,Tabela2[],5,0)</f>
        <v>4334.54</v>
      </c>
      <c r="G90" t="str">
        <f>IF(Tabela1[[#This Row],[Data]]="","-", VLOOKUP(MONTH(Tabela1[[#This Row],[Data]]),$R$2:$S$5,2,0))</f>
        <v>Janeiro</v>
      </c>
      <c r="I90" s="16" t="str" cm="1">
        <f t="array" ref="I90">_xlfn.XLOOKUP(J90,$A$3:$A$356,Tabela1[Nome],"")</f>
        <v/>
      </c>
      <c r="J90" s="21">
        <v>72</v>
      </c>
    </row>
    <row r="91" spans="1:10" x14ac:dyDescent="0.25">
      <c r="A91" s="22">
        <f>IF(AND(G91="Fevereiro",D91="Perdido"),COUNTIFS($G$3:G91,"=Fevereiro",$D$3:D91,"=Perdido"),0)</f>
        <v>0</v>
      </c>
      <c r="B91">
        <v>88024320</v>
      </c>
      <c r="C91" t="str">
        <f>VLOOKUP('1 - Base_relatório'!B91,Tabela2[],4,0)</f>
        <v>Ana Laura Lopes</v>
      </c>
      <c r="D91" t="str">
        <f>VLOOKUP('1 - Base_relatório'!B91,Tabela2[],2,0)</f>
        <v>Perdido</v>
      </c>
      <c r="E91" s="2">
        <f>VLOOKUP('1 - Base_relatório'!B91,Tabela2[],3,0)</f>
        <v>44566</v>
      </c>
      <c r="F91" s="19">
        <f>VLOOKUP('1 - Base_relatório'!B91,Tabela2[],5,0)</f>
        <v>4380.54</v>
      </c>
      <c r="G91" t="str">
        <f>IF(Tabela1[[#This Row],[Data]]="","-", VLOOKUP(MONTH(Tabela1[[#This Row],[Data]]),$R$2:$S$5,2,0))</f>
        <v>Janeiro</v>
      </c>
      <c r="I91" s="16" t="str" cm="1">
        <f t="array" ref="I91">_xlfn.XLOOKUP(J91,$A$3:$A$356,Tabela1[Nome],"")</f>
        <v/>
      </c>
      <c r="J91" s="21">
        <v>73</v>
      </c>
    </row>
    <row r="92" spans="1:10" x14ac:dyDescent="0.25">
      <c r="A92" s="22">
        <f>IF(AND(G92="Fevereiro",D92="Perdido"),COUNTIFS($G$3:G92,"=Fevereiro",$D$3:D92,"=Perdido"),0)</f>
        <v>0</v>
      </c>
      <c r="B92">
        <v>88716159</v>
      </c>
      <c r="C92" t="str">
        <f>VLOOKUP('1 - Base_relatório'!B92,Tabela2[],4,0)</f>
        <v>Alice Nascimento</v>
      </c>
      <c r="D92" t="str">
        <f>VLOOKUP('1 - Base_relatório'!B92,Tabela2[],2,0)</f>
        <v>Perdido</v>
      </c>
      <c r="E92" s="2">
        <f>VLOOKUP('1 - Base_relatório'!B92,Tabela2[],3,0)</f>
        <v>44566</v>
      </c>
      <c r="F92" s="19">
        <f>VLOOKUP('1 - Base_relatório'!B92,Tabela2[],5,0)</f>
        <v>4426.54</v>
      </c>
      <c r="G92" t="str">
        <f>IF(Tabela1[[#This Row],[Data]]="","-", VLOOKUP(MONTH(Tabela1[[#This Row],[Data]]),$R$2:$S$5,2,0))</f>
        <v>Janeiro</v>
      </c>
      <c r="I92" s="16" t="str" cm="1">
        <f t="array" ref="I92">_xlfn.XLOOKUP(J92,$A$3:$A$356,Tabela1[Nome],"")</f>
        <v/>
      </c>
      <c r="J92" s="21">
        <v>74</v>
      </c>
    </row>
    <row r="93" spans="1:10" x14ac:dyDescent="0.25">
      <c r="A93" s="22">
        <f>IF(AND(G93="Fevereiro",D93="Perdido"),COUNTIFS($G$3:G93,"=Fevereiro",$D$3:D93,"=Perdido"),0)</f>
        <v>0</v>
      </c>
      <c r="B93">
        <v>89407998</v>
      </c>
      <c r="C93" t="str">
        <f>VLOOKUP('1 - Base_relatório'!B93,Tabela2[],4,0)</f>
        <v>Bárbara Rezende</v>
      </c>
      <c r="D93" t="str">
        <f>VLOOKUP('1 - Base_relatório'!B93,Tabela2[],2,0)</f>
        <v>Em espera</v>
      </c>
      <c r="E93" s="2">
        <f>VLOOKUP('1 - Base_relatório'!B93,Tabela2[],3,0)</f>
        <v>44566</v>
      </c>
      <c r="F93" s="19">
        <f>VLOOKUP('1 - Base_relatório'!B93,Tabela2[],5,0)</f>
        <v>4472.54</v>
      </c>
      <c r="G93" t="str">
        <f>IF(Tabela1[[#This Row],[Data]]="","-", VLOOKUP(MONTH(Tabela1[[#This Row],[Data]]),$R$2:$S$5,2,0))</f>
        <v>Janeiro</v>
      </c>
      <c r="I93" s="16" t="str" cm="1">
        <f t="array" ref="I93">_xlfn.XLOOKUP(J93,$A$3:$A$356,Tabela1[Nome],"")</f>
        <v/>
      </c>
      <c r="J93" s="21">
        <v>75</v>
      </c>
    </row>
    <row r="94" spans="1:10" x14ac:dyDescent="0.25">
      <c r="A94" s="22">
        <f>IF(AND(G94="Fevereiro",D94="Perdido"),COUNTIFS($G$3:G94,"=Fevereiro",$D$3:D94,"=Perdido"),0)</f>
        <v>0</v>
      </c>
      <c r="B94">
        <v>90099837</v>
      </c>
      <c r="C94" t="str">
        <f>VLOOKUP('1 - Base_relatório'!B94,Tabela2[],4,0)</f>
        <v>Ryan Almeida</v>
      </c>
      <c r="D94" t="str">
        <f>VLOOKUP('1 - Base_relatório'!B94,Tabela2[],2,0)</f>
        <v>Perdido</v>
      </c>
      <c r="E94" s="2">
        <f>VLOOKUP('1 - Base_relatório'!B94,Tabela2[],3,0)</f>
        <v>44566</v>
      </c>
      <c r="F94" s="19">
        <f>VLOOKUP('1 - Base_relatório'!B94,Tabela2[],5,0)</f>
        <v>4518.54</v>
      </c>
      <c r="G94" t="str">
        <f>IF(Tabela1[[#This Row],[Data]]="","-", VLOOKUP(MONTH(Tabela1[[#This Row],[Data]]),$R$2:$S$5,2,0))</f>
        <v>Janeiro</v>
      </c>
      <c r="I94" s="16" t="str" cm="1">
        <f t="array" ref="I94">_xlfn.XLOOKUP(J94,$A$3:$A$356,Tabela1[Nome],"")</f>
        <v/>
      </c>
      <c r="J94" s="21">
        <v>76</v>
      </c>
    </row>
    <row r="95" spans="1:10" x14ac:dyDescent="0.25">
      <c r="A95" s="22">
        <f>IF(AND(G95="Fevereiro",D95="Perdido"),COUNTIFS($G$3:G95,"=Fevereiro",$D$3:D95,"=Perdido"),0)</f>
        <v>0</v>
      </c>
      <c r="B95">
        <v>90791676</v>
      </c>
      <c r="C95" t="str">
        <f>VLOOKUP('1 - Base_relatório'!B95,Tabela2[],4,0)</f>
        <v>Amanda da Cunha</v>
      </c>
      <c r="D95" t="str">
        <f>VLOOKUP('1 - Base_relatório'!B95,Tabela2[],2,0)</f>
        <v>Em espera</v>
      </c>
      <c r="E95" s="2">
        <f>VLOOKUP('1 - Base_relatório'!B95,Tabela2[],3,0)</f>
        <v>44566</v>
      </c>
      <c r="F95" s="19">
        <f>VLOOKUP('1 - Base_relatório'!B95,Tabela2[],5,0)</f>
        <v>4564.54</v>
      </c>
      <c r="G95" t="str">
        <f>IF(Tabela1[[#This Row],[Data]]="","-", VLOOKUP(MONTH(Tabela1[[#This Row],[Data]]),$R$2:$S$5,2,0))</f>
        <v>Janeiro</v>
      </c>
      <c r="I95" s="16" t="str" cm="1">
        <f t="array" ref="I95">_xlfn.XLOOKUP(J95,$A$3:$A$356,Tabela1[Nome],"")</f>
        <v/>
      </c>
      <c r="J95" s="21">
        <v>77</v>
      </c>
    </row>
    <row r="96" spans="1:10" x14ac:dyDescent="0.25">
      <c r="A96" s="22">
        <f>IF(AND(G96="Fevereiro",D96="Perdido"),COUNTIFS($G$3:G96,"=Fevereiro",$D$3:D96,"=Perdido"),0)</f>
        <v>0</v>
      </c>
      <c r="B96">
        <v>91483515</v>
      </c>
      <c r="C96" t="str">
        <f>VLOOKUP('1 - Base_relatório'!B96,Tabela2[],4,0)</f>
        <v>Vitória Teixeira</v>
      </c>
      <c r="D96" t="str">
        <f>VLOOKUP('1 - Base_relatório'!B96,Tabela2[],2,0)</f>
        <v>Ganho</v>
      </c>
      <c r="E96" s="2">
        <f>VLOOKUP('1 - Base_relatório'!B96,Tabela2[],3,0)</f>
        <v>44566</v>
      </c>
      <c r="F96" s="19">
        <f>VLOOKUP('1 - Base_relatório'!B96,Tabela2[],5,0)</f>
        <v>4610.54</v>
      </c>
      <c r="G96" t="str">
        <f>IF(Tabela1[[#This Row],[Data]]="","-", VLOOKUP(MONTH(Tabela1[[#This Row],[Data]]),$R$2:$S$5,2,0))</f>
        <v>Janeiro</v>
      </c>
      <c r="I96" s="16" t="str" cm="1">
        <f t="array" ref="I96">_xlfn.XLOOKUP(J96,$A$3:$A$356,Tabela1[Nome],"")</f>
        <v/>
      </c>
      <c r="J96" s="21">
        <v>78</v>
      </c>
    </row>
    <row r="97" spans="1:10" x14ac:dyDescent="0.25">
      <c r="A97" s="22">
        <f>IF(AND(G97="Fevereiro",D97="Perdido"),COUNTIFS($G$3:G97,"=Fevereiro",$D$3:D97,"=Perdido"),0)</f>
        <v>0</v>
      </c>
      <c r="B97">
        <v>92175354</v>
      </c>
      <c r="C97" t="str">
        <f>VLOOKUP('1 - Base_relatório'!B97,Tabela2[],4,0)</f>
        <v>Natália Cardoso</v>
      </c>
      <c r="D97" t="str">
        <f>VLOOKUP('1 - Base_relatório'!B97,Tabela2[],2,0)</f>
        <v>Ganho</v>
      </c>
      <c r="E97" s="2">
        <f>VLOOKUP('1 - Base_relatório'!B97,Tabela2[],3,0)</f>
        <v>44566</v>
      </c>
      <c r="F97" s="19">
        <f>VLOOKUP('1 - Base_relatório'!B97,Tabela2[],5,0)</f>
        <v>4656.54</v>
      </c>
      <c r="G97" t="str">
        <f>IF(Tabela1[[#This Row],[Data]]="","-", VLOOKUP(MONTH(Tabela1[[#This Row],[Data]]),$R$2:$S$5,2,0))</f>
        <v>Janeiro</v>
      </c>
      <c r="I97" s="16" t="str" cm="1">
        <f t="array" ref="I97">_xlfn.XLOOKUP(J97,$A$3:$A$356,Tabela1[Nome],"")</f>
        <v/>
      </c>
      <c r="J97" s="21">
        <v>79</v>
      </c>
    </row>
    <row r="98" spans="1:10" x14ac:dyDescent="0.25">
      <c r="A98" s="22">
        <f>IF(AND(G98="Fevereiro",D98="Perdido"),COUNTIFS($G$3:G98,"=Fevereiro",$D$3:D98,"=Perdido"),0)</f>
        <v>0</v>
      </c>
      <c r="B98">
        <v>92867193</v>
      </c>
      <c r="C98" t="str">
        <f>VLOOKUP('1 - Base_relatório'!B98,Tabela2[],4,0)</f>
        <v>Breno Correia</v>
      </c>
      <c r="D98" t="str">
        <f>VLOOKUP('1 - Base_relatório'!B98,Tabela2[],2,0)</f>
        <v>Ganho</v>
      </c>
      <c r="E98" s="2">
        <f>VLOOKUP('1 - Base_relatório'!B98,Tabela2[],3,0)</f>
        <v>44566</v>
      </c>
      <c r="F98" s="19">
        <f>VLOOKUP('1 - Base_relatório'!B98,Tabela2[],5,0)</f>
        <v>4702.54</v>
      </c>
      <c r="G98" t="str">
        <f>IF(Tabela1[[#This Row],[Data]]="","-", VLOOKUP(MONTH(Tabela1[[#This Row],[Data]]),$R$2:$S$5,2,0))</f>
        <v>Janeiro</v>
      </c>
      <c r="I98" s="16" t="str" cm="1">
        <f t="array" ref="I98">_xlfn.XLOOKUP(J98,$A$3:$A$356,Tabela1[Nome],"")</f>
        <v/>
      </c>
      <c r="J98" s="21">
        <v>80</v>
      </c>
    </row>
    <row r="99" spans="1:10" x14ac:dyDescent="0.25">
      <c r="A99" s="22">
        <f>IF(AND(G99="Fevereiro",D99="Perdido"),COUNTIFS($G$3:G99,"=Fevereiro",$D$3:D99,"=Perdido"),0)</f>
        <v>0</v>
      </c>
      <c r="B99">
        <v>93559032</v>
      </c>
      <c r="C99" t="str">
        <f>VLOOKUP('1 - Base_relatório'!B99,Tabela2[],4,0)</f>
        <v>Ian Porto</v>
      </c>
      <c r="D99" t="str">
        <f>VLOOKUP('1 - Base_relatório'!B99,Tabela2[],2,0)</f>
        <v>Em espera</v>
      </c>
      <c r="E99" s="2">
        <f>VLOOKUP('1 - Base_relatório'!B99,Tabela2[],3,0)</f>
        <v>44566</v>
      </c>
      <c r="F99" s="19">
        <f>VLOOKUP('1 - Base_relatório'!B99,Tabela2[],5,0)</f>
        <v>4748.54</v>
      </c>
      <c r="G99" t="str">
        <f>IF(Tabela1[[#This Row],[Data]]="","-", VLOOKUP(MONTH(Tabela1[[#This Row],[Data]]),$R$2:$S$5,2,0))</f>
        <v>Janeiro</v>
      </c>
      <c r="I99" s="16" t="str" cm="1">
        <f t="array" ref="I99">_xlfn.XLOOKUP(J99,$A$3:$A$356,Tabela1[Nome],"")</f>
        <v/>
      </c>
      <c r="J99" s="21">
        <v>81</v>
      </c>
    </row>
    <row r="100" spans="1:10" x14ac:dyDescent="0.25">
      <c r="A100" s="22">
        <f>IF(AND(G100="Fevereiro",D100="Perdido"),COUNTIFS($G$3:G100,"=Fevereiro",$D$3:D100,"=Perdido"),0)</f>
        <v>0</v>
      </c>
      <c r="B100">
        <v>94250871</v>
      </c>
      <c r="C100" t="str">
        <f>VLOOKUP('1 - Base_relatório'!B100,Tabela2[],4,0)</f>
        <v>Luiz Felipe Carvalho</v>
      </c>
      <c r="D100" t="str">
        <f>VLOOKUP('1 - Base_relatório'!B100,Tabela2[],2,0)</f>
        <v>Perdido</v>
      </c>
      <c r="E100" s="2">
        <f>VLOOKUP('1 - Base_relatório'!B100,Tabela2[],3,0)</f>
        <v>44566</v>
      </c>
      <c r="F100" s="19">
        <f>VLOOKUP('1 - Base_relatório'!B100,Tabela2[],5,0)</f>
        <v>4794.54</v>
      </c>
      <c r="G100" t="str">
        <f>IF(Tabela1[[#This Row],[Data]]="","-", VLOOKUP(MONTH(Tabela1[[#This Row],[Data]]),$R$2:$S$5,2,0))</f>
        <v>Janeiro</v>
      </c>
      <c r="I100" s="16" t="str" cm="1">
        <f t="array" ref="I100">_xlfn.XLOOKUP(J100,$A$3:$A$356,Tabela1[Nome],"")</f>
        <v/>
      </c>
      <c r="J100" s="21">
        <v>82</v>
      </c>
    </row>
    <row r="101" spans="1:10" x14ac:dyDescent="0.25">
      <c r="A101" s="22">
        <f>IF(AND(G101="Fevereiro",D101="Perdido"),COUNTIFS($G$3:G101,"=Fevereiro",$D$3:D101,"=Perdido"),0)</f>
        <v>0</v>
      </c>
      <c r="B101">
        <v>94942710</v>
      </c>
      <c r="C101" t="str">
        <f>VLOOKUP('1 - Base_relatório'!B101,Tabela2[],4,0)</f>
        <v>Breno Moraes</v>
      </c>
      <c r="D101" t="str">
        <f>VLOOKUP('1 - Base_relatório'!B101,Tabela2[],2,0)</f>
        <v>Perdido</v>
      </c>
      <c r="E101" s="2">
        <f>VLOOKUP('1 - Base_relatório'!B101,Tabela2[],3,0)</f>
        <v>44566</v>
      </c>
      <c r="F101" s="19">
        <f>VLOOKUP('1 - Base_relatório'!B101,Tabela2[],5,0)</f>
        <v>4840.54</v>
      </c>
      <c r="G101" t="str">
        <f>IF(Tabela1[[#This Row],[Data]]="","-", VLOOKUP(MONTH(Tabela1[[#This Row],[Data]]),$R$2:$S$5,2,0))</f>
        <v>Janeiro</v>
      </c>
      <c r="I101" s="16" t="str" cm="1">
        <f t="array" ref="I101">_xlfn.XLOOKUP(J101,$A$3:$A$356,Tabela1[Nome],"")</f>
        <v/>
      </c>
      <c r="J101" s="21">
        <v>83</v>
      </c>
    </row>
    <row r="102" spans="1:10" x14ac:dyDescent="0.25">
      <c r="A102" s="22">
        <f>IF(AND(G102="Fevereiro",D102="Perdido"),COUNTIFS($G$3:G102,"=Fevereiro",$D$3:D102,"=Perdido"),0)</f>
        <v>0</v>
      </c>
      <c r="B102">
        <v>95634549</v>
      </c>
      <c r="C102" t="str">
        <f>VLOOKUP('1 - Base_relatório'!B102,Tabela2[],4,0)</f>
        <v>Caio Peixoto</v>
      </c>
      <c r="D102" t="str">
        <f>VLOOKUP('1 - Base_relatório'!B102,Tabela2[],2,0)</f>
        <v>Perdido</v>
      </c>
      <c r="E102" s="2">
        <f>VLOOKUP('1 - Base_relatório'!B102,Tabela2[],3,0)</f>
        <v>44566</v>
      </c>
      <c r="F102" s="19">
        <f>VLOOKUP('1 - Base_relatório'!B102,Tabela2[],5,0)</f>
        <v>4886.54</v>
      </c>
      <c r="G102" t="str">
        <f>IF(Tabela1[[#This Row],[Data]]="","-", VLOOKUP(MONTH(Tabela1[[#This Row],[Data]]),$R$2:$S$5,2,0))</f>
        <v>Janeiro</v>
      </c>
      <c r="I102" s="16" t="str" cm="1">
        <f t="array" ref="I102">_xlfn.XLOOKUP(J102,$A$3:$A$356,Tabela1[Nome],"")</f>
        <v/>
      </c>
      <c r="J102" s="21">
        <v>84</v>
      </c>
    </row>
    <row r="103" spans="1:10" x14ac:dyDescent="0.25">
      <c r="A103" s="22">
        <f>IF(AND(G103="Fevereiro",D103="Perdido"),COUNTIFS($G$3:G103,"=Fevereiro",$D$3:D103,"=Perdido"),0)</f>
        <v>0</v>
      </c>
      <c r="B103">
        <v>96326388</v>
      </c>
      <c r="C103" t="str">
        <f>VLOOKUP('1 - Base_relatório'!B103,Tabela2[],4,0)</f>
        <v>Felipe Gomes</v>
      </c>
      <c r="D103" t="str">
        <f>VLOOKUP('1 - Base_relatório'!B103,Tabela2[],2,0)</f>
        <v>Em espera</v>
      </c>
      <c r="E103" s="2">
        <f>VLOOKUP('1 - Base_relatório'!B103,Tabela2[],3,0)</f>
        <v>44566</v>
      </c>
      <c r="F103" s="19">
        <f>VLOOKUP('1 - Base_relatório'!B103,Tabela2[],5,0)</f>
        <v>4932.54</v>
      </c>
      <c r="G103" t="str">
        <f>IF(Tabela1[[#This Row],[Data]]="","-", VLOOKUP(MONTH(Tabela1[[#This Row],[Data]]),$R$2:$S$5,2,0))</f>
        <v>Janeiro</v>
      </c>
      <c r="I103" s="16" t="str" cm="1">
        <f t="array" ref="I103">_xlfn.XLOOKUP(J103,$A$3:$A$356,Tabela1[Nome],"")</f>
        <v/>
      </c>
      <c r="J103" s="21">
        <v>85</v>
      </c>
    </row>
    <row r="104" spans="1:10" x14ac:dyDescent="0.25">
      <c r="A104" s="22">
        <f>IF(AND(G104="Fevereiro",D104="Perdido"),COUNTIFS($G$3:G104,"=Fevereiro",$D$3:D104,"=Perdido"),0)</f>
        <v>0</v>
      </c>
      <c r="B104">
        <v>97018227</v>
      </c>
      <c r="C104" t="str">
        <f>VLOOKUP('1 - Base_relatório'!B104,Tabela2[],4,0)</f>
        <v>Ian Silveira</v>
      </c>
      <c r="D104" t="str">
        <f>VLOOKUP('1 - Base_relatório'!B104,Tabela2[],2,0)</f>
        <v>Perdido</v>
      </c>
      <c r="E104" s="2">
        <f>VLOOKUP('1 - Base_relatório'!B104,Tabela2[],3,0)</f>
        <v>44566</v>
      </c>
      <c r="F104" s="19">
        <f>VLOOKUP('1 - Base_relatório'!B104,Tabela2[],5,0)</f>
        <v>4978.54</v>
      </c>
      <c r="G104" t="str">
        <f>IF(Tabela1[[#This Row],[Data]]="","-", VLOOKUP(MONTH(Tabela1[[#This Row],[Data]]),$R$2:$S$5,2,0))</f>
        <v>Janeiro</v>
      </c>
      <c r="I104" s="16" t="str" cm="1">
        <f t="array" ref="I104">_xlfn.XLOOKUP(J104,$A$3:$A$356,Tabela1[Nome],"")</f>
        <v/>
      </c>
      <c r="J104" s="21">
        <v>86</v>
      </c>
    </row>
    <row r="105" spans="1:10" x14ac:dyDescent="0.25">
      <c r="A105" s="22">
        <f>IF(AND(G105="Fevereiro",D105="Perdido"),COUNTIFS($G$3:G105,"=Fevereiro",$D$3:D105,"=Perdido"),0)</f>
        <v>0</v>
      </c>
      <c r="B105">
        <v>97710066</v>
      </c>
      <c r="C105" t="str">
        <f>VLOOKUP('1 - Base_relatório'!B105,Tabela2[],4,0)</f>
        <v>Samuel Aragão</v>
      </c>
      <c r="D105" t="str">
        <f>VLOOKUP('1 - Base_relatório'!B105,Tabela2[],2,0)</f>
        <v>Em espera</v>
      </c>
      <c r="E105" s="2">
        <f>VLOOKUP('1 - Base_relatório'!B105,Tabela2[],3,0)</f>
        <v>44566</v>
      </c>
      <c r="F105" s="19">
        <f>VLOOKUP('1 - Base_relatório'!B105,Tabela2[],5,0)</f>
        <v>5024.54</v>
      </c>
      <c r="G105" t="str">
        <f>IF(Tabela1[[#This Row],[Data]]="","-", VLOOKUP(MONTH(Tabela1[[#This Row],[Data]]),$R$2:$S$5,2,0))</f>
        <v>Janeiro</v>
      </c>
      <c r="I105" s="16" t="str" cm="1">
        <f t="array" ref="I105">_xlfn.XLOOKUP(J105,$A$3:$A$356,Tabela1[Nome],"")</f>
        <v/>
      </c>
      <c r="J105" s="21">
        <v>87</v>
      </c>
    </row>
    <row r="106" spans="1:10" x14ac:dyDescent="0.25">
      <c r="A106" s="22">
        <f>IF(AND(G106="Fevereiro",D106="Perdido"),COUNTIFS($G$3:G106,"=Fevereiro",$D$3:D106,"=Perdido"),0)</f>
        <v>0</v>
      </c>
      <c r="B106">
        <v>98401905</v>
      </c>
      <c r="C106" t="str">
        <f>VLOOKUP('1 - Base_relatório'!B106,Tabela2[],4,0)</f>
        <v>Sr. Benício Aragão</v>
      </c>
      <c r="D106" t="str">
        <f>VLOOKUP('1 - Base_relatório'!B106,Tabela2[],2,0)</f>
        <v>Ganho</v>
      </c>
      <c r="E106" s="2">
        <f>VLOOKUP('1 - Base_relatório'!B106,Tabela2[],3,0)</f>
        <v>44567</v>
      </c>
      <c r="F106" s="19">
        <f>VLOOKUP('1 - Base_relatório'!B106,Tabela2[],5,0)</f>
        <v>5070.54</v>
      </c>
      <c r="G106" t="str">
        <f>IF(Tabela1[[#This Row],[Data]]="","-", VLOOKUP(MONTH(Tabela1[[#This Row],[Data]]),$R$2:$S$5,2,0))</f>
        <v>Janeiro</v>
      </c>
      <c r="I106" s="16" t="str" cm="1">
        <f t="array" ref="I106">_xlfn.XLOOKUP(J106,$A$3:$A$356,Tabela1[Nome],"")</f>
        <v/>
      </c>
      <c r="J106" s="21">
        <v>88</v>
      </c>
    </row>
    <row r="107" spans="1:10" x14ac:dyDescent="0.25">
      <c r="A107" s="22">
        <f>IF(AND(G107="Fevereiro",D107="Perdido"),COUNTIFS($G$3:G107,"=Fevereiro",$D$3:D107,"=Perdido"),0)</f>
        <v>0</v>
      </c>
      <c r="B107">
        <v>99093744</v>
      </c>
      <c r="C107" t="str">
        <f>VLOOKUP('1 - Base_relatório'!B107,Tabela2[],4,0)</f>
        <v>Dra. Ana Clara Monteiro</v>
      </c>
      <c r="D107" t="str">
        <f>VLOOKUP('1 - Base_relatório'!B107,Tabela2[],2,0)</f>
        <v>Ganho</v>
      </c>
      <c r="E107" s="2">
        <f>VLOOKUP('1 - Base_relatório'!B107,Tabela2[],3,0)</f>
        <v>44567</v>
      </c>
      <c r="F107" s="19">
        <f>VLOOKUP('1 - Base_relatório'!B107,Tabela2[],5,0)</f>
        <v>5116.54</v>
      </c>
      <c r="G107" t="str">
        <f>IF(Tabela1[[#This Row],[Data]]="","-", VLOOKUP(MONTH(Tabela1[[#This Row],[Data]]),$R$2:$S$5,2,0))</f>
        <v>Janeiro</v>
      </c>
      <c r="I107" s="16" t="str" cm="1">
        <f t="array" ref="I107">_xlfn.XLOOKUP(J107,$A$3:$A$356,Tabela1[Nome],"")</f>
        <v/>
      </c>
      <c r="J107" s="21">
        <v>89</v>
      </c>
    </row>
    <row r="108" spans="1:10" x14ac:dyDescent="0.25">
      <c r="A108" s="22">
        <f>IF(AND(G108="Fevereiro",D108="Perdido"),COUNTIFS($G$3:G108,"=Fevereiro",$D$3:D108,"=Perdido"),0)</f>
        <v>0</v>
      </c>
      <c r="B108">
        <v>99785583</v>
      </c>
      <c r="C108" t="str">
        <f>VLOOKUP('1 - Base_relatório'!B108,Tabela2[],4,0)</f>
        <v>Ana Júlia Ramos</v>
      </c>
      <c r="D108" t="str">
        <f>VLOOKUP('1 - Base_relatório'!B108,Tabela2[],2,0)</f>
        <v>Ganho</v>
      </c>
      <c r="E108" s="2">
        <f>VLOOKUP('1 - Base_relatório'!B108,Tabela2[],3,0)</f>
        <v>44567</v>
      </c>
      <c r="F108" s="19">
        <f>VLOOKUP('1 - Base_relatório'!B108,Tabela2[],5,0)</f>
        <v>5162.54</v>
      </c>
      <c r="G108" t="str">
        <f>IF(Tabela1[[#This Row],[Data]]="","-", VLOOKUP(MONTH(Tabela1[[#This Row],[Data]]),$R$2:$S$5,2,0))</f>
        <v>Janeiro</v>
      </c>
      <c r="I108" s="16" t="str" cm="1">
        <f t="array" ref="I108">_xlfn.XLOOKUP(J108,$A$3:$A$356,Tabela1[Nome],"")</f>
        <v/>
      </c>
      <c r="J108" s="21">
        <v>90</v>
      </c>
    </row>
    <row r="109" spans="1:10" x14ac:dyDescent="0.25">
      <c r="A109" s="22">
        <f>IF(AND(G109="Fevereiro",D109="Perdido"),COUNTIFS($G$3:G109,"=Fevereiro",$D$3:D109,"=Perdido"),0)</f>
        <v>0</v>
      </c>
      <c r="B109">
        <v>100477422</v>
      </c>
      <c r="C109" t="str">
        <f>VLOOKUP('1 - Base_relatório'!B109,Tabela2[],4,0)</f>
        <v>Sr. Raul da Costa</v>
      </c>
      <c r="D109" t="str">
        <f>VLOOKUP('1 - Base_relatório'!B109,Tabela2[],2,0)</f>
        <v>Em espera</v>
      </c>
      <c r="E109" s="2">
        <f>VLOOKUP('1 - Base_relatório'!B109,Tabela2[],3,0)</f>
        <v>44567</v>
      </c>
      <c r="F109" s="19">
        <f>VLOOKUP('1 - Base_relatório'!B109,Tabela2[],5,0)</f>
        <v>5208.54</v>
      </c>
      <c r="G109" t="str">
        <f>IF(Tabela1[[#This Row],[Data]]="","-", VLOOKUP(MONTH(Tabela1[[#This Row],[Data]]),$R$2:$S$5,2,0))</f>
        <v>Janeiro</v>
      </c>
      <c r="I109" s="16" t="str" cm="1">
        <f t="array" ref="I109">_xlfn.XLOOKUP(J109,$A$3:$A$356,Tabela1[Nome],"")</f>
        <v/>
      </c>
      <c r="J109" s="21">
        <v>91</v>
      </c>
    </row>
    <row r="110" spans="1:10" x14ac:dyDescent="0.25">
      <c r="A110" s="22">
        <f>IF(AND(G110="Fevereiro",D110="Perdido"),COUNTIFS($G$3:G110,"=Fevereiro",$D$3:D110,"=Perdido"),0)</f>
        <v>0</v>
      </c>
      <c r="B110">
        <v>101169261</v>
      </c>
      <c r="C110" t="str">
        <f>VLOOKUP('1 - Base_relatório'!B110,Tabela2[],4,0)</f>
        <v>Stephany Cardoso</v>
      </c>
      <c r="D110" t="str">
        <f>VLOOKUP('1 - Base_relatório'!B110,Tabela2[],2,0)</f>
        <v>Perdido</v>
      </c>
      <c r="E110" s="2">
        <f>VLOOKUP('1 - Base_relatório'!B110,Tabela2[],3,0)</f>
        <v>44567</v>
      </c>
      <c r="F110" s="19">
        <f>VLOOKUP('1 - Base_relatório'!B110,Tabela2[],5,0)</f>
        <v>5254.54</v>
      </c>
      <c r="G110" t="str">
        <f>IF(Tabela1[[#This Row],[Data]]="","-", VLOOKUP(MONTH(Tabela1[[#This Row],[Data]]),$R$2:$S$5,2,0))</f>
        <v>Janeiro</v>
      </c>
      <c r="I110" s="16" t="str" cm="1">
        <f t="array" ref="I110">_xlfn.XLOOKUP(J110,$A$3:$A$356,Tabela1[Nome],"")</f>
        <v/>
      </c>
      <c r="J110" s="21">
        <v>92</v>
      </c>
    </row>
    <row r="111" spans="1:10" x14ac:dyDescent="0.25">
      <c r="A111" s="22">
        <f>IF(AND(G111="Fevereiro",D111="Perdido"),COUNTIFS($G$3:G111,"=Fevereiro",$D$3:D111,"=Perdido"),0)</f>
        <v>0</v>
      </c>
      <c r="B111">
        <v>101861100</v>
      </c>
      <c r="C111" t="str">
        <f>VLOOKUP('1 - Base_relatório'!B111,Tabela2[],4,0)</f>
        <v>Luna Monteiro</v>
      </c>
      <c r="D111" t="str">
        <f>VLOOKUP('1 - Base_relatório'!B111,Tabela2[],2,0)</f>
        <v>Perdido</v>
      </c>
      <c r="E111" s="2">
        <f>VLOOKUP('1 - Base_relatório'!B111,Tabela2[],3,0)</f>
        <v>44567</v>
      </c>
      <c r="F111" s="19">
        <f>VLOOKUP('1 - Base_relatório'!B111,Tabela2[],5,0)</f>
        <v>5300.54</v>
      </c>
      <c r="G111" t="str">
        <f>IF(Tabela1[[#This Row],[Data]]="","-", VLOOKUP(MONTH(Tabela1[[#This Row],[Data]]),$R$2:$S$5,2,0))</f>
        <v>Janeiro</v>
      </c>
      <c r="I111" s="16" t="str" cm="1">
        <f t="array" ref="I111">_xlfn.XLOOKUP(J111,$A$3:$A$356,Tabela1[Nome],"")</f>
        <v/>
      </c>
      <c r="J111" s="21">
        <v>93</v>
      </c>
    </row>
    <row r="112" spans="1:10" x14ac:dyDescent="0.25">
      <c r="A112" s="22">
        <f>IF(AND(G112="Fevereiro",D112="Perdido"),COUNTIFS($G$3:G112,"=Fevereiro",$D$3:D112,"=Perdido"),0)</f>
        <v>0</v>
      </c>
      <c r="B112">
        <v>102552939</v>
      </c>
      <c r="C112" t="str">
        <f>VLOOKUP('1 - Base_relatório'!B112,Tabela2[],4,0)</f>
        <v>Sra. Gabrielly Jesus</v>
      </c>
      <c r="D112" t="str">
        <f>VLOOKUP('1 - Base_relatório'!B112,Tabela2[],2,0)</f>
        <v>Perdido</v>
      </c>
      <c r="E112" s="2">
        <f>VLOOKUP('1 - Base_relatório'!B112,Tabela2[],3,0)</f>
        <v>44567</v>
      </c>
      <c r="F112" s="19">
        <f>VLOOKUP('1 - Base_relatório'!B112,Tabela2[],5,0)</f>
        <v>5346.54</v>
      </c>
      <c r="G112" t="str">
        <f>IF(Tabela1[[#This Row],[Data]]="","-", VLOOKUP(MONTH(Tabela1[[#This Row],[Data]]),$R$2:$S$5,2,0))</f>
        <v>Janeiro</v>
      </c>
      <c r="I112" s="16" t="str" cm="1">
        <f t="array" ref="I112">_xlfn.XLOOKUP(J112,$A$3:$A$356,Tabela1[Nome],"")</f>
        <v/>
      </c>
      <c r="J112" s="21">
        <v>94</v>
      </c>
    </row>
    <row r="113" spans="1:10" x14ac:dyDescent="0.25">
      <c r="A113" s="22">
        <f>IF(AND(G113="Fevereiro",D113="Perdido"),COUNTIFS($G$3:G113,"=Fevereiro",$D$3:D113,"=Perdido"),0)</f>
        <v>0</v>
      </c>
      <c r="B113">
        <v>103244778</v>
      </c>
      <c r="C113" t="str">
        <f>VLOOKUP('1 - Base_relatório'!B113,Tabela2[],4,0)</f>
        <v>Vitor Souza</v>
      </c>
      <c r="D113" t="str">
        <f>VLOOKUP('1 - Base_relatório'!B113,Tabela2[],2,0)</f>
        <v>Em espera</v>
      </c>
      <c r="E113" s="2">
        <f>VLOOKUP('1 - Base_relatório'!B113,Tabela2[],3,0)</f>
        <v>44567</v>
      </c>
      <c r="F113" s="19">
        <f>VLOOKUP('1 - Base_relatório'!B113,Tabela2[],5,0)</f>
        <v>5392.54</v>
      </c>
      <c r="G113" t="str">
        <f>IF(Tabela1[[#This Row],[Data]]="","-", VLOOKUP(MONTH(Tabela1[[#This Row],[Data]]),$R$2:$S$5,2,0))</f>
        <v>Janeiro</v>
      </c>
      <c r="I113" s="16" t="str" cm="1">
        <f t="array" ref="I113">_xlfn.XLOOKUP(J113,$A$3:$A$356,Tabela1[Nome],"")</f>
        <v/>
      </c>
      <c r="J113" s="21">
        <v>95</v>
      </c>
    </row>
    <row r="114" spans="1:10" x14ac:dyDescent="0.25">
      <c r="A114" s="22">
        <f>IF(AND(G114="Fevereiro",D114="Perdido"),COUNTIFS($G$3:G114,"=Fevereiro",$D$3:D114,"=Perdido"),0)</f>
        <v>0</v>
      </c>
      <c r="B114">
        <v>103936617</v>
      </c>
      <c r="C114" t="str">
        <f>VLOOKUP('1 - Base_relatório'!B114,Tabela2[],4,0)</f>
        <v>Ana Luiza Moreira</v>
      </c>
      <c r="D114" t="str">
        <f>VLOOKUP('1 - Base_relatório'!B114,Tabela2[],2,0)</f>
        <v>Perdido</v>
      </c>
      <c r="E114" s="2">
        <f>VLOOKUP('1 - Base_relatório'!B114,Tabela2[],3,0)</f>
        <v>44567</v>
      </c>
      <c r="F114" s="19">
        <f>VLOOKUP('1 - Base_relatório'!B114,Tabela2[],5,0)</f>
        <v>5438.54</v>
      </c>
      <c r="G114" t="str">
        <f>IF(Tabela1[[#This Row],[Data]]="","-", VLOOKUP(MONTH(Tabela1[[#This Row],[Data]]),$R$2:$S$5,2,0))</f>
        <v>Janeiro</v>
      </c>
      <c r="I114" s="16" t="str" cm="1">
        <f t="array" ref="I114">_xlfn.XLOOKUP(J114,$A$3:$A$356,Tabela1[Nome],"")</f>
        <v/>
      </c>
      <c r="J114" s="21">
        <v>96</v>
      </c>
    </row>
    <row r="115" spans="1:10" x14ac:dyDescent="0.25">
      <c r="A115" s="22">
        <f>IF(AND(G115="Fevereiro",D115="Perdido"),COUNTIFS($G$3:G115,"=Fevereiro",$D$3:D115,"=Perdido"),0)</f>
        <v>0</v>
      </c>
      <c r="B115">
        <v>104628456</v>
      </c>
      <c r="C115" t="str">
        <f>VLOOKUP('1 - Base_relatório'!B115,Tabela2[],4,0)</f>
        <v>João Pedro Fogaça</v>
      </c>
      <c r="D115" t="str">
        <f>VLOOKUP('1 - Base_relatório'!B115,Tabela2[],2,0)</f>
        <v>Em espera</v>
      </c>
      <c r="E115" s="2">
        <f>VLOOKUP('1 - Base_relatório'!B115,Tabela2[],3,0)</f>
        <v>44567</v>
      </c>
      <c r="F115" s="19">
        <f>VLOOKUP('1 - Base_relatório'!B115,Tabela2[],5,0)</f>
        <v>5484.54</v>
      </c>
      <c r="G115" t="str">
        <f>IF(Tabela1[[#This Row],[Data]]="","-", VLOOKUP(MONTH(Tabela1[[#This Row],[Data]]),$R$2:$S$5,2,0))</f>
        <v>Janeiro</v>
      </c>
      <c r="I115" s="16" t="str" cm="1">
        <f t="array" ref="I115">_xlfn.XLOOKUP(J115,$A$3:$A$356,Tabela1[Nome],"")</f>
        <v/>
      </c>
      <c r="J115" s="21">
        <v>97</v>
      </c>
    </row>
    <row r="116" spans="1:10" x14ac:dyDescent="0.25">
      <c r="A116" s="22">
        <f>IF(AND(G116="Fevereiro",D116="Perdido"),COUNTIFS($G$3:G116,"=Fevereiro",$D$3:D116,"=Perdido"),0)</f>
        <v>0</v>
      </c>
      <c r="B116">
        <v>105320295</v>
      </c>
      <c r="C116" t="str">
        <f>VLOOKUP('1 - Base_relatório'!B116,Tabela2[],4,0)</f>
        <v>Luiz Gustavo da Cunha</v>
      </c>
      <c r="D116" t="str">
        <f>VLOOKUP('1 - Base_relatório'!B116,Tabela2[],2,0)</f>
        <v>Ganho</v>
      </c>
      <c r="E116" s="2">
        <f>VLOOKUP('1 - Base_relatório'!B116,Tabela2[],3,0)</f>
        <v>44567</v>
      </c>
      <c r="F116" s="19">
        <f>VLOOKUP('1 - Base_relatório'!B116,Tabela2[],5,0)</f>
        <v>5530.54</v>
      </c>
      <c r="G116" t="str">
        <f>IF(Tabela1[[#This Row],[Data]]="","-", VLOOKUP(MONTH(Tabela1[[#This Row],[Data]]),$R$2:$S$5,2,0))</f>
        <v>Janeiro</v>
      </c>
      <c r="I116" s="16" t="str" cm="1">
        <f t="array" ref="I116">_xlfn.XLOOKUP(J116,$A$3:$A$356,Tabela1[Nome],"")</f>
        <v/>
      </c>
      <c r="J116" s="21">
        <v>98</v>
      </c>
    </row>
    <row r="117" spans="1:10" x14ac:dyDescent="0.25">
      <c r="A117" s="22">
        <f>IF(AND(G117="Fevereiro",D117="Perdido"),COUNTIFS($G$3:G117,"=Fevereiro",$D$3:D117,"=Perdido"),0)</f>
        <v>0</v>
      </c>
      <c r="B117">
        <v>106012134</v>
      </c>
      <c r="C117" t="str">
        <f>VLOOKUP('1 - Base_relatório'!B117,Tabela2[],4,0)</f>
        <v>Maysa Duarte</v>
      </c>
      <c r="D117" t="str">
        <f>VLOOKUP('1 - Base_relatório'!B117,Tabela2[],2,0)</f>
        <v>Ganho</v>
      </c>
      <c r="E117" s="2">
        <f>VLOOKUP('1 - Base_relatório'!B117,Tabela2[],3,0)</f>
        <v>44567</v>
      </c>
      <c r="F117" s="19">
        <f>VLOOKUP('1 - Base_relatório'!B117,Tabela2[],5,0)</f>
        <v>5576.54</v>
      </c>
      <c r="G117" t="str">
        <f>IF(Tabela1[[#This Row],[Data]]="","-", VLOOKUP(MONTH(Tabela1[[#This Row],[Data]]),$R$2:$S$5,2,0))</f>
        <v>Janeiro</v>
      </c>
      <c r="I117" s="16" t="str" cm="1">
        <f t="array" ref="I117">_xlfn.XLOOKUP(J117,$A$3:$A$356,Tabela1[Nome],"")</f>
        <v/>
      </c>
      <c r="J117" s="21">
        <v>99</v>
      </c>
    </row>
    <row r="118" spans="1:10" x14ac:dyDescent="0.25">
      <c r="A118" s="22">
        <f>IF(AND(G118="Fevereiro",D118="Perdido"),COUNTIFS($G$3:G118,"=Fevereiro",$D$3:D118,"=Perdido"),0)</f>
        <v>0</v>
      </c>
      <c r="B118">
        <v>106703973</v>
      </c>
      <c r="C118" t="str">
        <f>VLOOKUP('1 - Base_relatório'!B118,Tabela2[],4,0)</f>
        <v>Melissa Azevedo</v>
      </c>
      <c r="D118" t="str">
        <f>VLOOKUP('1 - Base_relatório'!B118,Tabela2[],2,0)</f>
        <v>Ganho</v>
      </c>
      <c r="E118" s="2">
        <f>VLOOKUP('1 - Base_relatório'!B118,Tabela2[],3,0)</f>
        <v>44567</v>
      </c>
      <c r="F118" s="19">
        <f>VLOOKUP('1 - Base_relatório'!B118,Tabela2[],5,0)</f>
        <v>5622.54</v>
      </c>
      <c r="G118" t="str">
        <f>IF(Tabela1[[#This Row],[Data]]="","-", VLOOKUP(MONTH(Tabela1[[#This Row],[Data]]),$R$2:$S$5,2,0))</f>
        <v>Janeiro</v>
      </c>
      <c r="I118" s="16" t="str" cm="1">
        <f t="array" ref="I118">_xlfn.XLOOKUP(J118,$A$3:$A$356,Tabela1[Nome],"")</f>
        <v/>
      </c>
      <c r="J118" s="21">
        <v>100</v>
      </c>
    </row>
    <row r="119" spans="1:10" x14ac:dyDescent="0.25">
      <c r="A119" s="22">
        <f>IF(AND(G119="Fevereiro",D119="Perdido"),COUNTIFS($G$3:G119,"=Fevereiro",$D$3:D119,"=Perdido"),0)</f>
        <v>0</v>
      </c>
      <c r="B119">
        <v>107395812</v>
      </c>
      <c r="C119" t="str">
        <f>VLOOKUP('1 - Base_relatório'!B119,Tabela2[],4,0)</f>
        <v>Sr. Nicolas da Luz</v>
      </c>
      <c r="D119" t="str">
        <f>VLOOKUP('1 - Base_relatório'!B119,Tabela2[],2,0)</f>
        <v>Em espera</v>
      </c>
      <c r="E119" s="2">
        <f>VLOOKUP('1 - Base_relatório'!B119,Tabela2[],3,0)</f>
        <v>44567</v>
      </c>
      <c r="F119" s="19">
        <f>VLOOKUP('1 - Base_relatório'!B119,Tabela2[],5,0)</f>
        <v>5668.54</v>
      </c>
      <c r="G119" t="str">
        <f>IF(Tabela1[[#This Row],[Data]]="","-", VLOOKUP(MONTH(Tabela1[[#This Row],[Data]]),$R$2:$S$5,2,0))</f>
        <v>Janeiro</v>
      </c>
      <c r="I119" s="16" t="str" cm="1">
        <f t="array" ref="I119">_xlfn.XLOOKUP(J119,$A$3:$A$356,Tabela1[Nome],"")</f>
        <v/>
      </c>
      <c r="J119" s="21">
        <v>101</v>
      </c>
    </row>
    <row r="120" spans="1:10" x14ac:dyDescent="0.25">
      <c r="A120" s="22">
        <f>IF(AND(G120="Fevereiro",D120="Perdido"),COUNTIFS($G$3:G120,"=Fevereiro",$D$3:D120,"=Perdido"),0)</f>
        <v>0</v>
      </c>
      <c r="B120">
        <v>108087651</v>
      </c>
      <c r="C120" t="str">
        <f>VLOOKUP('1 - Base_relatório'!B120,Tabela2[],4,0)</f>
        <v>Giovanna Ramos</v>
      </c>
      <c r="D120" t="str">
        <f>VLOOKUP('1 - Base_relatório'!B120,Tabela2[],2,0)</f>
        <v>Perdido</v>
      </c>
      <c r="E120" s="2">
        <f>VLOOKUP('1 - Base_relatório'!B120,Tabela2[],3,0)</f>
        <v>44567</v>
      </c>
      <c r="F120" s="19">
        <f>VLOOKUP('1 - Base_relatório'!B120,Tabela2[],5,0)</f>
        <v>5714.54</v>
      </c>
      <c r="G120" t="str">
        <f>IF(Tabela1[[#This Row],[Data]]="","-", VLOOKUP(MONTH(Tabela1[[#This Row],[Data]]),$R$2:$S$5,2,0))</f>
        <v>Janeiro</v>
      </c>
      <c r="I120" s="16" t="str" cm="1">
        <f t="array" ref="I120">_xlfn.XLOOKUP(J120,$A$3:$A$356,Tabela1[Nome],"")</f>
        <v/>
      </c>
      <c r="J120" s="21">
        <v>102</v>
      </c>
    </row>
    <row r="121" spans="1:10" x14ac:dyDescent="0.25">
      <c r="A121" s="22">
        <f>IF(AND(G121="Fevereiro",D121="Perdido"),COUNTIFS($G$3:G121,"=Fevereiro",$D$3:D121,"=Perdido"),0)</f>
        <v>0</v>
      </c>
      <c r="B121">
        <v>108779490</v>
      </c>
      <c r="C121" t="str">
        <f>VLOOKUP('1 - Base_relatório'!B121,Tabela2[],4,0)</f>
        <v>Emanuelly Souza</v>
      </c>
      <c r="D121" t="str">
        <f>VLOOKUP('1 - Base_relatório'!B121,Tabela2[],2,0)</f>
        <v>Perdido</v>
      </c>
      <c r="E121" s="2">
        <f>VLOOKUP('1 - Base_relatório'!B121,Tabela2[],3,0)</f>
        <v>44567</v>
      </c>
      <c r="F121" s="19">
        <f>VLOOKUP('1 - Base_relatório'!B121,Tabela2[],5,0)</f>
        <v>5760.54</v>
      </c>
      <c r="G121" t="str">
        <f>IF(Tabela1[[#This Row],[Data]]="","-", VLOOKUP(MONTH(Tabela1[[#This Row],[Data]]),$R$2:$S$5,2,0))</f>
        <v>Janeiro</v>
      </c>
      <c r="I121" s="16" t="str" cm="1">
        <f t="array" ref="I121">_xlfn.XLOOKUP(J121,$A$3:$A$356,Tabela1[Nome],"")</f>
        <v/>
      </c>
      <c r="J121" s="21">
        <v>103</v>
      </c>
    </row>
    <row r="122" spans="1:10" x14ac:dyDescent="0.25">
      <c r="A122" s="22">
        <f>IF(AND(G122="Fevereiro",D122="Perdido"),COUNTIFS($G$3:G122,"=Fevereiro",$D$3:D122,"=Perdido"),0)</f>
        <v>0</v>
      </c>
      <c r="B122">
        <v>109471329</v>
      </c>
      <c r="C122" t="str">
        <f>VLOOKUP('1 - Base_relatório'!B122,Tabela2[],4,0)</f>
        <v>Sabrina Moura</v>
      </c>
      <c r="D122" t="str">
        <f>VLOOKUP('1 - Base_relatório'!B122,Tabela2[],2,0)</f>
        <v>Perdido</v>
      </c>
      <c r="E122" s="2">
        <f>VLOOKUP('1 - Base_relatório'!B122,Tabela2[],3,0)</f>
        <v>44567</v>
      </c>
      <c r="F122" s="19">
        <f>VLOOKUP('1 - Base_relatório'!B122,Tabela2[],5,0)</f>
        <v>5806.54</v>
      </c>
      <c r="G122" t="str">
        <f>IF(Tabela1[[#This Row],[Data]]="","-", VLOOKUP(MONTH(Tabela1[[#This Row],[Data]]),$R$2:$S$5,2,0))</f>
        <v>Janeiro</v>
      </c>
      <c r="I122" s="16" t="str" cm="1">
        <f t="array" ref="I122">_xlfn.XLOOKUP(J122,$A$3:$A$356,Tabela1[Nome],"")</f>
        <v/>
      </c>
      <c r="J122" s="21">
        <v>104</v>
      </c>
    </row>
    <row r="123" spans="1:10" x14ac:dyDescent="0.25">
      <c r="A123" s="22">
        <f>IF(AND(G123="Fevereiro",D123="Perdido"),COUNTIFS($G$3:G123,"=Fevereiro",$D$3:D123,"=Perdido"),0)</f>
        <v>0</v>
      </c>
      <c r="B123">
        <v>110163168</v>
      </c>
      <c r="C123" t="str">
        <f>VLOOKUP('1 - Base_relatório'!B123,Tabela2[],4,0)</f>
        <v>Ana da Conceição</v>
      </c>
      <c r="D123" t="str">
        <f>VLOOKUP('1 - Base_relatório'!B123,Tabela2[],2,0)</f>
        <v>Em espera</v>
      </c>
      <c r="E123" s="2">
        <f>VLOOKUP('1 - Base_relatório'!B123,Tabela2[],3,0)</f>
        <v>44567</v>
      </c>
      <c r="F123" s="19">
        <f>VLOOKUP('1 - Base_relatório'!B123,Tabela2[],5,0)</f>
        <v>5852.54</v>
      </c>
      <c r="G123" t="str">
        <f>IF(Tabela1[[#This Row],[Data]]="","-", VLOOKUP(MONTH(Tabela1[[#This Row],[Data]]),$R$2:$S$5,2,0))</f>
        <v>Janeiro</v>
      </c>
      <c r="I123" s="16" t="str" cm="1">
        <f t="array" ref="I123">_xlfn.XLOOKUP(J123,$A$3:$A$356,Tabela1[Nome],"")</f>
        <v/>
      </c>
      <c r="J123" s="21">
        <v>105</v>
      </c>
    </row>
    <row r="124" spans="1:10" x14ac:dyDescent="0.25">
      <c r="A124" s="22">
        <f>IF(AND(G124="Fevereiro",D124="Perdido"),COUNTIFS($G$3:G124,"=Fevereiro",$D$3:D124,"=Perdido"),0)</f>
        <v>0</v>
      </c>
      <c r="B124">
        <v>110855007</v>
      </c>
      <c r="C124" t="str">
        <f>VLOOKUP('1 - Base_relatório'!B124,Tabela2[],4,0)</f>
        <v>Júlia Duarte</v>
      </c>
      <c r="D124" t="str">
        <f>VLOOKUP('1 - Base_relatório'!B124,Tabela2[],2,0)</f>
        <v>Perdido</v>
      </c>
      <c r="E124" s="2">
        <f>VLOOKUP('1 - Base_relatório'!B124,Tabela2[],3,0)</f>
        <v>44567</v>
      </c>
      <c r="F124" s="19">
        <f>VLOOKUP('1 - Base_relatório'!B124,Tabela2[],5,0)</f>
        <v>5898.54</v>
      </c>
      <c r="G124" t="str">
        <f>IF(Tabela1[[#This Row],[Data]]="","-", VLOOKUP(MONTH(Tabela1[[#This Row],[Data]]),$R$2:$S$5,2,0))</f>
        <v>Janeiro</v>
      </c>
      <c r="I124" s="16" t="str" cm="1">
        <f t="array" ref="I124">_xlfn.XLOOKUP(J124,$A$3:$A$356,Tabela1[Nome],"")</f>
        <v/>
      </c>
      <c r="J124" s="21">
        <v>106</v>
      </c>
    </row>
    <row r="125" spans="1:10" x14ac:dyDescent="0.25">
      <c r="A125" s="22">
        <f>IF(AND(G125="Fevereiro",D125="Perdido"),COUNTIFS($G$3:G125,"=Fevereiro",$D$3:D125,"=Perdido"),0)</f>
        <v>0</v>
      </c>
      <c r="B125">
        <v>111546846</v>
      </c>
      <c r="C125" t="str">
        <f>VLOOKUP('1 - Base_relatório'!B125,Tabela2[],4,0)</f>
        <v>Sr. Thomas das Neves</v>
      </c>
      <c r="D125" t="str">
        <f>VLOOKUP('1 - Base_relatório'!B125,Tabela2[],2,0)</f>
        <v>Em espera</v>
      </c>
      <c r="E125" s="2">
        <f>VLOOKUP('1 - Base_relatório'!B125,Tabela2[],3,0)</f>
        <v>44567</v>
      </c>
      <c r="F125" s="19">
        <f>VLOOKUP('1 - Base_relatório'!B125,Tabela2[],5,0)</f>
        <v>5944.54</v>
      </c>
      <c r="G125" t="str">
        <f>IF(Tabela1[[#This Row],[Data]]="","-", VLOOKUP(MONTH(Tabela1[[#This Row],[Data]]),$R$2:$S$5,2,0))</f>
        <v>Janeiro</v>
      </c>
      <c r="I125" s="16" t="str" cm="1">
        <f t="array" ref="I125">_xlfn.XLOOKUP(J125,$A$3:$A$356,Tabela1[Nome],"")</f>
        <v/>
      </c>
      <c r="J125" s="21">
        <v>107</v>
      </c>
    </row>
    <row r="126" spans="1:10" x14ac:dyDescent="0.25">
      <c r="A126" s="22">
        <f>IF(AND(G126="Fevereiro",D126="Perdido"),COUNTIFS($G$3:G126,"=Fevereiro",$D$3:D126,"=Perdido"),0)</f>
        <v>0</v>
      </c>
      <c r="B126">
        <v>112238685</v>
      </c>
      <c r="C126" t="str">
        <f>VLOOKUP('1 - Base_relatório'!B126,Tabela2[],4,0)</f>
        <v>Davi Lucca Carvalho</v>
      </c>
      <c r="D126" t="str">
        <f>VLOOKUP('1 - Base_relatório'!B126,Tabela2[],2,0)</f>
        <v>Ganho</v>
      </c>
      <c r="E126" s="2">
        <f>VLOOKUP('1 - Base_relatório'!B126,Tabela2[],3,0)</f>
        <v>44567</v>
      </c>
      <c r="F126" s="19">
        <f>VLOOKUP('1 - Base_relatório'!B126,Tabela2[],5,0)</f>
        <v>5990.54</v>
      </c>
      <c r="G126" t="str">
        <f>IF(Tabela1[[#This Row],[Data]]="","-", VLOOKUP(MONTH(Tabela1[[#This Row],[Data]]),$R$2:$S$5,2,0))</f>
        <v>Janeiro</v>
      </c>
      <c r="I126" s="16" t="str" cm="1">
        <f t="array" ref="I126">_xlfn.XLOOKUP(J126,$A$3:$A$356,Tabela1[Nome],"")</f>
        <v/>
      </c>
      <c r="J126" s="21">
        <v>108</v>
      </c>
    </row>
    <row r="127" spans="1:10" x14ac:dyDescent="0.25">
      <c r="A127" s="22">
        <f>IF(AND(G127="Fevereiro",D127="Perdido"),COUNTIFS($G$3:G127,"=Fevereiro",$D$3:D127,"=Perdido"),0)</f>
        <v>0</v>
      </c>
      <c r="B127">
        <v>112930524</v>
      </c>
      <c r="C127" t="str">
        <f>VLOOKUP('1 - Base_relatório'!B127,Tabela2[],4,0)</f>
        <v>Igor Pires</v>
      </c>
      <c r="D127" t="str">
        <f>VLOOKUP('1 - Base_relatório'!B127,Tabela2[],2,0)</f>
        <v>Ganho</v>
      </c>
      <c r="E127" s="2">
        <f>VLOOKUP('1 - Base_relatório'!B127,Tabela2[],3,0)</f>
        <v>44567</v>
      </c>
      <c r="F127" s="19">
        <f>VLOOKUP('1 - Base_relatório'!B127,Tabela2[],5,0)</f>
        <v>6036.54</v>
      </c>
      <c r="G127" t="str">
        <f>IF(Tabela1[[#This Row],[Data]]="","-", VLOOKUP(MONTH(Tabela1[[#This Row],[Data]]),$R$2:$S$5,2,0))</f>
        <v>Janeiro</v>
      </c>
      <c r="I127" s="16" t="str" cm="1">
        <f t="array" ref="I127">_xlfn.XLOOKUP(J127,$A$3:$A$356,Tabela1[Nome],"")</f>
        <v/>
      </c>
      <c r="J127" s="21">
        <v>109</v>
      </c>
    </row>
    <row r="128" spans="1:10" x14ac:dyDescent="0.25">
      <c r="A128" s="22">
        <f>IF(AND(G128="Fevereiro",D128="Perdido"),COUNTIFS($G$3:G128,"=Fevereiro",$D$3:D128,"=Perdido"),0)</f>
        <v>0</v>
      </c>
      <c r="B128">
        <v>113622363</v>
      </c>
      <c r="C128" t="str">
        <f>VLOOKUP('1 - Base_relatório'!B128,Tabela2[],4,0)</f>
        <v>Gabriel Monteiro</v>
      </c>
      <c r="D128" t="str">
        <f>VLOOKUP('1 - Base_relatório'!B128,Tabela2[],2,0)</f>
        <v>Ganho</v>
      </c>
      <c r="E128" s="2">
        <f>VLOOKUP('1 - Base_relatório'!B128,Tabela2[],3,0)</f>
        <v>44567</v>
      </c>
      <c r="F128" s="19">
        <f>VLOOKUP('1 - Base_relatório'!B128,Tabela2[],5,0)</f>
        <v>6082.54</v>
      </c>
      <c r="G128" t="str">
        <f>IF(Tabela1[[#This Row],[Data]]="","-", VLOOKUP(MONTH(Tabela1[[#This Row],[Data]]),$R$2:$S$5,2,0))</f>
        <v>Janeiro</v>
      </c>
      <c r="I128" s="16" t="str" cm="1">
        <f t="array" ref="I128">_xlfn.XLOOKUP(J128,$A$3:$A$356,Tabela1[Nome],"")</f>
        <v/>
      </c>
      <c r="J128" s="21">
        <v>110</v>
      </c>
    </row>
    <row r="129" spans="1:10" x14ac:dyDescent="0.25">
      <c r="A129" s="22">
        <f>IF(AND(G129="Fevereiro",D129="Perdido"),COUNTIFS($G$3:G129,"=Fevereiro",$D$3:D129,"=Perdido"),0)</f>
        <v>0</v>
      </c>
      <c r="B129">
        <v>114314202</v>
      </c>
      <c r="C129" t="str">
        <f>VLOOKUP('1 - Base_relatório'!B129,Tabela2[],4,0)</f>
        <v>Breno Sales</v>
      </c>
      <c r="D129" t="str">
        <f>VLOOKUP('1 - Base_relatório'!B129,Tabela2[],2,0)</f>
        <v>Em espera</v>
      </c>
      <c r="E129" s="2">
        <f>VLOOKUP('1 - Base_relatório'!B129,Tabela2[],3,0)</f>
        <v>44567</v>
      </c>
      <c r="F129" s="19">
        <f>VLOOKUP('1 - Base_relatório'!B129,Tabela2[],5,0)</f>
        <v>6128.54</v>
      </c>
      <c r="G129" t="str">
        <f>IF(Tabela1[[#This Row],[Data]]="","-", VLOOKUP(MONTH(Tabela1[[#This Row],[Data]]),$R$2:$S$5,2,0))</f>
        <v>Janeiro</v>
      </c>
      <c r="I129" s="16" t="str" cm="1">
        <f t="array" ref="I129">_xlfn.XLOOKUP(J129,$A$3:$A$356,Tabela1[Nome],"")</f>
        <v/>
      </c>
      <c r="J129" s="21">
        <v>111</v>
      </c>
    </row>
    <row r="130" spans="1:10" x14ac:dyDescent="0.25">
      <c r="A130" s="22">
        <f>IF(AND(G130="Fevereiro",D130="Perdido"),COUNTIFS($G$3:G130,"=Fevereiro",$D$3:D130,"=Perdido"),0)</f>
        <v>0</v>
      </c>
      <c r="B130">
        <v>115006041</v>
      </c>
      <c r="C130" t="str">
        <f>VLOOKUP('1 - Base_relatório'!B130,Tabela2[],4,0)</f>
        <v>Lívia Melo</v>
      </c>
      <c r="D130" t="str">
        <f>VLOOKUP('1 - Base_relatório'!B130,Tabela2[],2,0)</f>
        <v>Perdido</v>
      </c>
      <c r="E130" s="2">
        <f>VLOOKUP('1 - Base_relatório'!B130,Tabela2[],3,0)</f>
        <v>44567</v>
      </c>
      <c r="F130" s="19">
        <f>VLOOKUP('1 - Base_relatório'!B130,Tabela2[],5,0)</f>
        <v>6174.54</v>
      </c>
      <c r="G130" t="str">
        <f>IF(Tabela1[[#This Row],[Data]]="","-", VLOOKUP(MONTH(Tabela1[[#This Row],[Data]]),$R$2:$S$5,2,0))</f>
        <v>Janeiro</v>
      </c>
      <c r="I130" s="16" t="str" cm="1">
        <f t="array" ref="I130">_xlfn.XLOOKUP(J130,$A$3:$A$356,Tabela1[Nome],"")</f>
        <v/>
      </c>
      <c r="J130" s="21">
        <v>112</v>
      </c>
    </row>
    <row r="131" spans="1:10" x14ac:dyDescent="0.25">
      <c r="A131" s="22">
        <f>IF(AND(G131="Fevereiro",D131="Perdido"),COUNTIFS($G$3:G131,"=Fevereiro",$D$3:D131,"=Perdido"),0)</f>
        <v>0</v>
      </c>
      <c r="B131">
        <v>115697880</v>
      </c>
      <c r="C131" t="str">
        <f>VLOOKUP('1 - Base_relatório'!B131,Tabela2[],4,0)</f>
        <v>Miguel Porto</v>
      </c>
      <c r="D131" t="str">
        <f>VLOOKUP('1 - Base_relatório'!B131,Tabela2[],2,0)</f>
        <v>Perdido</v>
      </c>
      <c r="E131" s="2">
        <f>VLOOKUP('1 - Base_relatório'!B131,Tabela2[],3,0)</f>
        <v>44567</v>
      </c>
      <c r="F131" s="19">
        <f>VLOOKUP('1 - Base_relatório'!B131,Tabela2[],5,0)</f>
        <v>6220.54</v>
      </c>
      <c r="G131" t="str">
        <f>IF(Tabela1[[#This Row],[Data]]="","-", VLOOKUP(MONTH(Tabela1[[#This Row],[Data]]),$R$2:$S$5,2,0))</f>
        <v>Janeiro</v>
      </c>
      <c r="I131" s="16" t="str" cm="1">
        <f t="array" ref="I131">_xlfn.XLOOKUP(J131,$A$3:$A$356,Tabela1[Nome],"")</f>
        <v/>
      </c>
      <c r="J131" s="21">
        <v>113</v>
      </c>
    </row>
    <row r="132" spans="1:10" x14ac:dyDescent="0.25">
      <c r="A132" s="22">
        <f>IF(AND(G132="Fevereiro",D132="Perdido"),COUNTIFS($G$3:G132,"=Fevereiro",$D$3:D132,"=Perdido"),0)</f>
        <v>0</v>
      </c>
      <c r="B132">
        <v>116389719</v>
      </c>
      <c r="C132" t="str">
        <f>VLOOKUP('1 - Base_relatório'!B132,Tabela2[],4,0)</f>
        <v>Gabriela Lima</v>
      </c>
      <c r="D132" t="str">
        <f>VLOOKUP('1 - Base_relatório'!B132,Tabela2[],2,0)</f>
        <v>Perdido</v>
      </c>
      <c r="E132" s="2">
        <f>VLOOKUP('1 - Base_relatório'!B132,Tabela2[],3,0)</f>
        <v>44567</v>
      </c>
      <c r="F132" s="19">
        <f>VLOOKUP('1 - Base_relatório'!B132,Tabela2[],5,0)</f>
        <v>6266.54</v>
      </c>
      <c r="G132" t="str">
        <f>IF(Tabela1[[#This Row],[Data]]="","-", VLOOKUP(MONTH(Tabela1[[#This Row],[Data]]),$R$2:$S$5,2,0))</f>
        <v>Janeiro</v>
      </c>
      <c r="I132" s="16" t="str" cm="1">
        <f t="array" ref="I132">_xlfn.XLOOKUP(J132,$A$3:$A$356,Tabela1[Nome],"")</f>
        <v/>
      </c>
      <c r="J132" s="21">
        <v>114</v>
      </c>
    </row>
    <row r="133" spans="1:10" x14ac:dyDescent="0.25">
      <c r="A133" s="22">
        <f>IF(AND(G133="Fevereiro",D133="Perdido"),COUNTIFS($G$3:G133,"=Fevereiro",$D$3:D133,"=Perdido"),0)</f>
        <v>0</v>
      </c>
      <c r="B133">
        <v>117081558</v>
      </c>
      <c r="C133" t="str">
        <f>VLOOKUP('1 - Base_relatório'!B133,Tabela2[],4,0)</f>
        <v>Nathan Rodrigues</v>
      </c>
      <c r="D133" t="str">
        <f>VLOOKUP('1 - Base_relatório'!B133,Tabela2[],2,0)</f>
        <v>Em espera</v>
      </c>
      <c r="E133" s="2">
        <f>VLOOKUP('1 - Base_relatório'!B133,Tabela2[],3,0)</f>
        <v>44567</v>
      </c>
      <c r="F133" s="19">
        <f>VLOOKUP('1 - Base_relatório'!B133,Tabela2[],5,0)</f>
        <v>6312.54</v>
      </c>
      <c r="G133" t="str">
        <f>IF(Tabela1[[#This Row],[Data]]="","-", VLOOKUP(MONTH(Tabela1[[#This Row],[Data]]),$R$2:$S$5,2,0))</f>
        <v>Janeiro</v>
      </c>
      <c r="I133" s="16" t="str" cm="1">
        <f t="array" ref="I133">_xlfn.XLOOKUP(J133,$A$3:$A$356,Tabela1[Nome],"")</f>
        <v/>
      </c>
      <c r="J133" s="21">
        <v>115</v>
      </c>
    </row>
    <row r="134" spans="1:10" x14ac:dyDescent="0.25">
      <c r="A134" s="22">
        <f>IF(AND(G134="Fevereiro",D134="Perdido"),COUNTIFS($G$3:G134,"=Fevereiro",$D$3:D134,"=Perdido"),0)</f>
        <v>0</v>
      </c>
      <c r="B134">
        <v>117773397</v>
      </c>
      <c r="C134" t="str">
        <f>VLOOKUP('1 - Base_relatório'!B134,Tabela2[],4,0)</f>
        <v>Cecília da Cruz</v>
      </c>
      <c r="D134" t="str">
        <f>VLOOKUP('1 - Base_relatório'!B134,Tabela2[],2,0)</f>
        <v>Perdido</v>
      </c>
      <c r="E134" s="2">
        <f>VLOOKUP('1 - Base_relatório'!B134,Tabela2[],3,0)</f>
        <v>44567</v>
      </c>
      <c r="F134" s="19">
        <f>VLOOKUP('1 - Base_relatório'!B134,Tabela2[],5,0)</f>
        <v>6358.54</v>
      </c>
      <c r="G134" t="str">
        <f>IF(Tabela1[[#This Row],[Data]]="","-", VLOOKUP(MONTH(Tabela1[[#This Row],[Data]]),$R$2:$S$5,2,0))</f>
        <v>Janeiro</v>
      </c>
      <c r="I134" s="16" t="str" cm="1">
        <f t="array" ref="I134">_xlfn.XLOOKUP(J134,$A$3:$A$356,Tabela1[Nome],"")</f>
        <v/>
      </c>
      <c r="J134" s="21">
        <v>116</v>
      </c>
    </row>
    <row r="135" spans="1:10" x14ac:dyDescent="0.25">
      <c r="A135" s="22">
        <f>IF(AND(G135="Fevereiro",D135="Perdido"),COUNTIFS($G$3:G135,"=Fevereiro",$D$3:D135,"=Perdido"),0)</f>
        <v>0</v>
      </c>
      <c r="B135">
        <v>118465236</v>
      </c>
      <c r="C135" t="str">
        <f>VLOOKUP('1 - Base_relatório'!B135,Tabela2[],4,0)</f>
        <v>Sr. Bruno da Conceição</v>
      </c>
      <c r="D135" t="str">
        <f>VLOOKUP('1 - Base_relatório'!B135,Tabela2[],2,0)</f>
        <v>Em espera</v>
      </c>
      <c r="E135" s="2">
        <f>VLOOKUP('1 - Base_relatório'!B135,Tabela2[],3,0)</f>
        <v>44567</v>
      </c>
      <c r="F135" s="19">
        <f>VLOOKUP('1 - Base_relatório'!B135,Tabela2[],5,0)</f>
        <v>6404.54</v>
      </c>
      <c r="G135" t="str">
        <f>IF(Tabela1[[#This Row],[Data]]="","-", VLOOKUP(MONTH(Tabela1[[#This Row],[Data]]),$R$2:$S$5,2,0))</f>
        <v>Janeiro</v>
      </c>
      <c r="I135" s="16" t="str" cm="1">
        <f t="array" ref="I135">_xlfn.XLOOKUP(J135,$A$3:$A$356,Tabela1[Nome],"")</f>
        <v/>
      </c>
      <c r="J135" s="21">
        <v>117</v>
      </c>
    </row>
    <row r="136" spans="1:10" x14ac:dyDescent="0.25">
      <c r="A136" s="22">
        <f>IF(AND(G136="Fevereiro",D136="Perdido"),COUNTIFS($G$3:G136,"=Fevereiro",$D$3:D136,"=Perdido"),0)</f>
        <v>0</v>
      </c>
      <c r="B136">
        <v>119157075</v>
      </c>
      <c r="C136" t="str">
        <f>VLOOKUP('1 - Base_relatório'!B136,Tabela2[],4,0)</f>
        <v>Milena Moura</v>
      </c>
      <c r="D136" t="str">
        <f>VLOOKUP('1 - Base_relatório'!B136,Tabela2[],2,0)</f>
        <v>Ganho</v>
      </c>
      <c r="E136" s="2">
        <f>VLOOKUP('1 - Base_relatório'!B136,Tabela2[],3,0)</f>
        <v>44567</v>
      </c>
      <c r="F136" s="19">
        <f>VLOOKUP('1 - Base_relatório'!B136,Tabela2[],5,0)</f>
        <v>6450.54</v>
      </c>
      <c r="G136" t="str">
        <f>IF(Tabela1[[#This Row],[Data]]="","-", VLOOKUP(MONTH(Tabela1[[#This Row],[Data]]),$R$2:$S$5,2,0))</f>
        <v>Janeiro</v>
      </c>
      <c r="I136" s="16" t="str" cm="1">
        <f t="array" ref="I136">_xlfn.XLOOKUP(J136,$A$3:$A$356,Tabela1[Nome],"")</f>
        <v/>
      </c>
      <c r="J136" s="21">
        <v>118</v>
      </c>
    </row>
    <row r="137" spans="1:10" x14ac:dyDescent="0.25">
      <c r="A137" s="22">
        <f>IF(AND(G137="Fevereiro",D137="Perdido"),COUNTIFS($G$3:G137,"=Fevereiro",$D$3:D137,"=Perdido"),0)</f>
        <v>0</v>
      </c>
      <c r="B137">
        <v>119848914</v>
      </c>
      <c r="C137" t="str">
        <f>VLOOKUP('1 - Base_relatório'!B137,Tabela2[],4,0)</f>
        <v>Dra. Camila Souza</v>
      </c>
      <c r="D137" t="str">
        <f>VLOOKUP('1 - Base_relatório'!B137,Tabela2[],2,0)</f>
        <v>Ganho</v>
      </c>
      <c r="E137" s="2">
        <f>VLOOKUP('1 - Base_relatório'!B137,Tabela2[],3,0)</f>
        <v>44567</v>
      </c>
      <c r="F137" s="19">
        <f>VLOOKUP('1 - Base_relatório'!B137,Tabela2[],5,0)</f>
        <v>6496.54</v>
      </c>
      <c r="G137" t="str">
        <f>IF(Tabela1[[#This Row],[Data]]="","-", VLOOKUP(MONTH(Tabela1[[#This Row],[Data]]),$R$2:$S$5,2,0))</f>
        <v>Janeiro</v>
      </c>
      <c r="I137" s="16" t="str" cm="1">
        <f t="array" ref="I137">_xlfn.XLOOKUP(J137,$A$3:$A$356,Tabela1[Nome],"")</f>
        <v/>
      </c>
      <c r="J137" s="21">
        <v>119</v>
      </c>
    </row>
    <row r="138" spans="1:10" x14ac:dyDescent="0.25">
      <c r="A138" s="22">
        <f>IF(AND(G138="Fevereiro",D138="Perdido"),COUNTIFS($G$3:G138,"=Fevereiro",$D$3:D138,"=Perdido"),0)</f>
        <v>0</v>
      </c>
      <c r="B138">
        <v>120540753</v>
      </c>
      <c r="C138" t="str">
        <f>VLOOKUP('1 - Base_relatório'!B138,Tabela2[],4,0)</f>
        <v>Maria da Rocha</v>
      </c>
      <c r="D138" t="str">
        <f>VLOOKUP('1 - Base_relatório'!B138,Tabela2[],2,0)</f>
        <v>Ganho</v>
      </c>
      <c r="E138" s="2">
        <f>VLOOKUP('1 - Base_relatório'!B138,Tabela2[],3,0)</f>
        <v>44568</v>
      </c>
      <c r="F138" s="19">
        <f>VLOOKUP('1 - Base_relatório'!B138,Tabela2[],5,0)</f>
        <v>6542.54</v>
      </c>
      <c r="G138" t="str">
        <f>IF(Tabela1[[#This Row],[Data]]="","-", VLOOKUP(MONTH(Tabela1[[#This Row],[Data]]),$R$2:$S$5,2,0))</f>
        <v>Janeiro</v>
      </c>
      <c r="I138" s="16" t="str" cm="1">
        <f t="array" ref="I138">_xlfn.XLOOKUP(J138,$A$3:$A$356,Tabela1[Nome],"")</f>
        <v/>
      </c>
      <c r="J138" s="21">
        <v>120</v>
      </c>
    </row>
    <row r="139" spans="1:10" x14ac:dyDescent="0.25">
      <c r="A139" s="22">
        <f>IF(AND(G139="Fevereiro",D139="Perdido"),COUNTIFS($G$3:G139,"=Fevereiro",$D$3:D139,"=Perdido"),0)</f>
        <v>0</v>
      </c>
      <c r="B139">
        <v>121232592</v>
      </c>
      <c r="C139" t="str">
        <f>VLOOKUP('1 - Base_relatório'!B139,Tabela2[],4,0)</f>
        <v>Srta. Eloah Vieira</v>
      </c>
      <c r="D139" t="str">
        <f>VLOOKUP('1 - Base_relatório'!B139,Tabela2[],2,0)</f>
        <v>Em espera</v>
      </c>
      <c r="E139" s="2">
        <f>VLOOKUP('1 - Base_relatório'!B139,Tabela2[],3,0)</f>
        <v>44568</v>
      </c>
      <c r="F139" s="19">
        <f>VLOOKUP('1 - Base_relatório'!B139,Tabela2[],5,0)</f>
        <v>6588.54</v>
      </c>
      <c r="G139" t="str">
        <f>IF(Tabela1[[#This Row],[Data]]="","-", VLOOKUP(MONTH(Tabela1[[#This Row],[Data]]),$R$2:$S$5,2,0))</f>
        <v>Janeiro</v>
      </c>
      <c r="I139" s="16" t="str" cm="1">
        <f t="array" ref="I139">_xlfn.XLOOKUP(J139,$A$3:$A$356,Tabela1[Nome],"")</f>
        <v/>
      </c>
      <c r="J139" s="21">
        <v>121</v>
      </c>
    </row>
    <row r="140" spans="1:10" x14ac:dyDescent="0.25">
      <c r="A140" s="22">
        <f>IF(AND(G140="Fevereiro",D140="Perdido"),COUNTIFS($G$3:G140,"=Fevereiro",$D$3:D140,"=Perdido"),0)</f>
        <v>0</v>
      </c>
      <c r="B140">
        <v>121924431</v>
      </c>
      <c r="C140" t="str">
        <f>VLOOKUP('1 - Base_relatório'!B140,Tabela2[],4,0)</f>
        <v>Lorena Farias</v>
      </c>
      <c r="D140" t="str">
        <f>VLOOKUP('1 - Base_relatório'!B140,Tabela2[],2,0)</f>
        <v>Perdido</v>
      </c>
      <c r="E140" s="2">
        <f>VLOOKUP('1 - Base_relatório'!B140,Tabela2[],3,0)</f>
        <v>44568</v>
      </c>
      <c r="F140" s="19">
        <f>VLOOKUP('1 - Base_relatório'!B140,Tabela2[],5,0)</f>
        <v>6634.54</v>
      </c>
      <c r="G140" t="str">
        <f>IF(Tabela1[[#This Row],[Data]]="","-", VLOOKUP(MONTH(Tabela1[[#This Row],[Data]]),$R$2:$S$5,2,0))</f>
        <v>Janeiro</v>
      </c>
      <c r="I140" s="16" t="str" cm="1">
        <f t="array" ref="I140">_xlfn.XLOOKUP(J140,$A$3:$A$356,Tabela1[Nome],"")</f>
        <v/>
      </c>
      <c r="J140" s="21">
        <v>122</v>
      </c>
    </row>
    <row r="141" spans="1:10" x14ac:dyDescent="0.25">
      <c r="A141" s="22">
        <f>IF(AND(G141="Fevereiro",D141="Perdido"),COUNTIFS($G$3:G141,"=Fevereiro",$D$3:D141,"=Perdido"),0)</f>
        <v>0</v>
      </c>
      <c r="B141">
        <v>122616270</v>
      </c>
      <c r="C141" t="str">
        <f>VLOOKUP('1 - Base_relatório'!B141,Tabela2[],4,0)</f>
        <v>Sra. Maria Julia Silveira</v>
      </c>
      <c r="D141" t="str">
        <f>VLOOKUP('1 - Base_relatório'!B141,Tabela2[],2,0)</f>
        <v>Perdido</v>
      </c>
      <c r="E141" s="2">
        <f>VLOOKUP('1 - Base_relatório'!B141,Tabela2[],3,0)</f>
        <v>44568</v>
      </c>
      <c r="F141" s="19">
        <f>VLOOKUP('1 - Base_relatório'!B141,Tabela2[],5,0)</f>
        <v>6680.54</v>
      </c>
      <c r="G141" t="str">
        <f>IF(Tabela1[[#This Row],[Data]]="","-", VLOOKUP(MONTH(Tabela1[[#This Row],[Data]]),$R$2:$S$5,2,0))</f>
        <v>Janeiro</v>
      </c>
      <c r="I141" s="16" t="str" cm="1">
        <f t="array" ref="I141">_xlfn.XLOOKUP(J141,$A$3:$A$356,Tabela1[Nome],"")</f>
        <v/>
      </c>
      <c r="J141" s="21">
        <v>123</v>
      </c>
    </row>
    <row r="142" spans="1:10" x14ac:dyDescent="0.25">
      <c r="A142" s="22">
        <f>IF(AND(G142="Fevereiro",D142="Perdido"),COUNTIFS($G$3:G142,"=Fevereiro",$D$3:D142,"=Perdido"),0)</f>
        <v>0</v>
      </c>
      <c r="B142">
        <v>123308109</v>
      </c>
      <c r="C142" t="str">
        <f>VLOOKUP('1 - Base_relatório'!B142,Tabela2[],4,0)</f>
        <v>Ana Clara Ramos</v>
      </c>
      <c r="D142" t="str">
        <f>VLOOKUP('1 - Base_relatório'!B142,Tabela2[],2,0)</f>
        <v>Perdido</v>
      </c>
      <c r="E142" s="2">
        <f>VLOOKUP('1 - Base_relatório'!B142,Tabela2[],3,0)</f>
        <v>44568</v>
      </c>
      <c r="F142" s="19">
        <f>VLOOKUP('1 - Base_relatório'!B142,Tabela2[],5,0)</f>
        <v>6726.54</v>
      </c>
      <c r="G142" t="str">
        <f>IF(Tabela1[[#This Row],[Data]]="","-", VLOOKUP(MONTH(Tabela1[[#This Row],[Data]]),$R$2:$S$5,2,0))</f>
        <v>Janeiro</v>
      </c>
      <c r="I142" s="16" t="str" cm="1">
        <f t="array" ref="I142">_xlfn.XLOOKUP(J142,$A$3:$A$356,Tabela1[Nome],"")</f>
        <v/>
      </c>
      <c r="J142" s="21">
        <v>124</v>
      </c>
    </row>
    <row r="143" spans="1:10" x14ac:dyDescent="0.25">
      <c r="A143" s="22">
        <f>IF(AND(G143="Fevereiro",D143="Perdido"),COUNTIFS($G$3:G143,"=Fevereiro",$D$3:D143,"=Perdido"),0)</f>
        <v>0</v>
      </c>
      <c r="B143">
        <v>123999948</v>
      </c>
      <c r="C143" t="str">
        <f>VLOOKUP('1 - Base_relatório'!B143,Tabela2[],4,0)</f>
        <v>Leandro Peixoto</v>
      </c>
      <c r="D143" t="str">
        <f>VLOOKUP('1 - Base_relatório'!B143,Tabela2[],2,0)</f>
        <v>Em espera</v>
      </c>
      <c r="E143" s="2">
        <f>VLOOKUP('1 - Base_relatório'!B143,Tabela2[],3,0)</f>
        <v>44568</v>
      </c>
      <c r="F143" s="19">
        <f>VLOOKUP('1 - Base_relatório'!B143,Tabela2[],5,0)</f>
        <v>6772.54</v>
      </c>
      <c r="G143" t="str">
        <f>IF(Tabela1[[#This Row],[Data]]="","-", VLOOKUP(MONTH(Tabela1[[#This Row],[Data]]),$R$2:$S$5,2,0))</f>
        <v>Janeiro</v>
      </c>
      <c r="I143" s="16" t="str" cm="1">
        <f t="array" ref="I143">_xlfn.XLOOKUP(J143,$A$3:$A$356,Tabela1[Nome],"")</f>
        <v/>
      </c>
      <c r="J143" s="21">
        <v>125</v>
      </c>
    </row>
    <row r="144" spans="1:10" x14ac:dyDescent="0.25">
      <c r="A144" s="22">
        <f>IF(AND(G144="Fevereiro",D144="Perdido"),COUNTIFS($G$3:G144,"=Fevereiro",$D$3:D144,"=Perdido"),0)</f>
        <v>0</v>
      </c>
      <c r="B144">
        <v>124691787</v>
      </c>
      <c r="C144" t="str">
        <f>VLOOKUP('1 - Base_relatório'!B144,Tabela2[],4,0)</f>
        <v>Raquel Rodrigues</v>
      </c>
      <c r="D144" t="str">
        <f>VLOOKUP('1 - Base_relatório'!B144,Tabela2[],2,0)</f>
        <v>Perdido</v>
      </c>
      <c r="E144" s="2">
        <f>VLOOKUP('1 - Base_relatório'!B144,Tabela2[],3,0)</f>
        <v>44568</v>
      </c>
      <c r="F144" s="19">
        <f>VLOOKUP('1 - Base_relatório'!B144,Tabela2[],5,0)</f>
        <v>6818.54</v>
      </c>
      <c r="G144" t="str">
        <f>IF(Tabela1[[#This Row],[Data]]="","-", VLOOKUP(MONTH(Tabela1[[#This Row],[Data]]),$R$2:$S$5,2,0))</f>
        <v>Janeiro</v>
      </c>
      <c r="I144" s="16" t="str" cm="1">
        <f t="array" ref="I144">_xlfn.XLOOKUP(J144,$A$3:$A$356,Tabela1[Nome],"")</f>
        <v/>
      </c>
      <c r="J144" s="21">
        <v>126</v>
      </c>
    </row>
    <row r="145" spans="1:10" x14ac:dyDescent="0.25">
      <c r="A145" s="22">
        <f>IF(AND(G145="Fevereiro",D145="Perdido"),COUNTIFS($G$3:G145,"=Fevereiro",$D$3:D145,"=Perdido"),0)</f>
        <v>0</v>
      </c>
      <c r="B145">
        <v>125383626</v>
      </c>
      <c r="C145" t="str">
        <f>VLOOKUP('1 - Base_relatório'!B145,Tabela2[],4,0)</f>
        <v>Natália da Costa</v>
      </c>
      <c r="D145" t="str">
        <f>VLOOKUP('1 - Base_relatório'!B145,Tabela2[],2,0)</f>
        <v>Em espera</v>
      </c>
      <c r="E145" s="2">
        <f>VLOOKUP('1 - Base_relatório'!B145,Tabela2[],3,0)</f>
        <v>44568</v>
      </c>
      <c r="F145" s="19">
        <f>VLOOKUP('1 - Base_relatório'!B145,Tabela2[],5,0)</f>
        <v>6864.54</v>
      </c>
      <c r="G145" t="str">
        <f>IF(Tabela1[[#This Row],[Data]]="","-", VLOOKUP(MONTH(Tabela1[[#This Row],[Data]]),$R$2:$S$5,2,0))</f>
        <v>Janeiro</v>
      </c>
      <c r="I145" s="16" t="str" cm="1">
        <f t="array" ref="I145">_xlfn.XLOOKUP(J145,$A$3:$A$356,Tabela1[Nome],"")</f>
        <v/>
      </c>
      <c r="J145" s="21">
        <v>127</v>
      </c>
    </row>
    <row r="146" spans="1:10" x14ac:dyDescent="0.25">
      <c r="A146" s="22">
        <f>IF(AND(G146="Fevereiro",D146="Perdido"),COUNTIFS($G$3:G146,"=Fevereiro",$D$3:D146,"=Perdido"),0)</f>
        <v>0</v>
      </c>
      <c r="B146">
        <v>126075465</v>
      </c>
      <c r="C146" t="str">
        <f>VLOOKUP('1 - Base_relatório'!B146,Tabela2[],4,0)</f>
        <v>Sr. João Guilherme da Mota</v>
      </c>
      <c r="D146" t="str">
        <f>VLOOKUP('1 - Base_relatório'!B146,Tabela2[],2,0)</f>
        <v>Ganho</v>
      </c>
      <c r="E146" s="2">
        <f>VLOOKUP('1 - Base_relatório'!B146,Tabela2[],3,0)</f>
        <v>44568</v>
      </c>
      <c r="F146" s="19">
        <f>VLOOKUP('1 - Base_relatório'!B146,Tabela2[],5,0)</f>
        <v>6910.54</v>
      </c>
      <c r="G146" t="str">
        <f>IF(Tabela1[[#This Row],[Data]]="","-", VLOOKUP(MONTH(Tabela1[[#This Row],[Data]]),$R$2:$S$5,2,0))</f>
        <v>Janeiro</v>
      </c>
      <c r="I146" s="16" t="str" cm="1">
        <f t="array" ref="I146">_xlfn.XLOOKUP(J146,$A$3:$A$356,Tabela1[Nome],"")</f>
        <v/>
      </c>
      <c r="J146" s="21">
        <v>128</v>
      </c>
    </row>
    <row r="147" spans="1:10" x14ac:dyDescent="0.25">
      <c r="A147" s="22">
        <f>IF(AND(G147="Fevereiro",D147="Perdido"),COUNTIFS($G$3:G147,"=Fevereiro",$D$3:D147,"=Perdido"),0)</f>
        <v>0</v>
      </c>
      <c r="B147">
        <v>126767304</v>
      </c>
      <c r="C147" t="str">
        <f>VLOOKUP('1 - Base_relatório'!B147,Tabela2[],4,0)</f>
        <v>João Gabriel Santos</v>
      </c>
      <c r="D147" t="str">
        <f>VLOOKUP('1 - Base_relatório'!B147,Tabela2[],2,0)</f>
        <v>Ganho</v>
      </c>
      <c r="E147" s="2">
        <f>VLOOKUP('1 - Base_relatório'!B147,Tabela2[],3,0)</f>
        <v>44568</v>
      </c>
      <c r="F147" s="19">
        <f>VLOOKUP('1 - Base_relatório'!B147,Tabela2[],5,0)</f>
        <v>6956.54</v>
      </c>
      <c r="G147" t="str">
        <f>IF(Tabela1[[#This Row],[Data]]="","-", VLOOKUP(MONTH(Tabela1[[#This Row],[Data]]),$R$2:$S$5,2,0))</f>
        <v>Janeiro</v>
      </c>
      <c r="I147" s="16" t="str" cm="1">
        <f t="array" ref="I147">_xlfn.XLOOKUP(J147,$A$3:$A$356,Tabela1[Nome],"")</f>
        <v/>
      </c>
      <c r="J147" s="21">
        <v>129</v>
      </c>
    </row>
    <row r="148" spans="1:10" x14ac:dyDescent="0.25">
      <c r="A148" s="22">
        <f>IF(AND(G148="Fevereiro",D148="Perdido"),COUNTIFS($G$3:G148,"=Fevereiro",$D$3:D148,"=Perdido"),0)</f>
        <v>0</v>
      </c>
      <c r="B148">
        <v>127459143</v>
      </c>
      <c r="C148" t="str">
        <f>VLOOKUP('1 - Base_relatório'!B148,Tabela2[],4,0)</f>
        <v>Ana Beatriz Pinto</v>
      </c>
      <c r="D148" t="str">
        <f>VLOOKUP('1 - Base_relatório'!B148,Tabela2[],2,0)</f>
        <v>Ganho</v>
      </c>
      <c r="E148" s="2">
        <f>VLOOKUP('1 - Base_relatório'!B148,Tabela2[],3,0)</f>
        <v>44568</v>
      </c>
      <c r="F148" s="19">
        <f>VLOOKUP('1 - Base_relatório'!B148,Tabela2[],5,0)</f>
        <v>7002.54</v>
      </c>
      <c r="G148" t="str">
        <f>IF(Tabela1[[#This Row],[Data]]="","-", VLOOKUP(MONTH(Tabela1[[#This Row],[Data]]),$R$2:$S$5,2,0))</f>
        <v>Janeiro</v>
      </c>
      <c r="I148" s="16" t="str" cm="1">
        <f t="array" ref="I148">_xlfn.XLOOKUP(J148,$A$3:$A$356,Tabela1[Nome],"")</f>
        <v/>
      </c>
      <c r="J148" s="21">
        <v>130</v>
      </c>
    </row>
    <row r="149" spans="1:10" x14ac:dyDescent="0.25">
      <c r="A149" s="22">
        <f>IF(AND(G149="Fevereiro",D149="Perdido"),COUNTIFS($G$3:G149,"=Fevereiro",$D$3:D149,"=Perdido"),0)</f>
        <v>0</v>
      </c>
      <c r="B149">
        <v>128150982</v>
      </c>
      <c r="C149" t="str">
        <f>VLOOKUP('1 - Base_relatório'!B149,Tabela2[],4,0)</f>
        <v>Dra. Isabelly Ribeiro</v>
      </c>
      <c r="D149" t="str">
        <f>VLOOKUP('1 - Base_relatório'!B149,Tabela2[],2,0)</f>
        <v>Em espera</v>
      </c>
      <c r="E149" s="2">
        <f>VLOOKUP('1 - Base_relatório'!B149,Tabela2[],3,0)</f>
        <v>44568</v>
      </c>
      <c r="F149" s="19">
        <f>VLOOKUP('1 - Base_relatório'!B149,Tabela2[],5,0)</f>
        <v>7048.54</v>
      </c>
      <c r="G149" t="str">
        <f>IF(Tabela1[[#This Row],[Data]]="","-", VLOOKUP(MONTH(Tabela1[[#This Row],[Data]]),$R$2:$S$5,2,0))</f>
        <v>Janeiro</v>
      </c>
      <c r="I149" s="16" t="str" cm="1">
        <f t="array" ref="I149">_xlfn.XLOOKUP(J149,$A$3:$A$356,Tabela1[Nome],"")</f>
        <v/>
      </c>
      <c r="J149" s="21">
        <v>131</v>
      </c>
    </row>
    <row r="150" spans="1:10" x14ac:dyDescent="0.25">
      <c r="A150" s="22">
        <f>IF(AND(G150="Fevereiro",D150="Perdido"),COUNTIFS($G$3:G150,"=Fevereiro",$D$3:D150,"=Perdido"),0)</f>
        <v>0</v>
      </c>
      <c r="B150">
        <v>128842821</v>
      </c>
      <c r="C150" t="str">
        <f>VLOOKUP('1 - Base_relatório'!B150,Tabela2[],4,0)</f>
        <v>Enzo Gabriel Barbosa</v>
      </c>
      <c r="D150" t="str">
        <f>VLOOKUP('1 - Base_relatório'!B150,Tabela2[],2,0)</f>
        <v>Perdido</v>
      </c>
      <c r="E150" s="2">
        <f>VLOOKUP('1 - Base_relatório'!B150,Tabela2[],3,0)</f>
        <v>44568</v>
      </c>
      <c r="F150" s="19">
        <f>VLOOKUP('1 - Base_relatório'!B150,Tabela2[],5,0)</f>
        <v>7094.54</v>
      </c>
      <c r="G150" t="str">
        <f>IF(Tabela1[[#This Row],[Data]]="","-", VLOOKUP(MONTH(Tabela1[[#This Row],[Data]]),$R$2:$S$5,2,0))</f>
        <v>Janeiro</v>
      </c>
      <c r="I150" s="16" t="str" cm="1">
        <f t="array" ref="I150">_xlfn.XLOOKUP(J150,$A$3:$A$356,Tabela1[Nome],"")</f>
        <v/>
      </c>
      <c r="J150" s="21">
        <v>132</v>
      </c>
    </row>
    <row r="151" spans="1:10" x14ac:dyDescent="0.25">
      <c r="A151" s="22">
        <f>IF(AND(G151="Fevereiro",D151="Perdido"),COUNTIFS($G$3:G151,"=Fevereiro",$D$3:D151,"=Perdido"),0)</f>
        <v>0</v>
      </c>
      <c r="B151">
        <v>129534660</v>
      </c>
      <c r="C151" t="str">
        <f>VLOOKUP('1 - Base_relatório'!B151,Tabela2[],4,0)</f>
        <v>Laís da Mota</v>
      </c>
      <c r="D151" t="str">
        <f>VLOOKUP('1 - Base_relatório'!B151,Tabela2[],2,0)</f>
        <v>Perdido</v>
      </c>
      <c r="E151" s="2">
        <f>VLOOKUP('1 - Base_relatório'!B151,Tabela2[],3,0)</f>
        <v>44568</v>
      </c>
      <c r="F151" s="19">
        <f>VLOOKUP('1 - Base_relatório'!B151,Tabela2[],5,0)</f>
        <v>7140.54</v>
      </c>
      <c r="G151" t="str">
        <f>IF(Tabela1[[#This Row],[Data]]="","-", VLOOKUP(MONTH(Tabela1[[#This Row],[Data]]),$R$2:$S$5,2,0))</f>
        <v>Janeiro</v>
      </c>
      <c r="I151" s="16" t="str" cm="1">
        <f t="array" ref="I151">_xlfn.XLOOKUP(J151,$A$3:$A$356,Tabela1[Nome],"")</f>
        <v/>
      </c>
      <c r="J151" s="21">
        <v>133</v>
      </c>
    </row>
    <row r="152" spans="1:10" x14ac:dyDescent="0.25">
      <c r="A152" s="22">
        <f>IF(AND(G152="Fevereiro",D152="Perdido"),COUNTIFS($G$3:G152,"=Fevereiro",$D$3:D152,"=Perdido"),0)</f>
        <v>0</v>
      </c>
      <c r="B152">
        <v>130226499</v>
      </c>
      <c r="C152" t="str">
        <f>VLOOKUP('1 - Base_relatório'!B152,Tabela2[],4,0)</f>
        <v>Milena da Mota</v>
      </c>
      <c r="D152" t="str">
        <f>VLOOKUP('1 - Base_relatório'!B152,Tabela2[],2,0)</f>
        <v>Perdido</v>
      </c>
      <c r="E152" s="2">
        <f>VLOOKUP('1 - Base_relatório'!B152,Tabela2[],3,0)</f>
        <v>44568</v>
      </c>
      <c r="F152" s="19">
        <f>VLOOKUP('1 - Base_relatório'!B152,Tabela2[],5,0)</f>
        <v>7186.54</v>
      </c>
      <c r="G152" t="str">
        <f>IF(Tabela1[[#This Row],[Data]]="","-", VLOOKUP(MONTH(Tabela1[[#This Row],[Data]]),$R$2:$S$5,2,0))</f>
        <v>Janeiro</v>
      </c>
      <c r="I152" s="16" t="str" cm="1">
        <f t="array" ref="I152">_xlfn.XLOOKUP(J152,$A$3:$A$356,Tabela1[Nome],"")</f>
        <v/>
      </c>
      <c r="J152" s="21">
        <v>134</v>
      </c>
    </row>
    <row r="153" spans="1:10" x14ac:dyDescent="0.25">
      <c r="A153" s="22">
        <f>IF(AND(G153="Fevereiro",D153="Perdido"),COUNTIFS($G$3:G153,"=Fevereiro",$D$3:D153,"=Perdido"),0)</f>
        <v>0</v>
      </c>
      <c r="B153">
        <v>130918338</v>
      </c>
      <c r="C153" t="str">
        <f>VLOOKUP('1 - Base_relatório'!B153,Tabela2[],4,0)</f>
        <v>Raquel Alves</v>
      </c>
      <c r="D153" t="str">
        <f>VLOOKUP('1 - Base_relatório'!B153,Tabela2[],2,0)</f>
        <v>Em espera</v>
      </c>
      <c r="E153" s="2">
        <f>VLOOKUP('1 - Base_relatório'!B153,Tabela2[],3,0)</f>
        <v>44568</v>
      </c>
      <c r="F153" s="19">
        <f>VLOOKUP('1 - Base_relatório'!B153,Tabela2[],5,0)</f>
        <v>7232.54</v>
      </c>
      <c r="G153" t="str">
        <f>IF(Tabela1[[#This Row],[Data]]="","-", VLOOKUP(MONTH(Tabela1[[#This Row],[Data]]),$R$2:$S$5,2,0))</f>
        <v>Janeiro</v>
      </c>
      <c r="I153" s="16" t="str" cm="1">
        <f t="array" ref="I153">_xlfn.XLOOKUP(J153,$A$3:$A$356,Tabela1[Nome],"")</f>
        <v/>
      </c>
      <c r="J153" s="21">
        <v>135</v>
      </c>
    </row>
    <row r="154" spans="1:10" x14ac:dyDescent="0.25">
      <c r="A154" s="22">
        <f>IF(AND(G154="Fevereiro",D154="Perdido"),COUNTIFS($G$3:G154,"=Fevereiro",$D$3:D154,"=Perdido"),0)</f>
        <v>0</v>
      </c>
      <c r="B154">
        <v>131610177</v>
      </c>
      <c r="C154" t="str">
        <f>VLOOKUP('1 - Base_relatório'!B154,Tabela2[],4,0)</f>
        <v>Isabel Lima</v>
      </c>
      <c r="D154" t="str">
        <f>VLOOKUP('1 - Base_relatório'!B154,Tabela2[],2,0)</f>
        <v>Perdido</v>
      </c>
      <c r="E154" s="2">
        <f>VLOOKUP('1 - Base_relatório'!B154,Tabela2[],3,0)</f>
        <v>44568</v>
      </c>
      <c r="F154" s="19">
        <f>VLOOKUP('1 - Base_relatório'!B154,Tabela2[],5,0)</f>
        <v>7278.54</v>
      </c>
      <c r="G154" t="str">
        <f>IF(Tabela1[[#This Row],[Data]]="","-", VLOOKUP(MONTH(Tabela1[[#This Row],[Data]]),$R$2:$S$5,2,0))</f>
        <v>Janeiro</v>
      </c>
      <c r="I154" s="16" t="str" cm="1">
        <f t="array" ref="I154">_xlfn.XLOOKUP(J154,$A$3:$A$356,Tabela1[Nome],"")</f>
        <v/>
      </c>
      <c r="J154" s="21">
        <v>136</v>
      </c>
    </row>
    <row r="155" spans="1:10" x14ac:dyDescent="0.25">
      <c r="A155" s="22">
        <f>IF(AND(G155="Fevereiro",D155="Perdido"),COUNTIFS($G$3:G155,"=Fevereiro",$D$3:D155,"=Perdido"),0)</f>
        <v>0</v>
      </c>
      <c r="B155">
        <v>132302016</v>
      </c>
      <c r="C155" t="str">
        <f>VLOOKUP('1 - Base_relatório'!B155,Tabela2[],4,0)</f>
        <v>Kaique Mendes</v>
      </c>
      <c r="D155" t="str">
        <f>VLOOKUP('1 - Base_relatório'!B155,Tabela2[],2,0)</f>
        <v>Em espera</v>
      </c>
      <c r="E155" s="2">
        <f>VLOOKUP('1 - Base_relatório'!B155,Tabela2[],3,0)</f>
        <v>44568</v>
      </c>
      <c r="F155" s="19">
        <f>VLOOKUP('1 - Base_relatório'!B155,Tabela2[],5,0)</f>
        <v>7324.54</v>
      </c>
      <c r="G155" t="str">
        <f>IF(Tabela1[[#This Row],[Data]]="","-", VLOOKUP(MONTH(Tabela1[[#This Row],[Data]]),$R$2:$S$5,2,0))</f>
        <v>Janeiro</v>
      </c>
      <c r="I155" s="16" t="str" cm="1">
        <f t="array" ref="I155">_xlfn.XLOOKUP(J155,$A$3:$A$356,Tabela1[Nome],"")</f>
        <v/>
      </c>
      <c r="J155" s="21">
        <v>137</v>
      </c>
    </row>
    <row r="156" spans="1:10" x14ac:dyDescent="0.25">
      <c r="A156" s="22">
        <f>IF(AND(G156="Fevereiro",D156="Perdido"),COUNTIFS($G$3:G156,"=Fevereiro",$D$3:D156,"=Perdido"),0)</f>
        <v>0</v>
      </c>
      <c r="B156">
        <v>132993855</v>
      </c>
      <c r="C156" t="str">
        <f>VLOOKUP('1 - Base_relatório'!B156,Tabela2[],4,0)</f>
        <v>Isabella Monteiro</v>
      </c>
      <c r="D156" t="str">
        <f>VLOOKUP('1 - Base_relatório'!B156,Tabela2[],2,0)</f>
        <v>Ganho</v>
      </c>
      <c r="E156" s="2">
        <f>VLOOKUP('1 - Base_relatório'!B156,Tabela2[],3,0)</f>
        <v>44568</v>
      </c>
      <c r="F156" s="19">
        <f>VLOOKUP('1 - Base_relatório'!B156,Tabela2[],5,0)</f>
        <v>7370.54</v>
      </c>
      <c r="G156" t="str">
        <f>IF(Tabela1[[#This Row],[Data]]="","-", VLOOKUP(MONTH(Tabela1[[#This Row],[Data]]),$R$2:$S$5,2,0))</f>
        <v>Janeiro</v>
      </c>
      <c r="I156" s="16" t="str" cm="1">
        <f t="array" ref="I156">_xlfn.XLOOKUP(J156,$A$3:$A$356,Tabela1[Nome],"")</f>
        <v/>
      </c>
      <c r="J156" s="21">
        <v>138</v>
      </c>
    </row>
    <row r="157" spans="1:10" x14ac:dyDescent="0.25">
      <c r="A157" s="22">
        <f>IF(AND(G157="Fevereiro",D157="Perdido"),COUNTIFS($G$3:G157,"=Fevereiro",$D$3:D157,"=Perdido"),0)</f>
        <v>0</v>
      </c>
      <c r="B157">
        <v>133685694</v>
      </c>
      <c r="C157" t="str">
        <f>VLOOKUP('1 - Base_relatório'!B157,Tabela2[],4,0)</f>
        <v>Bryan Pinto</v>
      </c>
      <c r="D157" t="str">
        <f>VLOOKUP('1 - Base_relatório'!B157,Tabela2[],2,0)</f>
        <v>Ganho</v>
      </c>
      <c r="E157" s="2">
        <f>VLOOKUP('1 - Base_relatório'!B157,Tabela2[],3,0)</f>
        <v>44568</v>
      </c>
      <c r="F157" s="19">
        <f>VLOOKUP('1 - Base_relatório'!B157,Tabela2[],5,0)</f>
        <v>7416.54</v>
      </c>
      <c r="G157" t="str">
        <f>IF(Tabela1[[#This Row],[Data]]="","-", VLOOKUP(MONTH(Tabela1[[#This Row],[Data]]),$R$2:$S$5,2,0))</f>
        <v>Janeiro</v>
      </c>
      <c r="I157" s="16" t="str" cm="1">
        <f t="array" ref="I157">_xlfn.XLOOKUP(J157,$A$3:$A$356,Tabela1[Nome],"")</f>
        <v/>
      </c>
      <c r="J157" s="21">
        <v>139</v>
      </c>
    </row>
    <row r="158" spans="1:10" x14ac:dyDescent="0.25">
      <c r="A158" s="22">
        <f>IF(AND(G158="Fevereiro",D158="Perdido"),COUNTIFS($G$3:G158,"=Fevereiro",$D$3:D158,"=Perdido"),0)</f>
        <v>0</v>
      </c>
      <c r="B158">
        <v>134377533</v>
      </c>
      <c r="C158" t="str">
        <f>VLOOKUP('1 - Base_relatório'!B158,Tabela2[],4,0)</f>
        <v>Luana Barbosa</v>
      </c>
      <c r="D158" t="str">
        <f>VLOOKUP('1 - Base_relatório'!B158,Tabela2[],2,0)</f>
        <v>Ganho</v>
      </c>
      <c r="E158" s="2">
        <f>VLOOKUP('1 - Base_relatório'!B158,Tabela2[],3,0)</f>
        <v>44568</v>
      </c>
      <c r="F158" s="19">
        <f>VLOOKUP('1 - Base_relatório'!B158,Tabela2[],5,0)</f>
        <v>7462.54</v>
      </c>
      <c r="G158" t="str">
        <f>IF(Tabela1[[#This Row],[Data]]="","-", VLOOKUP(MONTH(Tabela1[[#This Row],[Data]]),$R$2:$S$5,2,0))</f>
        <v>Janeiro</v>
      </c>
      <c r="I158" s="16" t="str" cm="1">
        <f t="array" ref="I158">_xlfn.XLOOKUP(J158,$A$3:$A$356,Tabela1[Nome],"")</f>
        <v/>
      </c>
      <c r="J158" s="21">
        <v>140</v>
      </c>
    </row>
    <row r="159" spans="1:10" x14ac:dyDescent="0.25">
      <c r="A159" s="22">
        <f>IF(AND(G159="Fevereiro",D159="Perdido"),COUNTIFS($G$3:G159,"=Fevereiro",$D$3:D159,"=Perdido"),0)</f>
        <v>0</v>
      </c>
      <c r="B159">
        <v>135069372</v>
      </c>
      <c r="C159" t="str">
        <f>VLOOKUP('1 - Base_relatório'!B159,Tabela2[],4,0)</f>
        <v>Juliana Jesus</v>
      </c>
      <c r="D159" t="str">
        <f>VLOOKUP('1 - Base_relatório'!B159,Tabela2[],2,0)</f>
        <v>Em espera</v>
      </c>
      <c r="E159" s="2">
        <f>VLOOKUP('1 - Base_relatório'!B159,Tabela2[],3,0)</f>
        <v>44568</v>
      </c>
      <c r="F159" s="19">
        <f>VLOOKUP('1 - Base_relatório'!B159,Tabela2[],5,0)</f>
        <v>7508.54</v>
      </c>
      <c r="G159" t="str">
        <f>IF(Tabela1[[#This Row],[Data]]="","-", VLOOKUP(MONTH(Tabela1[[#This Row],[Data]]),$R$2:$S$5,2,0))</f>
        <v>Janeiro</v>
      </c>
      <c r="I159" s="16" t="str" cm="1">
        <f t="array" ref="I159">_xlfn.XLOOKUP(J159,$A$3:$A$356,Tabela1[Nome],"")</f>
        <v/>
      </c>
      <c r="J159" s="21">
        <v>141</v>
      </c>
    </row>
    <row r="160" spans="1:10" x14ac:dyDescent="0.25">
      <c r="A160" s="22">
        <f>IF(AND(G160="Fevereiro",D160="Perdido"),COUNTIFS($G$3:G160,"=Fevereiro",$D$3:D160,"=Perdido"),0)</f>
        <v>0</v>
      </c>
      <c r="B160">
        <v>135761211</v>
      </c>
      <c r="C160" t="str">
        <f>VLOOKUP('1 - Base_relatório'!B160,Tabela2[],4,0)</f>
        <v>João Vitor Ramos</v>
      </c>
      <c r="D160" t="str">
        <f>VLOOKUP('1 - Base_relatório'!B160,Tabela2[],2,0)</f>
        <v>Perdido</v>
      </c>
      <c r="E160" s="2">
        <f>VLOOKUP('1 - Base_relatório'!B160,Tabela2[],3,0)</f>
        <v>44568</v>
      </c>
      <c r="F160" s="19">
        <f>VLOOKUP('1 - Base_relatório'!B160,Tabela2[],5,0)</f>
        <v>7554.54</v>
      </c>
      <c r="G160" t="str">
        <f>IF(Tabela1[[#This Row],[Data]]="","-", VLOOKUP(MONTH(Tabela1[[#This Row],[Data]]),$R$2:$S$5,2,0))</f>
        <v>Janeiro</v>
      </c>
      <c r="I160" s="16" t="str" cm="1">
        <f t="array" ref="I160">_xlfn.XLOOKUP(J160,$A$3:$A$356,Tabela1[Nome],"")</f>
        <v/>
      </c>
      <c r="J160" s="21">
        <v>142</v>
      </c>
    </row>
    <row r="161" spans="1:10" x14ac:dyDescent="0.25">
      <c r="A161" s="22">
        <f>IF(AND(G161="Fevereiro",D161="Perdido"),COUNTIFS($G$3:G161,"=Fevereiro",$D$3:D161,"=Perdido"),0)</f>
        <v>0</v>
      </c>
      <c r="B161">
        <v>136453050</v>
      </c>
      <c r="C161" t="str">
        <f>VLOOKUP('1 - Base_relatório'!B161,Tabela2[],4,0)</f>
        <v>Dra. Agatha Freitas</v>
      </c>
      <c r="D161" t="str">
        <f>VLOOKUP('1 - Base_relatório'!B161,Tabela2[],2,0)</f>
        <v>Perdido</v>
      </c>
      <c r="E161" s="2">
        <f>VLOOKUP('1 - Base_relatório'!B161,Tabela2[],3,0)</f>
        <v>44568</v>
      </c>
      <c r="F161" s="19">
        <f>VLOOKUP('1 - Base_relatório'!B161,Tabela2[],5,0)</f>
        <v>7600.54</v>
      </c>
      <c r="G161" t="str">
        <f>IF(Tabela1[[#This Row],[Data]]="","-", VLOOKUP(MONTH(Tabela1[[#This Row],[Data]]),$R$2:$S$5,2,0))</f>
        <v>Janeiro</v>
      </c>
      <c r="I161" s="16" t="str" cm="1">
        <f t="array" ref="I161">_xlfn.XLOOKUP(J161,$A$3:$A$356,Tabela1[Nome],"")</f>
        <v/>
      </c>
      <c r="J161" s="21">
        <v>143</v>
      </c>
    </row>
    <row r="162" spans="1:10" x14ac:dyDescent="0.25">
      <c r="A162" s="22">
        <f>IF(AND(G162="Fevereiro",D162="Perdido"),COUNTIFS($G$3:G162,"=Fevereiro",$D$3:D162,"=Perdido"),0)</f>
        <v>0</v>
      </c>
      <c r="B162">
        <v>137144889</v>
      </c>
      <c r="C162" t="str">
        <f>VLOOKUP('1 - Base_relatório'!B162,Tabela2[],4,0)</f>
        <v>Ian Gonçalves</v>
      </c>
      <c r="D162" t="str">
        <f>VLOOKUP('1 - Base_relatório'!B162,Tabela2[],2,0)</f>
        <v>Perdido</v>
      </c>
      <c r="E162" s="2">
        <f>VLOOKUP('1 - Base_relatório'!B162,Tabela2[],3,0)</f>
        <v>44568</v>
      </c>
      <c r="F162" s="19">
        <f>VLOOKUP('1 - Base_relatório'!B162,Tabela2[],5,0)</f>
        <v>7646.54</v>
      </c>
      <c r="G162" t="str">
        <f>IF(Tabela1[[#This Row],[Data]]="","-", VLOOKUP(MONTH(Tabela1[[#This Row],[Data]]),$R$2:$S$5,2,0))</f>
        <v>Janeiro</v>
      </c>
    </row>
    <row r="163" spans="1:10" x14ac:dyDescent="0.25">
      <c r="A163" s="22">
        <f>IF(AND(G163="Fevereiro",D163="Perdido"),COUNTIFS($G$3:G163,"=Fevereiro",$D$3:D163,"=Perdido"),0)</f>
        <v>0</v>
      </c>
      <c r="B163">
        <v>137836728</v>
      </c>
      <c r="C163" t="str">
        <f>VLOOKUP('1 - Base_relatório'!B163,Tabela2[],4,0)</f>
        <v>Dr. Marcos Vinicius Campos</v>
      </c>
      <c r="D163" t="str">
        <f>VLOOKUP('1 - Base_relatório'!B163,Tabela2[],2,0)</f>
        <v>Em espera</v>
      </c>
      <c r="E163" s="2">
        <f>VLOOKUP('1 - Base_relatório'!B163,Tabela2[],3,0)</f>
        <v>44568</v>
      </c>
      <c r="F163" s="19">
        <f>VLOOKUP('1 - Base_relatório'!B163,Tabela2[],5,0)</f>
        <v>7692.54</v>
      </c>
      <c r="G163" t="str">
        <f>IF(Tabela1[[#This Row],[Data]]="","-", VLOOKUP(MONTH(Tabela1[[#This Row],[Data]]),$R$2:$S$5,2,0))</f>
        <v>Janeiro</v>
      </c>
    </row>
    <row r="164" spans="1:10" x14ac:dyDescent="0.25">
      <c r="A164" s="22">
        <f>IF(AND(G164="Fevereiro",D164="Perdido"),COUNTIFS($G$3:G164,"=Fevereiro",$D$3:D164,"=Perdido"),0)</f>
        <v>0</v>
      </c>
      <c r="B164">
        <v>138528567</v>
      </c>
      <c r="C164" t="str">
        <f>VLOOKUP('1 - Base_relatório'!B164,Tabela2[],4,0)</f>
        <v>Isis da Conceição</v>
      </c>
      <c r="D164" t="str">
        <f>VLOOKUP('1 - Base_relatório'!B164,Tabela2[],2,0)</f>
        <v>Perdido</v>
      </c>
      <c r="E164" s="2">
        <f>VLOOKUP('1 - Base_relatório'!B164,Tabela2[],3,0)</f>
        <v>44568</v>
      </c>
      <c r="F164" s="19">
        <f>VLOOKUP('1 - Base_relatório'!B164,Tabela2[],5,0)</f>
        <v>7738.54</v>
      </c>
      <c r="G164" t="str">
        <f>IF(Tabela1[[#This Row],[Data]]="","-", VLOOKUP(MONTH(Tabela1[[#This Row],[Data]]),$R$2:$S$5,2,0))</f>
        <v>Janeiro</v>
      </c>
    </row>
    <row r="165" spans="1:10" x14ac:dyDescent="0.25">
      <c r="A165" s="22">
        <f>IF(AND(G165="Fevereiro",D165="Perdido"),COUNTIFS($G$3:G165,"=Fevereiro",$D$3:D165,"=Perdido"),0)</f>
        <v>0</v>
      </c>
      <c r="B165">
        <v>139220406</v>
      </c>
      <c r="C165" t="str">
        <f>VLOOKUP('1 - Base_relatório'!B165,Tabela2[],4,0)</f>
        <v>Ana Vitória Castro</v>
      </c>
      <c r="D165" t="str">
        <f>VLOOKUP('1 - Base_relatório'!B165,Tabela2[],2,0)</f>
        <v>Em espera</v>
      </c>
      <c r="E165" s="2">
        <f>VLOOKUP('1 - Base_relatório'!B165,Tabela2[],3,0)</f>
        <v>44568</v>
      </c>
      <c r="F165" s="19">
        <f>VLOOKUP('1 - Base_relatório'!B165,Tabela2[],5,0)</f>
        <v>7784.54</v>
      </c>
      <c r="G165" t="str">
        <f>IF(Tabela1[[#This Row],[Data]]="","-", VLOOKUP(MONTH(Tabela1[[#This Row],[Data]]),$R$2:$S$5,2,0))</f>
        <v>Janeiro</v>
      </c>
    </row>
    <row r="166" spans="1:10" x14ac:dyDescent="0.25">
      <c r="A166" s="22">
        <f>IF(AND(G166="Fevereiro",D166="Perdido"),COUNTIFS($G$3:G166,"=Fevereiro",$D$3:D166,"=Perdido"),0)</f>
        <v>0</v>
      </c>
      <c r="B166">
        <v>139912245</v>
      </c>
      <c r="C166" t="str">
        <f>VLOOKUP('1 - Base_relatório'!B166,Tabela2[],4,0)</f>
        <v>Pietro Santos</v>
      </c>
      <c r="D166" t="str">
        <f>VLOOKUP('1 - Base_relatório'!B166,Tabela2[],2,0)</f>
        <v>Ganho</v>
      </c>
      <c r="E166" s="2">
        <f>VLOOKUP('1 - Base_relatório'!B166,Tabela2[],3,0)</f>
        <v>44568</v>
      </c>
      <c r="F166" s="19">
        <f>VLOOKUP('1 - Base_relatório'!B166,Tabela2[],5,0)</f>
        <v>7830.54</v>
      </c>
      <c r="G166" t="str">
        <f>IF(Tabela1[[#This Row],[Data]]="","-", VLOOKUP(MONTH(Tabela1[[#This Row],[Data]]),$R$2:$S$5,2,0))</f>
        <v>Janeiro</v>
      </c>
    </row>
    <row r="167" spans="1:10" x14ac:dyDescent="0.25">
      <c r="A167" s="22">
        <f>IF(AND(G167="Fevereiro",D167="Perdido"),COUNTIFS($G$3:G167,"=Fevereiro",$D$3:D167,"=Perdido"),0)</f>
        <v>0</v>
      </c>
      <c r="B167">
        <v>140604084</v>
      </c>
      <c r="C167" t="str">
        <f>VLOOKUP('1 - Base_relatório'!B167,Tabela2[],4,0)</f>
        <v>Giovanna Campos</v>
      </c>
      <c r="D167" t="str">
        <f>VLOOKUP('1 - Base_relatório'!B167,Tabela2[],2,0)</f>
        <v>Ganho</v>
      </c>
      <c r="E167" s="2">
        <f>VLOOKUP('1 - Base_relatório'!B167,Tabela2[],3,0)</f>
        <v>44568</v>
      </c>
      <c r="F167" s="19">
        <f>VLOOKUP('1 - Base_relatório'!B167,Tabela2[],5,0)</f>
        <v>7876.54</v>
      </c>
      <c r="G167" t="str">
        <f>IF(Tabela1[[#This Row],[Data]]="","-", VLOOKUP(MONTH(Tabela1[[#This Row],[Data]]),$R$2:$S$5,2,0))</f>
        <v>Janeiro</v>
      </c>
    </row>
    <row r="168" spans="1:10" x14ac:dyDescent="0.25">
      <c r="A168" s="22">
        <f>IF(AND(G168="Fevereiro",D168="Perdido"),COUNTIFS($G$3:G168,"=Fevereiro",$D$3:D168,"=Perdido"),0)</f>
        <v>0</v>
      </c>
      <c r="B168">
        <v>141295923</v>
      </c>
      <c r="C168" t="str">
        <f>VLOOKUP('1 - Base_relatório'!B168,Tabela2[],4,0)</f>
        <v>Maria Alice Ramos</v>
      </c>
      <c r="D168" t="str">
        <f>VLOOKUP('1 - Base_relatório'!B168,Tabela2[],2,0)</f>
        <v>Ganho</v>
      </c>
      <c r="E168" s="2">
        <f>VLOOKUP('1 - Base_relatório'!B168,Tabela2[],3,0)</f>
        <v>44568</v>
      </c>
      <c r="F168" s="19">
        <f>VLOOKUP('1 - Base_relatório'!B168,Tabela2[],5,0)</f>
        <v>7922.54</v>
      </c>
      <c r="G168" t="str">
        <f>IF(Tabela1[[#This Row],[Data]]="","-", VLOOKUP(MONTH(Tabela1[[#This Row],[Data]]),$R$2:$S$5,2,0))</f>
        <v>Janeiro</v>
      </c>
    </row>
    <row r="169" spans="1:10" x14ac:dyDescent="0.25">
      <c r="A169" s="22">
        <f>IF(AND(G169="Fevereiro",D169="Perdido"),COUNTIFS($G$3:G169,"=Fevereiro",$D$3:D169,"=Perdido"),0)</f>
        <v>0</v>
      </c>
      <c r="B169">
        <v>141987762</v>
      </c>
      <c r="C169" t="str">
        <f>VLOOKUP('1 - Base_relatório'!B169,Tabela2[],4,0)</f>
        <v>Nina Rezende</v>
      </c>
      <c r="D169" t="str">
        <f>VLOOKUP('1 - Base_relatório'!B169,Tabela2[],2,0)</f>
        <v>Em espera</v>
      </c>
      <c r="E169" s="2">
        <f>VLOOKUP('1 - Base_relatório'!B169,Tabela2[],3,0)</f>
        <v>44568</v>
      </c>
      <c r="F169" s="19">
        <f>VLOOKUP('1 - Base_relatório'!B169,Tabela2[],5,0)</f>
        <v>7968.54</v>
      </c>
      <c r="G169" t="str">
        <f>IF(Tabela1[[#This Row],[Data]]="","-", VLOOKUP(MONTH(Tabela1[[#This Row],[Data]]),$R$2:$S$5,2,0))</f>
        <v>Janeiro</v>
      </c>
    </row>
    <row r="170" spans="1:10" x14ac:dyDescent="0.25">
      <c r="A170" s="22">
        <f>IF(AND(G170="Fevereiro",D170="Perdido"),COUNTIFS($G$3:G170,"=Fevereiro",$D$3:D170,"=Perdido"),0)</f>
        <v>0</v>
      </c>
      <c r="B170">
        <v>142679601</v>
      </c>
      <c r="C170" t="str">
        <f>VLOOKUP('1 - Base_relatório'!B170,Tabela2[],4,0)</f>
        <v>Daniel Fogaça</v>
      </c>
      <c r="D170" t="str">
        <f>VLOOKUP('1 - Base_relatório'!B170,Tabela2[],2,0)</f>
        <v>Perdido</v>
      </c>
      <c r="E170" s="2">
        <f>VLOOKUP('1 - Base_relatório'!B170,Tabela2[],3,0)</f>
        <v>44569</v>
      </c>
      <c r="F170" s="19">
        <f>VLOOKUP('1 - Base_relatório'!B170,Tabela2[],5,0)</f>
        <v>8014.54</v>
      </c>
      <c r="G170" t="str">
        <f>IF(Tabela1[[#This Row],[Data]]="","-", VLOOKUP(MONTH(Tabela1[[#This Row],[Data]]),$R$2:$S$5,2,0))</f>
        <v>Janeiro</v>
      </c>
    </row>
    <row r="171" spans="1:10" x14ac:dyDescent="0.25">
      <c r="A171" s="22">
        <f>IF(AND(G171="Fevereiro",D171="Perdido"),COUNTIFS($G$3:G171,"=Fevereiro",$D$3:D171,"=Perdido"),0)</f>
        <v>0</v>
      </c>
      <c r="B171">
        <v>143371440</v>
      </c>
      <c r="C171" t="str">
        <f>VLOOKUP('1 - Base_relatório'!B171,Tabela2[],4,0)</f>
        <v>Danilo Vieira</v>
      </c>
      <c r="D171" t="str">
        <f>VLOOKUP('1 - Base_relatório'!B171,Tabela2[],2,0)</f>
        <v>Perdido</v>
      </c>
      <c r="E171" s="2">
        <f>VLOOKUP('1 - Base_relatório'!B171,Tabela2[],3,0)</f>
        <v>44569</v>
      </c>
      <c r="F171" s="19">
        <f>VLOOKUP('1 - Base_relatório'!B171,Tabela2[],5,0)</f>
        <v>8060.54</v>
      </c>
      <c r="G171" t="str">
        <f>IF(Tabela1[[#This Row],[Data]]="","-", VLOOKUP(MONTH(Tabela1[[#This Row],[Data]]),$R$2:$S$5,2,0))</f>
        <v>Janeiro</v>
      </c>
    </row>
    <row r="172" spans="1:10" x14ac:dyDescent="0.25">
      <c r="A172" s="22">
        <f>IF(AND(G172="Fevereiro",D172="Perdido"),COUNTIFS($G$3:G172,"=Fevereiro",$D$3:D172,"=Perdido"),0)</f>
        <v>0</v>
      </c>
      <c r="B172">
        <v>144063279</v>
      </c>
      <c r="C172" t="str">
        <f>VLOOKUP('1 - Base_relatório'!B172,Tabela2[],4,0)</f>
        <v>Luiz Gustavo Gomes</v>
      </c>
      <c r="D172" t="str">
        <f>VLOOKUP('1 - Base_relatório'!B172,Tabela2[],2,0)</f>
        <v>Perdido</v>
      </c>
      <c r="E172" s="2">
        <f>VLOOKUP('1 - Base_relatório'!B172,Tabela2[],3,0)</f>
        <v>44569</v>
      </c>
      <c r="F172" s="19">
        <f>VLOOKUP('1 - Base_relatório'!B172,Tabela2[],5,0)</f>
        <v>8106.54</v>
      </c>
      <c r="G172" t="str">
        <f>IF(Tabela1[[#This Row],[Data]]="","-", VLOOKUP(MONTH(Tabela1[[#This Row],[Data]]),$R$2:$S$5,2,0))</f>
        <v>Janeiro</v>
      </c>
    </row>
    <row r="173" spans="1:10" x14ac:dyDescent="0.25">
      <c r="A173" s="22">
        <f>IF(AND(G173="Fevereiro",D173="Perdido"),COUNTIFS($G$3:G173,"=Fevereiro",$D$3:D173,"=Perdido"),0)</f>
        <v>0</v>
      </c>
      <c r="B173">
        <v>144755118</v>
      </c>
      <c r="C173" t="str">
        <f>VLOOKUP('1 - Base_relatório'!B173,Tabela2[],4,0)</f>
        <v>Alícia Moreira</v>
      </c>
      <c r="D173" t="str">
        <f>VLOOKUP('1 - Base_relatório'!B173,Tabela2[],2,0)</f>
        <v>Em espera</v>
      </c>
      <c r="E173" s="2">
        <f>VLOOKUP('1 - Base_relatório'!B173,Tabela2[],3,0)</f>
        <v>44569</v>
      </c>
      <c r="F173" s="19">
        <f>VLOOKUP('1 - Base_relatório'!B173,Tabela2[],5,0)</f>
        <v>8152.54</v>
      </c>
      <c r="G173" t="str">
        <f>IF(Tabela1[[#This Row],[Data]]="","-", VLOOKUP(MONTH(Tabela1[[#This Row],[Data]]),$R$2:$S$5,2,0))</f>
        <v>Janeiro</v>
      </c>
    </row>
    <row r="174" spans="1:10" x14ac:dyDescent="0.25">
      <c r="A174" s="22">
        <f>IF(AND(G174="Fevereiro",D174="Perdido"),COUNTIFS($G$3:G174,"=Fevereiro",$D$3:D174,"=Perdido"),0)</f>
        <v>0</v>
      </c>
      <c r="B174">
        <v>145446957</v>
      </c>
      <c r="C174" t="str">
        <f>VLOOKUP('1 - Base_relatório'!B174,Tabela2[],4,0)</f>
        <v>Thiago Rocha</v>
      </c>
      <c r="D174" t="str">
        <f>VLOOKUP('1 - Base_relatório'!B174,Tabela2[],2,0)</f>
        <v>Perdido</v>
      </c>
      <c r="E174" s="2">
        <f>VLOOKUP('1 - Base_relatório'!B174,Tabela2[],3,0)</f>
        <v>44569</v>
      </c>
      <c r="F174" s="19">
        <f>VLOOKUP('1 - Base_relatório'!B174,Tabela2[],5,0)</f>
        <v>8198.5400000000009</v>
      </c>
      <c r="G174" t="str">
        <f>IF(Tabela1[[#This Row],[Data]]="","-", VLOOKUP(MONTH(Tabela1[[#This Row],[Data]]),$R$2:$S$5,2,0))</f>
        <v>Janeiro</v>
      </c>
    </row>
    <row r="175" spans="1:10" x14ac:dyDescent="0.25">
      <c r="A175" s="22">
        <f>IF(AND(G175="Fevereiro",D175="Perdido"),COUNTIFS($G$3:G175,"=Fevereiro",$D$3:D175,"=Perdido"),0)</f>
        <v>0</v>
      </c>
      <c r="B175">
        <v>146138796</v>
      </c>
      <c r="C175" t="str">
        <f>VLOOKUP('1 - Base_relatório'!B175,Tabela2[],4,0)</f>
        <v>Vitor Aragão</v>
      </c>
      <c r="D175" t="str">
        <f>VLOOKUP('1 - Base_relatório'!B175,Tabela2[],2,0)</f>
        <v>Em espera</v>
      </c>
      <c r="E175" s="2">
        <f>VLOOKUP('1 - Base_relatório'!B175,Tabela2[],3,0)</f>
        <v>44569</v>
      </c>
      <c r="F175" s="19">
        <f>VLOOKUP('1 - Base_relatório'!B175,Tabela2[],5,0)</f>
        <v>8244.5400000000009</v>
      </c>
      <c r="G175" t="str">
        <f>IF(Tabela1[[#This Row],[Data]]="","-", VLOOKUP(MONTH(Tabela1[[#This Row],[Data]]),$R$2:$S$5,2,0))</f>
        <v>Janeiro</v>
      </c>
    </row>
    <row r="176" spans="1:10" x14ac:dyDescent="0.25">
      <c r="A176" s="22">
        <f>IF(AND(G176="Fevereiro",D176="Perdido"),COUNTIFS($G$3:G176,"=Fevereiro",$D$3:D176,"=Perdido"),0)</f>
        <v>0</v>
      </c>
      <c r="B176">
        <v>146830635</v>
      </c>
      <c r="C176" t="str">
        <f>VLOOKUP('1 - Base_relatório'!B176,Tabela2[],4,0)</f>
        <v>Ana Sophia Alves</v>
      </c>
      <c r="D176" t="str">
        <f>VLOOKUP('1 - Base_relatório'!B176,Tabela2[],2,0)</f>
        <v>Ganho</v>
      </c>
      <c r="E176" s="2">
        <f>VLOOKUP('1 - Base_relatório'!B176,Tabela2[],3,0)</f>
        <v>44569</v>
      </c>
      <c r="F176" s="19">
        <f>VLOOKUP('1 - Base_relatório'!B176,Tabela2[],5,0)</f>
        <v>8290.5400000000009</v>
      </c>
      <c r="G176" t="str">
        <f>IF(Tabela1[[#This Row],[Data]]="","-", VLOOKUP(MONTH(Tabela1[[#This Row],[Data]]),$R$2:$S$5,2,0))</f>
        <v>Janeiro</v>
      </c>
    </row>
    <row r="177" spans="1:7" x14ac:dyDescent="0.25">
      <c r="A177" s="22">
        <f>IF(AND(G177="Fevereiro",D177="Perdido"),COUNTIFS($G$3:G177,"=Fevereiro",$D$3:D177,"=Perdido"),0)</f>
        <v>0</v>
      </c>
      <c r="B177">
        <v>147522474</v>
      </c>
      <c r="C177" t="str">
        <f>VLOOKUP('1 - Base_relatório'!B177,Tabela2[],4,0)</f>
        <v>Dr. Antônio da Rocha</v>
      </c>
      <c r="D177" t="str">
        <f>VLOOKUP('1 - Base_relatório'!B177,Tabela2[],2,0)</f>
        <v>Ganho</v>
      </c>
      <c r="E177" s="2">
        <f>VLOOKUP('1 - Base_relatório'!B177,Tabela2[],3,0)</f>
        <v>44569</v>
      </c>
      <c r="F177" s="19">
        <f>VLOOKUP('1 - Base_relatório'!B177,Tabela2[],5,0)</f>
        <v>8336.5400000000009</v>
      </c>
      <c r="G177" t="str">
        <f>IF(Tabela1[[#This Row],[Data]]="","-", VLOOKUP(MONTH(Tabela1[[#This Row],[Data]]),$R$2:$S$5,2,0))</f>
        <v>Janeiro</v>
      </c>
    </row>
    <row r="178" spans="1:7" x14ac:dyDescent="0.25">
      <c r="A178" s="22">
        <f>IF(AND(G178="Fevereiro",D178="Perdido"),COUNTIFS($G$3:G178,"=Fevereiro",$D$3:D178,"=Perdido"),0)</f>
        <v>0</v>
      </c>
      <c r="B178">
        <v>148214313</v>
      </c>
      <c r="C178" t="str">
        <f>VLOOKUP('1 - Base_relatório'!B178,Tabela2[],4,0)</f>
        <v>Emanuella da Luz</v>
      </c>
      <c r="D178" t="str">
        <f>VLOOKUP('1 - Base_relatório'!B178,Tabela2[],2,0)</f>
        <v>Ganho</v>
      </c>
      <c r="E178" s="2">
        <f>VLOOKUP('1 - Base_relatório'!B178,Tabela2[],3,0)</f>
        <v>44569</v>
      </c>
      <c r="F178" s="19">
        <f>VLOOKUP('1 - Base_relatório'!B178,Tabela2[],5,0)</f>
        <v>8382.5400000000009</v>
      </c>
      <c r="G178" t="str">
        <f>IF(Tabela1[[#This Row],[Data]]="","-", VLOOKUP(MONTH(Tabela1[[#This Row],[Data]]),$R$2:$S$5,2,0))</f>
        <v>Janeiro</v>
      </c>
    </row>
    <row r="179" spans="1:7" x14ac:dyDescent="0.25">
      <c r="A179" s="22">
        <f>IF(AND(G179="Fevereiro",D179="Perdido"),COUNTIFS($G$3:G179,"=Fevereiro",$D$3:D179,"=Perdido"),0)</f>
        <v>0</v>
      </c>
      <c r="B179">
        <v>155132703</v>
      </c>
      <c r="C179" t="str">
        <f>VLOOKUP('1 - Base_relatório'!B179,Tabela2[],4,0)</f>
        <v>Luiza Pinto</v>
      </c>
      <c r="D179" t="str">
        <f>VLOOKUP('1 - Base_relatório'!B179,Tabela2[],2,0)</f>
        <v>Ganho</v>
      </c>
      <c r="E179" s="2">
        <f>VLOOKUP('1 - Base_relatório'!B179,Tabela2[],3,0)</f>
        <v>44569</v>
      </c>
      <c r="F179" s="19">
        <f>VLOOKUP('1 - Base_relatório'!B179,Tabela2[],5,0)</f>
        <v>8842.5400000000009</v>
      </c>
      <c r="G179" t="str">
        <f>IF(Tabela1[[#This Row],[Data]]="","-", VLOOKUP(MONTH(Tabela1[[#This Row],[Data]]),$R$2:$S$5,2,0))</f>
        <v>Janeiro</v>
      </c>
    </row>
    <row r="180" spans="1:7" x14ac:dyDescent="0.25">
      <c r="A180" s="22">
        <f>IF(AND(G180="Fevereiro",D180="Perdido"),COUNTIFS($G$3:G180,"=Fevereiro",$D$3:D180,"=Perdido"),0)</f>
        <v>0</v>
      </c>
      <c r="B180">
        <v>155824542</v>
      </c>
      <c r="C180" t="str">
        <f>VLOOKUP('1 - Base_relatório'!B180,Tabela2[],4,0)</f>
        <v>Fernando Rocha</v>
      </c>
      <c r="D180" t="str">
        <f>VLOOKUP('1 - Base_relatório'!B180,Tabela2[],2,0)</f>
        <v>Em espera</v>
      </c>
      <c r="E180" s="2">
        <f>VLOOKUP('1 - Base_relatório'!B180,Tabela2[],3,0)</f>
        <v>44569</v>
      </c>
      <c r="F180" s="19">
        <f>VLOOKUP('1 - Base_relatório'!B180,Tabela2[],5,0)</f>
        <v>8888.5400000000009</v>
      </c>
      <c r="G180" t="str">
        <f>IF(Tabela1[[#This Row],[Data]]="","-", VLOOKUP(MONTH(Tabela1[[#This Row],[Data]]),$R$2:$S$5,2,0))</f>
        <v>Janeiro</v>
      </c>
    </row>
    <row r="181" spans="1:7" x14ac:dyDescent="0.25">
      <c r="A181" s="22">
        <f>IF(AND(G181="Fevereiro",D181="Perdido"),COUNTIFS($G$3:G181,"=Fevereiro",$D$3:D181,"=Perdido"),0)</f>
        <v>0</v>
      </c>
      <c r="B181">
        <v>156516381</v>
      </c>
      <c r="C181" t="str">
        <f>VLOOKUP('1 - Base_relatório'!B181,Tabela2[],4,0)</f>
        <v>Fernando da Costa</v>
      </c>
      <c r="D181" t="str">
        <f>VLOOKUP('1 - Base_relatório'!B181,Tabela2[],2,0)</f>
        <v>Perdido</v>
      </c>
      <c r="E181" s="2">
        <f>VLOOKUP('1 - Base_relatório'!B181,Tabela2[],3,0)</f>
        <v>44569</v>
      </c>
      <c r="F181" s="19">
        <f>VLOOKUP('1 - Base_relatório'!B181,Tabela2[],5,0)</f>
        <v>8934.5400000000009</v>
      </c>
      <c r="G181" t="str">
        <f>IF(Tabela1[[#This Row],[Data]]="","-", VLOOKUP(MONTH(Tabela1[[#This Row],[Data]]),$R$2:$S$5,2,0))</f>
        <v>Janeiro</v>
      </c>
    </row>
    <row r="182" spans="1:7" x14ac:dyDescent="0.25">
      <c r="A182" s="22">
        <f>IF(AND(G182="Fevereiro",D182="Perdido"),COUNTIFS($G$3:G182,"=Fevereiro",$D$3:D182,"=Perdido"),0)</f>
        <v>0</v>
      </c>
      <c r="B182">
        <v>157208220</v>
      </c>
      <c r="C182" t="str">
        <f>VLOOKUP('1 - Base_relatório'!B182,Tabela2[],4,0)</f>
        <v>Stephany da Conceição</v>
      </c>
      <c r="D182" t="str">
        <f>VLOOKUP('1 - Base_relatório'!B182,Tabela2[],2,0)</f>
        <v>Perdido</v>
      </c>
      <c r="E182" s="2">
        <f>VLOOKUP('1 - Base_relatório'!B182,Tabela2[],3,0)</f>
        <v>44569</v>
      </c>
      <c r="F182" s="19">
        <f>VLOOKUP('1 - Base_relatório'!B182,Tabela2[],5,0)</f>
        <v>8980.5400000000009</v>
      </c>
      <c r="G182" t="str">
        <f>IF(Tabela1[[#This Row],[Data]]="","-", VLOOKUP(MONTH(Tabela1[[#This Row],[Data]]),$R$2:$S$5,2,0))</f>
        <v>Janeiro</v>
      </c>
    </row>
    <row r="183" spans="1:7" x14ac:dyDescent="0.25">
      <c r="A183" s="22">
        <f>IF(AND(G183="Fevereiro",D183="Perdido"),COUNTIFS($G$3:G183,"=Fevereiro",$D$3:D183,"=Perdido"),0)</f>
        <v>0</v>
      </c>
      <c r="B183">
        <v>157900059</v>
      </c>
      <c r="C183" t="str">
        <f>VLOOKUP('1 - Base_relatório'!B183,Tabela2[],4,0)</f>
        <v>Dra. Luana Ramos</v>
      </c>
      <c r="D183" t="str">
        <f>VLOOKUP('1 - Base_relatório'!B183,Tabela2[],2,0)</f>
        <v>Perdido</v>
      </c>
      <c r="E183" s="2">
        <f>VLOOKUP('1 - Base_relatório'!B183,Tabela2[],3,0)</f>
        <v>44569</v>
      </c>
      <c r="F183" s="19">
        <f>VLOOKUP('1 - Base_relatório'!B183,Tabela2[],5,0)</f>
        <v>9026.5400000000009</v>
      </c>
      <c r="G183" t="str">
        <f>IF(Tabela1[[#This Row],[Data]]="","-", VLOOKUP(MONTH(Tabela1[[#This Row],[Data]]),$R$2:$S$5,2,0))</f>
        <v>Janeiro</v>
      </c>
    </row>
    <row r="184" spans="1:7" x14ac:dyDescent="0.25">
      <c r="A184" s="22">
        <f>IF(AND(G184="Fevereiro",D184="Perdido"),COUNTIFS($G$3:G184,"=Fevereiro",$D$3:D184,"=Perdido"),0)</f>
        <v>0</v>
      </c>
      <c r="B184">
        <v>158591898</v>
      </c>
      <c r="C184" t="str">
        <f>VLOOKUP('1 - Base_relatório'!B184,Tabela2[],4,0)</f>
        <v>Ana Sophia Dias</v>
      </c>
      <c r="D184" t="str">
        <f>VLOOKUP('1 - Base_relatório'!B184,Tabela2[],2,0)</f>
        <v>Em espera</v>
      </c>
      <c r="E184" s="2">
        <f>VLOOKUP('1 - Base_relatório'!B184,Tabela2[],3,0)</f>
        <v>44569</v>
      </c>
      <c r="F184" s="19">
        <f>VLOOKUP('1 - Base_relatório'!B184,Tabela2[],5,0)</f>
        <v>9072.5400000000009</v>
      </c>
      <c r="G184" t="str">
        <f>IF(Tabela1[[#This Row],[Data]]="","-", VLOOKUP(MONTH(Tabela1[[#This Row],[Data]]),$R$2:$S$5,2,0))</f>
        <v>Janeiro</v>
      </c>
    </row>
    <row r="185" spans="1:7" x14ac:dyDescent="0.25">
      <c r="A185" s="22">
        <f>IF(AND(G185="Fevereiro",D185="Perdido"),COUNTIFS($G$3:G185,"=Fevereiro",$D$3:D185,"=Perdido"),0)</f>
        <v>0</v>
      </c>
      <c r="B185">
        <v>159283737</v>
      </c>
      <c r="C185" t="str">
        <f>VLOOKUP('1 - Base_relatório'!B185,Tabela2[],4,0)</f>
        <v>Cecília Costela</v>
      </c>
      <c r="D185" t="str">
        <f>VLOOKUP('1 - Base_relatório'!B185,Tabela2[],2,0)</f>
        <v>Perdido</v>
      </c>
      <c r="E185" s="2">
        <f>VLOOKUP('1 - Base_relatório'!B185,Tabela2[],3,0)</f>
        <v>44569</v>
      </c>
      <c r="F185" s="19">
        <f>VLOOKUP('1 - Base_relatório'!B185,Tabela2[],5,0)</f>
        <v>9118.5400000000009</v>
      </c>
      <c r="G185" t="str">
        <f>IF(Tabela1[[#This Row],[Data]]="","-", VLOOKUP(MONTH(Tabela1[[#This Row],[Data]]),$R$2:$S$5,2,0))</f>
        <v>Janeiro</v>
      </c>
    </row>
    <row r="186" spans="1:7" x14ac:dyDescent="0.25">
      <c r="A186" s="22">
        <f>IF(AND(G186="Fevereiro",D186="Perdido"),COUNTIFS($G$3:G186,"=Fevereiro",$D$3:D186,"=Perdido"),0)</f>
        <v>0</v>
      </c>
      <c r="B186">
        <v>159975576</v>
      </c>
      <c r="C186" t="str">
        <f>VLOOKUP('1 - Base_relatório'!B186,Tabela2[],4,0)</f>
        <v>Fernanda Pinto</v>
      </c>
      <c r="D186" t="str">
        <f>VLOOKUP('1 - Base_relatório'!B186,Tabela2[],2,0)</f>
        <v>Em espera</v>
      </c>
      <c r="E186" s="2">
        <f>VLOOKUP('1 - Base_relatório'!B186,Tabela2[],3,0)</f>
        <v>44569</v>
      </c>
      <c r="F186" s="19">
        <f>VLOOKUP('1 - Base_relatório'!B186,Tabela2[],5,0)</f>
        <v>9164.5400000000009</v>
      </c>
      <c r="G186" t="str">
        <f>IF(Tabela1[[#This Row],[Data]]="","-", VLOOKUP(MONTH(Tabela1[[#This Row],[Data]]),$R$2:$S$5,2,0))</f>
        <v>Janeiro</v>
      </c>
    </row>
    <row r="187" spans="1:7" x14ac:dyDescent="0.25">
      <c r="A187" s="22">
        <f>IF(AND(G187="Fevereiro",D187="Perdido"),COUNTIFS($G$3:G187,"=Fevereiro",$D$3:D187,"=Perdido"),0)</f>
        <v>0</v>
      </c>
      <c r="B187">
        <v>160667415</v>
      </c>
      <c r="C187" t="str">
        <f>VLOOKUP('1 - Base_relatório'!B187,Tabela2[],4,0)</f>
        <v>Luiz Otávio Martins</v>
      </c>
      <c r="D187" t="str">
        <f>VLOOKUP('1 - Base_relatório'!B187,Tabela2[],2,0)</f>
        <v>Ganho</v>
      </c>
      <c r="E187" s="2">
        <f>VLOOKUP('1 - Base_relatório'!B187,Tabela2[],3,0)</f>
        <v>44569</v>
      </c>
      <c r="F187" s="19">
        <f>VLOOKUP('1 - Base_relatório'!B187,Tabela2[],5,0)</f>
        <v>9210.5400000000009</v>
      </c>
      <c r="G187" t="str">
        <f>IF(Tabela1[[#This Row],[Data]]="","-", VLOOKUP(MONTH(Tabela1[[#This Row],[Data]]),$R$2:$S$5,2,0))</f>
        <v>Janeiro</v>
      </c>
    </row>
    <row r="188" spans="1:7" x14ac:dyDescent="0.25">
      <c r="A188" s="22">
        <f>IF(AND(G188="Fevereiro",D188="Perdido"),COUNTIFS($G$3:G188,"=Fevereiro",$D$3:D188,"=Perdido"),0)</f>
        <v>0</v>
      </c>
      <c r="B188">
        <v>161359254</v>
      </c>
      <c r="C188" t="str">
        <f>VLOOKUP('1 - Base_relatório'!B188,Tabela2[],4,0)</f>
        <v>Vitor Gabriel Silveira</v>
      </c>
      <c r="D188" t="str">
        <f>VLOOKUP('1 - Base_relatório'!B188,Tabela2[],2,0)</f>
        <v>Ganho</v>
      </c>
      <c r="E188" s="2">
        <f>VLOOKUP('1 - Base_relatório'!B188,Tabela2[],3,0)</f>
        <v>44569</v>
      </c>
      <c r="F188" s="19">
        <f>VLOOKUP('1 - Base_relatório'!B188,Tabela2[],5,0)</f>
        <v>9256.5400000000009</v>
      </c>
      <c r="G188" t="str">
        <f>IF(Tabela1[[#This Row],[Data]]="","-", VLOOKUP(MONTH(Tabela1[[#This Row],[Data]]),$R$2:$S$5,2,0))</f>
        <v>Janeiro</v>
      </c>
    </row>
    <row r="189" spans="1:7" x14ac:dyDescent="0.25">
      <c r="A189" s="22">
        <f>IF(AND(G189="Fevereiro",D189="Perdido"),COUNTIFS($G$3:G189,"=Fevereiro",$D$3:D189,"=Perdido"),0)</f>
        <v>0</v>
      </c>
      <c r="B189">
        <v>162051093</v>
      </c>
      <c r="C189" t="str">
        <f>VLOOKUP('1 - Base_relatório'!B189,Tabela2[],4,0)</f>
        <v>Antônio Lima</v>
      </c>
      <c r="D189" t="str">
        <f>VLOOKUP('1 - Base_relatório'!B189,Tabela2[],2,0)</f>
        <v>Ganho</v>
      </c>
      <c r="E189" s="2">
        <f>VLOOKUP('1 - Base_relatório'!B189,Tabela2[],3,0)</f>
        <v>44569</v>
      </c>
      <c r="F189" s="19">
        <f>VLOOKUP('1 - Base_relatório'!B189,Tabela2[],5,0)</f>
        <v>9302.5400000000009</v>
      </c>
      <c r="G189" t="str">
        <f>IF(Tabela1[[#This Row],[Data]]="","-", VLOOKUP(MONTH(Tabela1[[#This Row],[Data]]),$R$2:$S$5,2,0))</f>
        <v>Janeiro</v>
      </c>
    </row>
    <row r="190" spans="1:7" x14ac:dyDescent="0.25">
      <c r="A190" s="22">
        <f>IF(AND(G190="Fevereiro",D190="Perdido"),COUNTIFS($G$3:G190,"=Fevereiro",$D$3:D190,"=Perdido"),0)</f>
        <v>0</v>
      </c>
      <c r="B190">
        <v>162742932</v>
      </c>
      <c r="C190" t="str">
        <f>VLOOKUP('1 - Base_relatório'!B190,Tabela2[],4,0)</f>
        <v>Diogo Caldeira</v>
      </c>
      <c r="D190" t="str">
        <f>VLOOKUP('1 - Base_relatório'!B190,Tabela2[],2,0)</f>
        <v>Em espera</v>
      </c>
      <c r="E190" s="2">
        <f>VLOOKUP('1 - Base_relatório'!B190,Tabela2[],3,0)</f>
        <v>44569</v>
      </c>
      <c r="F190" s="19">
        <f>VLOOKUP('1 - Base_relatório'!B190,Tabela2[],5,0)</f>
        <v>9348.5400000000009</v>
      </c>
      <c r="G190" t="str">
        <f>IF(Tabela1[[#This Row],[Data]]="","-", VLOOKUP(MONTH(Tabela1[[#This Row],[Data]]),$R$2:$S$5,2,0))</f>
        <v>Janeiro</v>
      </c>
    </row>
    <row r="191" spans="1:7" x14ac:dyDescent="0.25">
      <c r="A191" s="22">
        <f>IF(AND(G191="Fevereiro",D191="Perdido"),COUNTIFS($G$3:G191,"=Fevereiro",$D$3:D191,"=Perdido"),0)</f>
        <v>0</v>
      </c>
      <c r="B191">
        <v>163434771</v>
      </c>
      <c r="C191" t="str">
        <f>VLOOKUP('1 - Base_relatório'!B191,Tabela2[],4,0)</f>
        <v>Dr. Paulo da Rosa</v>
      </c>
      <c r="D191" t="str">
        <f>VLOOKUP('1 - Base_relatório'!B191,Tabela2[],2,0)</f>
        <v>Perdido</v>
      </c>
      <c r="E191" s="2">
        <f>VLOOKUP('1 - Base_relatório'!B191,Tabela2[],3,0)</f>
        <v>44569</v>
      </c>
      <c r="F191" s="19">
        <f>VLOOKUP('1 - Base_relatório'!B191,Tabela2[],5,0)</f>
        <v>9394.5400000000009</v>
      </c>
      <c r="G191" t="str">
        <f>IF(Tabela1[[#This Row],[Data]]="","-", VLOOKUP(MONTH(Tabela1[[#This Row],[Data]]),$R$2:$S$5,2,0))</f>
        <v>Janeiro</v>
      </c>
    </row>
    <row r="192" spans="1:7" x14ac:dyDescent="0.25">
      <c r="A192" s="22">
        <f>IF(AND(G192="Fevereiro",D192="Perdido"),COUNTIFS($G$3:G192,"=Fevereiro",$D$3:D192,"=Perdido"),0)</f>
        <v>0</v>
      </c>
      <c r="B192">
        <v>164126610</v>
      </c>
      <c r="C192" t="str">
        <f>VLOOKUP('1 - Base_relatório'!B192,Tabela2[],4,0)</f>
        <v>Srta. Ana Sophia Silva</v>
      </c>
      <c r="D192" t="str">
        <f>VLOOKUP('1 - Base_relatório'!B192,Tabela2[],2,0)</f>
        <v>Perdido</v>
      </c>
      <c r="E192" s="2">
        <f>VLOOKUP('1 - Base_relatório'!B192,Tabela2[],3,0)</f>
        <v>44569</v>
      </c>
      <c r="F192" s="19">
        <f>VLOOKUP('1 - Base_relatório'!B192,Tabela2[],5,0)</f>
        <v>9440.5400000000009</v>
      </c>
      <c r="G192" t="str">
        <f>IF(Tabela1[[#This Row],[Data]]="","-", VLOOKUP(MONTH(Tabela1[[#This Row],[Data]]),$R$2:$S$5,2,0))</f>
        <v>Janeiro</v>
      </c>
    </row>
    <row r="193" spans="1:7" x14ac:dyDescent="0.25">
      <c r="A193" s="22">
        <f>IF(AND(G193="Fevereiro",D193="Perdido"),COUNTIFS($G$3:G193,"=Fevereiro",$D$3:D193,"=Perdido"),0)</f>
        <v>1</v>
      </c>
      <c r="B193">
        <v>164818449</v>
      </c>
      <c r="C193" t="str">
        <f>VLOOKUP('1 - Base_relatório'!B193,Tabela2[],4,0)</f>
        <v>Sr. Daniel Martins</v>
      </c>
      <c r="D193" t="str">
        <f>VLOOKUP('1 - Base_relatório'!B193,Tabela2[],2,0)</f>
        <v>Perdido</v>
      </c>
      <c r="E193" s="2">
        <f>VLOOKUP('1 - Base_relatório'!B193,Tabela2[],3,0)</f>
        <v>44593</v>
      </c>
      <c r="F193" s="19">
        <f>VLOOKUP('1 - Base_relatório'!B193,Tabela2[],5,0)</f>
        <v>9486.5400000000009</v>
      </c>
      <c r="G193" t="str">
        <f>IF(Tabela1[[#This Row],[Data]]="","-", VLOOKUP(MONTH(Tabela1[[#This Row],[Data]]),$R$2:$S$5,2,0))</f>
        <v>Fevereiro</v>
      </c>
    </row>
    <row r="194" spans="1:7" x14ac:dyDescent="0.25">
      <c r="A194" s="22">
        <f>IF(AND(G194="Fevereiro",D194="Perdido"),COUNTIFS($G$3:G194,"=Fevereiro",$D$3:D194,"=Perdido"),0)</f>
        <v>0</v>
      </c>
      <c r="B194">
        <v>165510288</v>
      </c>
      <c r="C194" t="str">
        <f>VLOOKUP('1 - Base_relatório'!B194,Tabela2[],4,0)</f>
        <v>Kaique Araújo</v>
      </c>
      <c r="D194" t="str">
        <f>VLOOKUP('1 - Base_relatório'!B194,Tabela2[],2,0)</f>
        <v>Em espera</v>
      </c>
      <c r="E194" s="2">
        <f>VLOOKUP('1 - Base_relatório'!B194,Tabela2[],3,0)</f>
        <v>44593</v>
      </c>
      <c r="F194" s="19">
        <f>VLOOKUP('1 - Base_relatório'!B194,Tabela2[],5,0)</f>
        <v>9532.5400000000009</v>
      </c>
      <c r="G194" t="str">
        <f>IF(Tabela1[[#This Row],[Data]]="","-", VLOOKUP(MONTH(Tabela1[[#This Row],[Data]]),$R$2:$S$5,2,0))</f>
        <v>Fevereiro</v>
      </c>
    </row>
    <row r="195" spans="1:7" x14ac:dyDescent="0.25">
      <c r="A195" s="22">
        <f>IF(AND(G195="Fevereiro",D195="Perdido"),COUNTIFS($G$3:G195,"=Fevereiro",$D$3:D195,"=Perdido"),0)</f>
        <v>2</v>
      </c>
      <c r="B195">
        <v>166202127</v>
      </c>
      <c r="C195" t="str">
        <f>VLOOKUP('1 - Base_relatório'!B195,Tabela2[],4,0)</f>
        <v>Sr. Luiz Miguel da Luz</v>
      </c>
      <c r="D195" t="str">
        <f>VLOOKUP('1 - Base_relatório'!B195,Tabela2[],2,0)</f>
        <v>Perdido</v>
      </c>
      <c r="E195" s="2">
        <f>VLOOKUP('1 - Base_relatório'!B195,Tabela2[],3,0)</f>
        <v>44593</v>
      </c>
      <c r="F195" s="19">
        <f>VLOOKUP('1 - Base_relatório'!B195,Tabela2[],5,0)</f>
        <v>9578.5400000000009</v>
      </c>
      <c r="G195" t="str">
        <f>IF(Tabela1[[#This Row],[Data]]="","-", VLOOKUP(MONTH(Tabela1[[#This Row],[Data]]),$R$2:$S$5,2,0))</f>
        <v>Fevereiro</v>
      </c>
    </row>
    <row r="196" spans="1:7" x14ac:dyDescent="0.25">
      <c r="A196" s="22">
        <f>IF(AND(G196="Fevereiro",D196="Perdido"),COUNTIFS($G$3:G196,"=Fevereiro",$D$3:D196,"=Perdido"),0)</f>
        <v>0</v>
      </c>
      <c r="B196">
        <v>166893966</v>
      </c>
      <c r="C196" t="str">
        <f>VLOOKUP('1 - Base_relatório'!B196,Tabela2[],4,0)</f>
        <v>Sr. Ian Sales</v>
      </c>
      <c r="D196" t="str">
        <f>VLOOKUP('1 - Base_relatório'!B196,Tabela2[],2,0)</f>
        <v>Em espera</v>
      </c>
      <c r="E196" s="2">
        <f>VLOOKUP('1 - Base_relatório'!B196,Tabela2[],3,0)</f>
        <v>44593</v>
      </c>
      <c r="F196" s="19">
        <f>VLOOKUP('1 - Base_relatório'!B196,Tabela2[],5,0)</f>
        <v>9624.5400000000009</v>
      </c>
      <c r="G196" t="str">
        <f>IF(Tabela1[[#This Row],[Data]]="","-", VLOOKUP(MONTH(Tabela1[[#This Row],[Data]]),$R$2:$S$5,2,0))</f>
        <v>Fevereiro</v>
      </c>
    </row>
    <row r="197" spans="1:7" x14ac:dyDescent="0.25">
      <c r="A197" s="22">
        <f>IF(AND(G197="Fevereiro",D197="Perdido"),COUNTIFS($G$3:G197,"=Fevereiro",$D$3:D197,"=Perdido"),0)</f>
        <v>0</v>
      </c>
      <c r="B197">
        <v>167585805</v>
      </c>
      <c r="C197" t="str">
        <f>VLOOKUP('1 - Base_relatório'!B197,Tabela2[],4,0)</f>
        <v>Bianca Silveira</v>
      </c>
      <c r="D197" t="str">
        <f>VLOOKUP('1 - Base_relatório'!B197,Tabela2[],2,0)</f>
        <v>Ganho</v>
      </c>
      <c r="E197" s="2">
        <f>VLOOKUP('1 - Base_relatório'!B197,Tabela2[],3,0)</f>
        <v>44593</v>
      </c>
      <c r="F197" s="19">
        <f>VLOOKUP('1 - Base_relatório'!B197,Tabela2[],5,0)</f>
        <v>9670.5400000000009</v>
      </c>
      <c r="G197" t="str">
        <f>IF(Tabela1[[#This Row],[Data]]="","-", VLOOKUP(MONTH(Tabela1[[#This Row],[Data]]),$R$2:$S$5,2,0))</f>
        <v>Fevereiro</v>
      </c>
    </row>
    <row r="198" spans="1:7" x14ac:dyDescent="0.25">
      <c r="A198" s="22">
        <f>IF(AND(G198="Fevereiro",D198="Perdido"),COUNTIFS($G$3:G198,"=Fevereiro",$D$3:D198,"=Perdido"),0)</f>
        <v>0</v>
      </c>
      <c r="B198">
        <v>168277644</v>
      </c>
      <c r="C198" t="str">
        <f>VLOOKUP('1 - Base_relatório'!B198,Tabela2[],4,0)</f>
        <v>Levi Alves</v>
      </c>
      <c r="D198" t="str">
        <f>VLOOKUP('1 - Base_relatório'!B198,Tabela2[],2,0)</f>
        <v>Ganho</v>
      </c>
      <c r="E198" s="2">
        <f>VLOOKUP('1 - Base_relatório'!B198,Tabela2[],3,0)</f>
        <v>44593</v>
      </c>
      <c r="F198" s="19">
        <f>VLOOKUP('1 - Base_relatório'!B198,Tabela2[],5,0)</f>
        <v>9716.5400000000009</v>
      </c>
      <c r="G198" t="str">
        <f>IF(Tabela1[[#This Row],[Data]]="","-", VLOOKUP(MONTH(Tabela1[[#This Row],[Data]]),$R$2:$S$5,2,0))</f>
        <v>Fevereiro</v>
      </c>
    </row>
    <row r="199" spans="1:7" x14ac:dyDescent="0.25">
      <c r="A199" s="22">
        <f>IF(AND(G199="Fevereiro",D199="Perdido"),COUNTIFS($G$3:G199,"=Fevereiro",$D$3:D199,"=Perdido"),0)</f>
        <v>0</v>
      </c>
      <c r="B199">
        <v>168969483</v>
      </c>
      <c r="C199" t="str">
        <f>VLOOKUP('1 - Base_relatório'!B199,Tabela2[],4,0)</f>
        <v>Levi Duarte</v>
      </c>
      <c r="D199" t="str">
        <f>VLOOKUP('1 - Base_relatório'!B199,Tabela2[],2,0)</f>
        <v>Ganho</v>
      </c>
      <c r="E199" s="2">
        <f>VLOOKUP('1 - Base_relatório'!B199,Tabela2[],3,0)</f>
        <v>44593</v>
      </c>
      <c r="F199" s="19">
        <f>VLOOKUP('1 - Base_relatório'!B199,Tabela2[],5,0)</f>
        <v>9762.5400000000009</v>
      </c>
      <c r="G199" t="str">
        <f>IF(Tabela1[[#This Row],[Data]]="","-", VLOOKUP(MONTH(Tabela1[[#This Row],[Data]]),$R$2:$S$5,2,0))</f>
        <v>Fevereiro</v>
      </c>
    </row>
    <row r="200" spans="1:7" x14ac:dyDescent="0.25">
      <c r="A200" s="22">
        <f>IF(AND(G200="Fevereiro",D200="Perdido"),COUNTIFS($G$3:G200,"=Fevereiro",$D$3:D200,"=Perdido"),0)</f>
        <v>0</v>
      </c>
      <c r="B200">
        <v>169661322</v>
      </c>
      <c r="C200" t="str">
        <f>VLOOKUP('1 - Base_relatório'!B200,Tabela2[],4,0)</f>
        <v>Yasmin das Neves</v>
      </c>
      <c r="D200" t="str">
        <f>VLOOKUP('1 - Base_relatório'!B200,Tabela2[],2,0)</f>
        <v>Em espera</v>
      </c>
      <c r="E200" s="2">
        <f>VLOOKUP('1 - Base_relatório'!B200,Tabela2[],3,0)</f>
        <v>44593</v>
      </c>
      <c r="F200" s="19">
        <f>VLOOKUP('1 - Base_relatório'!B200,Tabela2[],5,0)</f>
        <v>9808.5400000000009</v>
      </c>
      <c r="G200" t="str">
        <f>IF(Tabela1[[#This Row],[Data]]="","-", VLOOKUP(MONTH(Tabela1[[#This Row],[Data]]),$R$2:$S$5,2,0))</f>
        <v>Fevereiro</v>
      </c>
    </row>
    <row r="201" spans="1:7" x14ac:dyDescent="0.25">
      <c r="A201" s="22">
        <f>IF(AND(G201="Fevereiro",D201="Perdido"),COUNTIFS($G$3:G201,"=Fevereiro",$D$3:D201,"=Perdido"),0)</f>
        <v>3</v>
      </c>
      <c r="B201">
        <v>170353161</v>
      </c>
      <c r="C201" t="str">
        <f>VLOOKUP('1 - Base_relatório'!B201,Tabela2[],4,0)</f>
        <v>Rafael Correia</v>
      </c>
      <c r="D201" t="str">
        <f>VLOOKUP('1 - Base_relatório'!B201,Tabela2[],2,0)</f>
        <v>Perdido</v>
      </c>
      <c r="E201" s="2">
        <f>VLOOKUP('1 - Base_relatório'!B201,Tabela2[],3,0)</f>
        <v>44593</v>
      </c>
      <c r="F201" s="19">
        <f>VLOOKUP('1 - Base_relatório'!B201,Tabela2[],5,0)</f>
        <v>9854.5400000000009</v>
      </c>
      <c r="G201" t="str">
        <f>IF(Tabela1[[#This Row],[Data]]="","-", VLOOKUP(MONTH(Tabela1[[#This Row],[Data]]),$R$2:$S$5,2,0))</f>
        <v>Fevereiro</v>
      </c>
    </row>
    <row r="202" spans="1:7" x14ac:dyDescent="0.25">
      <c r="A202" s="22">
        <f>IF(AND(G202="Fevereiro",D202="Perdido"),COUNTIFS($G$3:G202,"=Fevereiro",$D$3:D202,"=Perdido"),0)</f>
        <v>4</v>
      </c>
      <c r="B202">
        <v>171045000</v>
      </c>
      <c r="C202" t="str">
        <f>VLOOKUP('1 - Base_relatório'!B202,Tabela2[],4,0)</f>
        <v>Dra. Maria Cecília Caldeira</v>
      </c>
      <c r="D202" t="str">
        <f>VLOOKUP('1 - Base_relatório'!B202,Tabela2[],2,0)</f>
        <v>Perdido</v>
      </c>
      <c r="E202" s="2">
        <f>VLOOKUP('1 - Base_relatório'!B202,Tabela2[],3,0)</f>
        <v>44593</v>
      </c>
      <c r="F202" s="19">
        <f>VLOOKUP('1 - Base_relatório'!B202,Tabela2[],5,0)</f>
        <v>9900.5400000000009</v>
      </c>
      <c r="G202" t="str">
        <f>IF(Tabela1[[#This Row],[Data]]="","-", VLOOKUP(MONTH(Tabela1[[#This Row],[Data]]),$R$2:$S$5,2,0))</f>
        <v>Fevereiro</v>
      </c>
    </row>
    <row r="203" spans="1:7" x14ac:dyDescent="0.25">
      <c r="A203" s="22">
        <f>IF(AND(G203="Fevereiro",D203="Perdido"),COUNTIFS($G$3:G203,"=Fevereiro",$D$3:D203,"=Perdido"),0)</f>
        <v>5</v>
      </c>
      <c r="B203">
        <v>171736839</v>
      </c>
      <c r="C203" t="str">
        <f>VLOOKUP('1 - Base_relatório'!B203,Tabela2[],4,0)</f>
        <v>Ana Júlia Vieira</v>
      </c>
      <c r="D203" t="str">
        <f>VLOOKUP('1 - Base_relatório'!B203,Tabela2[],2,0)</f>
        <v>Perdido</v>
      </c>
      <c r="E203" s="2">
        <f>VLOOKUP('1 - Base_relatório'!B203,Tabela2[],3,0)</f>
        <v>44593</v>
      </c>
      <c r="F203" s="19">
        <f>VLOOKUP('1 - Base_relatório'!B203,Tabela2[],5,0)</f>
        <v>9946.5400000000009</v>
      </c>
      <c r="G203" t="str">
        <f>IF(Tabela1[[#This Row],[Data]]="","-", VLOOKUP(MONTH(Tabela1[[#This Row],[Data]]),$R$2:$S$5,2,0))</f>
        <v>Fevereiro</v>
      </c>
    </row>
    <row r="204" spans="1:7" x14ac:dyDescent="0.25">
      <c r="A204" s="22">
        <f>IF(AND(G204="Fevereiro",D204="Perdido"),COUNTIFS($G$3:G204,"=Fevereiro",$D$3:D204,"=Perdido"),0)</f>
        <v>0</v>
      </c>
      <c r="B204">
        <v>172428678</v>
      </c>
      <c r="C204" t="str">
        <f>VLOOKUP('1 - Base_relatório'!B204,Tabela2[],4,0)</f>
        <v>Isabelly Azevedo</v>
      </c>
      <c r="D204" t="str">
        <f>VLOOKUP('1 - Base_relatório'!B204,Tabela2[],2,0)</f>
        <v>Em espera</v>
      </c>
      <c r="E204" s="2">
        <f>VLOOKUP('1 - Base_relatório'!B204,Tabela2[],3,0)</f>
        <v>44593</v>
      </c>
      <c r="F204" s="19">
        <f>VLOOKUP('1 - Base_relatório'!B204,Tabela2[],5,0)</f>
        <v>9992.5400000000009</v>
      </c>
      <c r="G204" t="str">
        <f>IF(Tabela1[[#This Row],[Data]]="","-", VLOOKUP(MONTH(Tabela1[[#This Row],[Data]]),$R$2:$S$5,2,0))</f>
        <v>Fevereiro</v>
      </c>
    </row>
    <row r="205" spans="1:7" x14ac:dyDescent="0.25">
      <c r="A205" s="22">
        <f>IF(AND(G205="Fevereiro",D205="Perdido"),COUNTIFS($G$3:G205,"=Fevereiro",$D$3:D205,"=Perdido"),0)</f>
        <v>6</v>
      </c>
      <c r="B205">
        <v>173120517</v>
      </c>
      <c r="C205" t="str">
        <f>VLOOKUP('1 - Base_relatório'!B205,Tabela2[],4,0)</f>
        <v>Raul Barros</v>
      </c>
      <c r="D205" t="str">
        <f>VLOOKUP('1 - Base_relatório'!B205,Tabela2[],2,0)</f>
        <v>Perdido</v>
      </c>
      <c r="E205" s="2">
        <f>VLOOKUP('1 - Base_relatório'!B205,Tabela2[],3,0)</f>
        <v>44593</v>
      </c>
      <c r="F205" s="19">
        <f>VLOOKUP('1 - Base_relatório'!B205,Tabela2[],5,0)</f>
        <v>10038.540000000001</v>
      </c>
      <c r="G205" t="str">
        <f>IF(Tabela1[[#This Row],[Data]]="","-", VLOOKUP(MONTH(Tabela1[[#This Row],[Data]]),$R$2:$S$5,2,0))</f>
        <v>Fevereiro</v>
      </c>
    </row>
    <row r="206" spans="1:7" x14ac:dyDescent="0.25">
      <c r="A206" s="22">
        <f>IF(AND(G206="Fevereiro",D206="Perdido"),COUNTIFS($G$3:G206,"=Fevereiro",$D$3:D206,"=Perdido"),0)</f>
        <v>0</v>
      </c>
      <c r="B206">
        <v>173812356</v>
      </c>
      <c r="C206" t="str">
        <f>VLOOKUP('1 - Base_relatório'!B206,Tabela2[],4,0)</f>
        <v>Noah da Cunha</v>
      </c>
      <c r="D206" t="str">
        <f>VLOOKUP('1 - Base_relatório'!B206,Tabela2[],2,0)</f>
        <v>Em espera</v>
      </c>
      <c r="E206" s="2">
        <f>VLOOKUP('1 - Base_relatório'!B206,Tabela2[],3,0)</f>
        <v>44593</v>
      </c>
      <c r="F206" s="19">
        <f>VLOOKUP('1 - Base_relatório'!B206,Tabela2[],5,0)</f>
        <v>10084.540000000001</v>
      </c>
      <c r="G206" t="str">
        <f>IF(Tabela1[[#This Row],[Data]]="","-", VLOOKUP(MONTH(Tabela1[[#This Row],[Data]]),$R$2:$S$5,2,0))</f>
        <v>Fevereiro</v>
      </c>
    </row>
    <row r="207" spans="1:7" x14ac:dyDescent="0.25">
      <c r="A207" s="22">
        <f>IF(AND(G207="Fevereiro",D207="Perdido"),COUNTIFS($G$3:G207,"=Fevereiro",$D$3:D207,"=Perdido"),0)</f>
        <v>0</v>
      </c>
      <c r="B207">
        <v>174504195</v>
      </c>
      <c r="C207" t="str">
        <f>VLOOKUP('1 - Base_relatório'!B207,Tabela2[],4,0)</f>
        <v>Lorena Ferreira</v>
      </c>
      <c r="D207" t="str">
        <f>VLOOKUP('1 - Base_relatório'!B207,Tabela2[],2,0)</f>
        <v>Ganho</v>
      </c>
      <c r="E207" s="2">
        <f>VLOOKUP('1 - Base_relatório'!B207,Tabela2[],3,0)</f>
        <v>44593</v>
      </c>
      <c r="F207" s="19">
        <f>VLOOKUP('1 - Base_relatório'!B207,Tabela2[],5,0)</f>
        <v>10130.540000000001</v>
      </c>
      <c r="G207" t="str">
        <f>IF(Tabela1[[#This Row],[Data]]="","-", VLOOKUP(MONTH(Tabela1[[#This Row],[Data]]),$R$2:$S$5,2,0))</f>
        <v>Fevereiro</v>
      </c>
    </row>
    <row r="208" spans="1:7" x14ac:dyDescent="0.25">
      <c r="A208" s="22">
        <f>IF(AND(G208="Fevereiro",D208="Perdido"),COUNTIFS($G$3:G208,"=Fevereiro",$D$3:D208,"=Perdido"),0)</f>
        <v>0</v>
      </c>
      <c r="B208">
        <v>175196034</v>
      </c>
      <c r="C208" t="str">
        <f>VLOOKUP('1 - Base_relatório'!B208,Tabela2[],4,0)</f>
        <v>Sr. Luiz Felipe Vieira</v>
      </c>
      <c r="D208" t="str">
        <f>VLOOKUP('1 - Base_relatório'!B208,Tabela2[],2,0)</f>
        <v>Ganho</v>
      </c>
      <c r="E208" s="2">
        <f>VLOOKUP('1 - Base_relatório'!B208,Tabela2[],3,0)</f>
        <v>44593</v>
      </c>
      <c r="F208" s="19">
        <f>VLOOKUP('1 - Base_relatório'!B208,Tabela2[],5,0)</f>
        <v>10176.540000000001</v>
      </c>
      <c r="G208" t="str">
        <f>IF(Tabela1[[#This Row],[Data]]="","-", VLOOKUP(MONTH(Tabela1[[#This Row],[Data]]),$R$2:$S$5,2,0))</f>
        <v>Fevereiro</v>
      </c>
    </row>
    <row r="209" spans="1:7" x14ac:dyDescent="0.25">
      <c r="A209" s="22">
        <f>IF(AND(G209="Fevereiro",D209="Perdido"),COUNTIFS($G$3:G209,"=Fevereiro",$D$3:D209,"=Perdido"),0)</f>
        <v>0</v>
      </c>
      <c r="B209">
        <v>175887873</v>
      </c>
      <c r="C209" t="str">
        <f>VLOOKUP('1 - Base_relatório'!B209,Tabela2[],4,0)</f>
        <v>Sr. Enrico Duarte</v>
      </c>
      <c r="D209" t="str">
        <f>VLOOKUP('1 - Base_relatório'!B209,Tabela2[],2,0)</f>
        <v>Ganho</v>
      </c>
      <c r="E209" s="2">
        <f>VLOOKUP('1 - Base_relatório'!B209,Tabela2[],3,0)</f>
        <v>44593</v>
      </c>
      <c r="F209" s="19">
        <f>VLOOKUP('1 - Base_relatório'!B209,Tabela2[],5,0)</f>
        <v>10222.540000000001</v>
      </c>
      <c r="G209" t="str">
        <f>IF(Tabela1[[#This Row],[Data]]="","-", VLOOKUP(MONTH(Tabela1[[#This Row],[Data]]),$R$2:$S$5,2,0))</f>
        <v>Fevereiro</v>
      </c>
    </row>
    <row r="210" spans="1:7" x14ac:dyDescent="0.25">
      <c r="A210" s="22">
        <f>IF(AND(G210="Fevereiro",D210="Perdido"),COUNTIFS($G$3:G210,"=Fevereiro",$D$3:D210,"=Perdido"),0)</f>
        <v>0</v>
      </c>
      <c r="B210">
        <v>176579712</v>
      </c>
      <c r="C210" t="str">
        <f>VLOOKUP('1 - Base_relatório'!B210,Tabela2[],4,0)</f>
        <v>Lucas Gabriel Pinto</v>
      </c>
      <c r="D210" t="str">
        <f>VLOOKUP('1 - Base_relatório'!B210,Tabela2[],2,0)</f>
        <v>Em espera</v>
      </c>
      <c r="E210" s="2">
        <f>VLOOKUP('1 - Base_relatório'!B210,Tabela2[],3,0)</f>
        <v>44593</v>
      </c>
      <c r="F210" s="19">
        <f>VLOOKUP('1 - Base_relatório'!B210,Tabela2[],5,0)</f>
        <v>10268.540000000001</v>
      </c>
      <c r="G210" t="str">
        <f>IF(Tabela1[[#This Row],[Data]]="","-", VLOOKUP(MONTH(Tabela1[[#This Row],[Data]]),$R$2:$S$5,2,0))</f>
        <v>Fevereiro</v>
      </c>
    </row>
    <row r="211" spans="1:7" x14ac:dyDescent="0.25">
      <c r="A211" s="22">
        <f>IF(AND(G211="Fevereiro",D211="Perdido"),COUNTIFS($G$3:G211,"=Fevereiro",$D$3:D211,"=Perdido"),0)</f>
        <v>7</v>
      </c>
      <c r="B211">
        <v>177271551</v>
      </c>
      <c r="C211" t="str">
        <f>VLOOKUP('1 - Base_relatório'!B211,Tabela2[],4,0)</f>
        <v>Amanda Dias</v>
      </c>
      <c r="D211" t="str">
        <f>VLOOKUP('1 - Base_relatório'!B211,Tabela2[],2,0)</f>
        <v>Perdido</v>
      </c>
      <c r="E211" s="2">
        <f>VLOOKUP('1 - Base_relatório'!B211,Tabela2[],3,0)</f>
        <v>44593</v>
      </c>
      <c r="F211" s="19">
        <f>VLOOKUP('1 - Base_relatório'!B211,Tabela2[],5,0)</f>
        <v>10314.540000000001</v>
      </c>
      <c r="G211" t="str">
        <f>IF(Tabela1[[#This Row],[Data]]="","-", VLOOKUP(MONTH(Tabela1[[#This Row],[Data]]),$R$2:$S$5,2,0))</f>
        <v>Fevereiro</v>
      </c>
    </row>
    <row r="212" spans="1:7" x14ac:dyDescent="0.25">
      <c r="A212" s="22">
        <f>IF(AND(G212="Fevereiro",D212="Perdido"),COUNTIFS($G$3:G212,"=Fevereiro",$D$3:D212,"=Perdido"),0)</f>
        <v>8</v>
      </c>
      <c r="B212">
        <v>177963390</v>
      </c>
      <c r="C212" t="str">
        <f>VLOOKUP('1 - Base_relatório'!B212,Tabela2[],4,0)</f>
        <v>Heloísa Ramos</v>
      </c>
      <c r="D212" t="str">
        <f>VLOOKUP('1 - Base_relatório'!B212,Tabela2[],2,0)</f>
        <v>Perdido</v>
      </c>
      <c r="E212" s="2">
        <f>VLOOKUP('1 - Base_relatório'!B212,Tabela2[],3,0)</f>
        <v>44593</v>
      </c>
      <c r="F212" s="19">
        <f>VLOOKUP('1 - Base_relatório'!B212,Tabela2[],5,0)</f>
        <v>10360.540000000001</v>
      </c>
      <c r="G212" t="str">
        <f>IF(Tabela1[[#This Row],[Data]]="","-", VLOOKUP(MONTH(Tabela1[[#This Row],[Data]]),$R$2:$S$5,2,0))</f>
        <v>Fevereiro</v>
      </c>
    </row>
    <row r="213" spans="1:7" x14ac:dyDescent="0.25">
      <c r="A213" s="22">
        <f>IF(AND(G213="Fevereiro",D213="Perdido"),COUNTIFS($G$3:G213,"=Fevereiro",$D$3:D213,"=Perdido"),0)</f>
        <v>9</v>
      </c>
      <c r="B213">
        <v>178655229</v>
      </c>
      <c r="C213" t="str">
        <f>VLOOKUP('1 - Base_relatório'!B213,Tabela2[],4,0)</f>
        <v>Yuri Lima</v>
      </c>
      <c r="D213" t="str">
        <f>VLOOKUP('1 - Base_relatório'!B213,Tabela2[],2,0)</f>
        <v>Perdido</v>
      </c>
      <c r="E213" s="2">
        <f>VLOOKUP('1 - Base_relatório'!B213,Tabela2[],3,0)</f>
        <v>44593</v>
      </c>
      <c r="F213" s="19">
        <f>VLOOKUP('1 - Base_relatório'!B213,Tabela2[],5,0)</f>
        <v>10406.540000000001</v>
      </c>
      <c r="G213" t="str">
        <f>IF(Tabela1[[#This Row],[Data]]="","-", VLOOKUP(MONTH(Tabela1[[#This Row],[Data]]),$R$2:$S$5,2,0))</f>
        <v>Fevereiro</v>
      </c>
    </row>
    <row r="214" spans="1:7" x14ac:dyDescent="0.25">
      <c r="A214" s="22">
        <f>IF(AND(G214="Fevereiro",D214="Perdido"),COUNTIFS($G$3:G214,"=Fevereiro",$D$3:D214,"=Perdido"),0)</f>
        <v>0</v>
      </c>
      <c r="B214">
        <v>179347068</v>
      </c>
      <c r="C214" t="str">
        <f>VLOOKUP('1 - Base_relatório'!B214,Tabela2[],4,0)</f>
        <v>Maria Eduarda Monteiro</v>
      </c>
      <c r="D214" t="str">
        <f>VLOOKUP('1 - Base_relatório'!B214,Tabela2[],2,0)</f>
        <v>Em espera</v>
      </c>
      <c r="E214" s="2">
        <f>VLOOKUP('1 - Base_relatório'!B214,Tabela2[],3,0)</f>
        <v>44593</v>
      </c>
      <c r="F214" s="19">
        <f>VLOOKUP('1 - Base_relatório'!B214,Tabela2[],5,0)</f>
        <v>10452.540000000001</v>
      </c>
      <c r="G214" t="str">
        <f>IF(Tabela1[[#This Row],[Data]]="","-", VLOOKUP(MONTH(Tabela1[[#This Row],[Data]]),$R$2:$S$5,2,0))</f>
        <v>Fevereiro</v>
      </c>
    </row>
    <row r="215" spans="1:7" x14ac:dyDescent="0.25">
      <c r="A215" s="22">
        <f>IF(AND(G215="Fevereiro",D215="Perdido"),COUNTIFS($G$3:G215,"=Fevereiro",$D$3:D215,"=Perdido"),0)</f>
        <v>10</v>
      </c>
      <c r="B215">
        <v>180038907</v>
      </c>
      <c r="C215" t="str">
        <f>VLOOKUP('1 - Base_relatório'!B215,Tabela2[],4,0)</f>
        <v>Maria da Mata</v>
      </c>
      <c r="D215" t="str">
        <f>VLOOKUP('1 - Base_relatório'!B215,Tabela2[],2,0)</f>
        <v>Perdido</v>
      </c>
      <c r="E215" s="2">
        <f>VLOOKUP('1 - Base_relatório'!B215,Tabela2[],3,0)</f>
        <v>44593</v>
      </c>
      <c r="F215" s="19">
        <f>VLOOKUP('1 - Base_relatório'!B215,Tabela2[],5,0)</f>
        <v>10498.54</v>
      </c>
      <c r="G215" t="str">
        <f>IF(Tabela1[[#This Row],[Data]]="","-", VLOOKUP(MONTH(Tabela1[[#This Row],[Data]]),$R$2:$S$5,2,0))</f>
        <v>Fevereiro</v>
      </c>
    </row>
    <row r="216" spans="1:7" x14ac:dyDescent="0.25">
      <c r="A216" s="22">
        <f>IF(AND(G216="Fevereiro",D216="Perdido"),COUNTIFS($G$3:G216,"=Fevereiro",$D$3:D216,"=Perdido"),0)</f>
        <v>0</v>
      </c>
      <c r="B216">
        <v>180730746</v>
      </c>
      <c r="C216" t="str">
        <f>VLOOKUP('1 - Base_relatório'!B216,Tabela2[],4,0)</f>
        <v>Srta. Rafaela da Luz</v>
      </c>
      <c r="D216" t="str">
        <f>VLOOKUP('1 - Base_relatório'!B216,Tabela2[],2,0)</f>
        <v>Em espera</v>
      </c>
      <c r="E216" s="2">
        <f>VLOOKUP('1 - Base_relatório'!B216,Tabela2[],3,0)</f>
        <v>44593</v>
      </c>
      <c r="F216" s="19">
        <f>VLOOKUP('1 - Base_relatório'!B216,Tabela2[],5,0)</f>
        <v>10544.54</v>
      </c>
      <c r="G216" t="str">
        <f>IF(Tabela1[[#This Row],[Data]]="","-", VLOOKUP(MONTH(Tabela1[[#This Row],[Data]]),$R$2:$S$5,2,0))</f>
        <v>Fevereiro</v>
      </c>
    </row>
    <row r="217" spans="1:7" x14ac:dyDescent="0.25">
      <c r="A217" s="22">
        <f>IF(AND(G217="Fevereiro",D217="Perdido"),COUNTIFS($G$3:G217,"=Fevereiro",$D$3:D217,"=Perdido"),0)</f>
        <v>0</v>
      </c>
      <c r="B217">
        <v>181422585</v>
      </c>
      <c r="C217" t="str">
        <f>VLOOKUP('1 - Base_relatório'!B217,Tabela2[],4,0)</f>
        <v>Gustavo Teixeira</v>
      </c>
      <c r="D217" t="str">
        <f>VLOOKUP('1 - Base_relatório'!B217,Tabela2[],2,0)</f>
        <v>Ganho</v>
      </c>
      <c r="E217" s="2">
        <f>VLOOKUP('1 - Base_relatório'!B217,Tabela2[],3,0)</f>
        <v>44593</v>
      </c>
      <c r="F217" s="19">
        <f>VLOOKUP('1 - Base_relatório'!B217,Tabela2[],5,0)</f>
        <v>10590.54</v>
      </c>
      <c r="G217" t="str">
        <f>IF(Tabela1[[#This Row],[Data]]="","-", VLOOKUP(MONTH(Tabela1[[#This Row],[Data]]),$R$2:$S$5,2,0))</f>
        <v>Fevereiro</v>
      </c>
    </row>
    <row r="218" spans="1:7" x14ac:dyDescent="0.25">
      <c r="A218" s="22">
        <f>IF(AND(G218="Fevereiro",D218="Perdido"),COUNTIFS($G$3:G218,"=Fevereiro",$D$3:D218,"=Perdido"),0)</f>
        <v>0</v>
      </c>
      <c r="B218">
        <v>182114424</v>
      </c>
      <c r="C218" t="str">
        <f>VLOOKUP('1 - Base_relatório'!B218,Tabela2[],4,0)</f>
        <v>Benjamin Oliveira</v>
      </c>
      <c r="D218" t="str">
        <f>VLOOKUP('1 - Base_relatório'!B218,Tabela2[],2,0)</f>
        <v>Ganho</v>
      </c>
      <c r="E218" s="2">
        <f>VLOOKUP('1 - Base_relatório'!B218,Tabela2[],3,0)</f>
        <v>44593</v>
      </c>
      <c r="F218" s="19">
        <f>VLOOKUP('1 - Base_relatório'!B218,Tabela2[],5,0)</f>
        <v>10636.54</v>
      </c>
      <c r="G218" t="str">
        <f>IF(Tabela1[[#This Row],[Data]]="","-", VLOOKUP(MONTH(Tabela1[[#This Row],[Data]]),$R$2:$S$5,2,0))</f>
        <v>Fevereiro</v>
      </c>
    </row>
    <row r="219" spans="1:7" x14ac:dyDescent="0.25">
      <c r="A219" s="22">
        <f>IF(AND(G219="Fevereiro",D219="Perdido"),COUNTIFS($G$3:G219,"=Fevereiro",$D$3:D219,"=Perdido"),0)</f>
        <v>0</v>
      </c>
      <c r="B219">
        <v>182806263</v>
      </c>
      <c r="C219" t="str">
        <f>VLOOKUP('1 - Base_relatório'!B219,Tabela2[],4,0)</f>
        <v>Valentina Aragão</v>
      </c>
      <c r="D219" t="str">
        <f>VLOOKUP('1 - Base_relatório'!B219,Tabela2[],2,0)</f>
        <v>Ganho</v>
      </c>
      <c r="E219" s="2">
        <f>VLOOKUP('1 - Base_relatório'!B219,Tabela2[],3,0)</f>
        <v>44593</v>
      </c>
      <c r="F219" s="19">
        <f>VLOOKUP('1 - Base_relatório'!B219,Tabela2[],5,0)</f>
        <v>10682.54</v>
      </c>
      <c r="G219" t="str">
        <f>IF(Tabela1[[#This Row],[Data]]="","-", VLOOKUP(MONTH(Tabela1[[#This Row],[Data]]),$R$2:$S$5,2,0))</f>
        <v>Fevereiro</v>
      </c>
    </row>
    <row r="220" spans="1:7" x14ac:dyDescent="0.25">
      <c r="A220" s="22">
        <f>IF(AND(G220="Fevereiro",D220="Perdido"),COUNTIFS($G$3:G220,"=Fevereiro",$D$3:D220,"=Perdido"),0)</f>
        <v>0</v>
      </c>
      <c r="B220">
        <v>183498102</v>
      </c>
      <c r="C220" t="str">
        <f>VLOOKUP('1 - Base_relatório'!B220,Tabela2[],4,0)</f>
        <v>Ana Carolina da Rocha</v>
      </c>
      <c r="D220" t="str">
        <f>VLOOKUP('1 - Base_relatório'!B220,Tabela2[],2,0)</f>
        <v>Em espera</v>
      </c>
      <c r="E220" s="2">
        <f>VLOOKUP('1 - Base_relatório'!B220,Tabela2[],3,0)</f>
        <v>44593</v>
      </c>
      <c r="F220" s="19">
        <f>VLOOKUP('1 - Base_relatório'!B220,Tabela2[],5,0)</f>
        <v>10728.54</v>
      </c>
      <c r="G220" t="str">
        <f>IF(Tabela1[[#This Row],[Data]]="","-", VLOOKUP(MONTH(Tabela1[[#This Row],[Data]]),$R$2:$S$5,2,0))</f>
        <v>Fevereiro</v>
      </c>
    </row>
    <row r="221" spans="1:7" x14ac:dyDescent="0.25">
      <c r="A221" s="22">
        <f>IF(AND(G221="Fevereiro",D221="Perdido"),COUNTIFS($G$3:G221,"=Fevereiro",$D$3:D221,"=Perdido"),0)</f>
        <v>11</v>
      </c>
      <c r="B221">
        <v>184189941</v>
      </c>
      <c r="C221" t="str">
        <f>VLOOKUP('1 - Base_relatório'!B221,Tabela2[],4,0)</f>
        <v>Gabriela da Paz</v>
      </c>
      <c r="D221" t="str">
        <f>VLOOKUP('1 - Base_relatório'!B221,Tabela2[],2,0)</f>
        <v>Perdido</v>
      </c>
      <c r="E221" s="2">
        <f>VLOOKUP('1 - Base_relatório'!B221,Tabela2[],3,0)</f>
        <v>44593</v>
      </c>
      <c r="F221" s="19">
        <f>VLOOKUP('1 - Base_relatório'!B221,Tabela2[],5,0)</f>
        <v>10774.54</v>
      </c>
      <c r="G221" t="str">
        <f>IF(Tabela1[[#This Row],[Data]]="","-", VLOOKUP(MONTH(Tabela1[[#This Row],[Data]]),$R$2:$S$5,2,0))</f>
        <v>Fevereiro</v>
      </c>
    </row>
    <row r="222" spans="1:7" x14ac:dyDescent="0.25">
      <c r="A222" s="22">
        <f>IF(AND(G222="Fevereiro",D222="Perdido"),COUNTIFS($G$3:G222,"=Fevereiro",$D$3:D222,"=Perdido"),0)</f>
        <v>12</v>
      </c>
      <c r="B222">
        <v>184881780</v>
      </c>
      <c r="C222" t="str">
        <f>VLOOKUP('1 - Base_relatório'!B222,Tabela2[],4,0)</f>
        <v>Antônio Campos</v>
      </c>
      <c r="D222" t="str">
        <f>VLOOKUP('1 - Base_relatório'!B222,Tabela2[],2,0)</f>
        <v>Perdido</v>
      </c>
      <c r="E222" s="2">
        <f>VLOOKUP('1 - Base_relatório'!B222,Tabela2[],3,0)</f>
        <v>44593</v>
      </c>
      <c r="F222" s="19">
        <f>VLOOKUP('1 - Base_relatório'!B222,Tabela2[],5,0)</f>
        <v>10820.54</v>
      </c>
      <c r="G222" t="str">
        <f>IF(Tabela1[[#This Row],[Data]]="","-", VLOOKUP(MONTH(Tabela1[[#This Row],[Data]]),$R$2:$S$5,2,0))</f>
        <v>Fevereiro</v>
      </c>
    </row>
    <row r="223" spans="1:7" x14ac:dyDescent="0.25">
      <c r="A223" s="22">
        <f>IF(AND(G223="Fevereiro",D223="Perdido"),COUNTIFS($G$3:G223,"=Fevereiro",$D$3:D223,"=Perdido"),0)</f>
        <v>13</v>
      </c>
      <c r="B223">
        <v>185573619</v>
      </c>
      <c r="C223" t="str">
        <f>VLOOKUP('1 - Base_relatório'!B223,Tabela2[],4,0)</f>
        <v>Laura Porto</v>
      </c>
      <c r="D223" t="str">
        <f>VLOOKUP('1 - Base_relatório'!B223,Tabela2[],2,0)</f>
        <v>Perdido</v>
      </c>
      <c r="E223" s="2">
        <f>VLOOKUP('1 - Base_relatório'!B223,Tabela2[],3,0)</f>
        <v>44593</v>
      </c>
      <c r="F223" s="19">
        <f>VLOOKUP('1 - Base_relatório'!B223,Tabela2[],5,0)</f>
        <v>10866.54</v>
      </c>
      <c r="G223" t="str">
        <f>IF(Tabela1[[#This Row],[Data]]="","-", VLOOKUP(MONTH(Tabela1[[#This Row],[Data]]),$R$2:$S$5,2,0))</f>
        <v>Fevereiro</v>
      </c>
    </row>
    <row r="224" spans="1:7" x14ac:dyDescent="0.25">
      <c r="A224" s="22">
        <f>IF(AND(G224="Fevereiro",D224="Perdido"),COUNTIFS($G$3:G224,"=Fevereiro",$D$3:D224,"=Perdido"),0)</f>
        <v>0</v>
      </c>
      <c r="B224">
        <v>186265458</v>
      </c>
      <c r="C224" t="str">
        <f>VLOOKUP('1 - Base_relatório'!B224,Tabela2[],4,0)</f>
        <v>Dr. Arthur da Paz</v>
      </c>
      <c r="D224" t="str">
        <f>VLOOKUP('1 - Base_relatório'!B224,Tabela2[],2,0)</f>
        <v>Em espera</v>
      </c>
      <c r="E224" s="2">
        <f>VLOOKUP('1 - Base_relatório'!B224,Tabela2[],3,0)</f>
        <v>44593</v>
      </c>
      <c r="F224" s="19">
        <f>VLOOKUP('1 - Base_relatório'!B224,Tabela2[],5,0)</f>
        <v>10912.54</v>
      </c>
      <c r="G224" t="str">
        <f>IF(Tabela1[[#This Row],[Data]]="","-", VLOOKUP(MONTH(Tabela1[[#This Row],[Data]]),$R$2:$S$5,2,0))</f>
        <v>Fevereiro</v>
      </c>
    </row>
    <row r="225" spans="1:7" x14ac:dyDescent="0.25">
      <c r="A225" s="22">
        <f>IF(AND(G225="Fevereiro",D225="Perdido"),COUNTIFS($G$3:G225,"=Fevereiro",$D$3:D225,"=Perdido"),0)</f>
        <v>14</v>
      </c>
      <c r="B225">
        <v>186957297</v>
      </c>
      <c r="C225" t="str">
        <f>VLOOKUP('1 - Base_relatório'!B225,Tabela2[],4,0)</f>
        <v>Maria Cecília Azevedo</v>
      </c>
      <c r="D225" t="str">
        <f>VLOOKUP('1 - Base_relatório'!B225,Tabela2[],2,0)</f>
        <v>Perdido</v>
      </c>
      <c r="E225" s="2">
        <f>VLOOKUP('1 - Base_relatório'!B225,Tabela2[],3,0)</f>
        <v>44593</v>
      </c>
      <c r="F225" s="19">
        <f>VLOOKUP('1 - Base_relatório'!B225,Tabela2[],5,0)</f>
        <v>10958.54</v>
      </c>
      <c r="G225" t="str">
        <f>IF(Tabela1[[#This Row],[Data]]="","-", VLOOKUP(MONTH(Tabela1[[#This Row],[Data]]),$R$2:$S$5,2,0))</f>
        <v>Fevereiro</v>
      </c>
    </row>
    <row r="226" spans="1:7" x14ac:dyDescent="0.25">
      <c r="A226" s="22">
        <f>IF(AND(G226="Fevereiro",D226="Perdido"),COUNTIFS($G$3:G226,"=Fevereiro",$D$3:D226,"=Perdido"),0)</f>
        <v>0</v>
      </c>
      <c r="B226">
        <v>187649136</v>
      </c>
      <c r="C226" t="str">
        <f>VLOOKUP('1 - Base_relatório'!B226,Tabela2[],4,0)</f>
        <v>Bianca Melo</v>
      </c>
      <c r="D226" t="str">
        <f>VLOOKUP('1 - Base_relatório'!B226,Tabela2[],2,0)</f>
        <v>Em espera</v>
      </c>
      <c r="E226" s="2">
        <f>VLOOKUP('1 - Base_relatório'!B226,Tabela2[],3,0)</f>
        <v>44593</v>
      </c>
      <c r="F226" s="19">
        <f>VLOOKUP('1 - Base_relatório'!B226,Tabela2[],5,0)</f>
        <v>11004.54</v>
      </c>
      <c r="G226" t="str">
        <f>IF(Tabela1[[#This Row],[Data]]="","-", VLOOKUP(MONTH(Tabela1[[#This Row],[Data]]),$R$2:$S$5,2,0))</f>
        <v>Fevereiro</v>
      </c>
    </row>
    <row r="227" spans="1:7" x14ac:dyDescent="0.25">
      <c r="A227" s="22">
        <f>IF(AND(G227="Fevereiro",D227="Perdido"),COUNTIFS($G$3:G227,"=Fevereiro",$D$3:D227,"=Perdido"),0)</f>
        <v>0</v>
      </c>
      <c r="B227">
        <v>188340975</v>
      </c>
      <c r="C227" t="str">
        <f>VLOOKUP('1 - Base_relatório'!B227,Tabela2[],4,0)</f>
        <v>Mariane Oliveira</v>
      </c>
      <c r="D227" t="str">
        <f>VLOOKUP('1 - Base_relatório'!B227,Tabela2[],2,0)</f>
        <v>Ganho</v>
      </c>
      <c r="E227" s="2">
        <f>VLOOKUP('1 - Base_relatório'!B227,Tabela2[],3,0)</f>
        <v>44593</v>
      </c>
      <c r="F227" s="19">
        <f>VLOOKUP('1 - Base_relatório'!B227,Tabela2[],5,0)</f>
        <v>11050.54</v>
      </c>
      <c r="G227" t="str">
        <f>IF(Tabela1[[#This Row],[Data]]="","-", VLOOKUP(MONTH(Tabela1[[#This Row],[Data]]),$R$2:$S$5,2,0))</f>
        <v>Fevereiro</v>
      </c>
    </row>
    <row r="228" spans="1:7" x14ac:dyDescent="0.25">
      <c r="A228" s="22">
        <f>IF(AND(G228="Fevereiro",D228="Perdido"),COUNTIFS($G$3:G228,"=Fevereiro",$D$3:D228,"=Perdido"),0)</f>
        <v>0</v>
      </c>
      <c r="B228">
        <v>189032814</v>
      </c>
      <c r="C228" t="str">
        <f>VLOOKUP('1 - Base_relatório'!B228,Tabela2[],4,0)</f>
        <v>Antônio Silva</v>
      </c>
      <c r="D228" t="str">
        <f>VLOOKUP('1 - Base_relatório'!B228,Tabela2[],2,0)</f>
        <v>Ganho</v>
      </c>
      <c r="E228" s="2">
        <f>VLOOKUP('1 - Base_relatório'!B228,Tabela2[],3,0)</f>
        <v>44593</v>
      </c>
      <c r="F228" s="19">
        <f>VLOOKUP('1 - Base_relatório'!B228,Tabela2[],5,0)</f>
        <v>11096.54</v>
      </c>
      <c r="G228" t="str">
        <f>IF(Tabela1[[#This Row],[Data]]="","-", VLOOKUP(MONTH(Tabela1[[#This Row],[Data]]),$R$2:$S$5,2,0))</f>
        <v>Fevereiro</v>
      </c>
    </row>
    <row r="229" spans="1:7" x14ac:dyDescent="0.25">
      <c r="A229" s="22">
        <f>IF(AND(G229="Fevereiro",D229="Perdido"),COUNTIFS($G$3:G229,"=Fevereiro",$D$3:D229,"=Perdido"),0)</f>
        <v>0</v>
      </c>
      <c r="B229">
        <v>189724653</v>
      </c>
      <c r="C229" t="str">
        <f>VLOOKUP('1 - Base_relatório'!B229,Tabela2[],4,0)</f>
        <v>Luigi Lima</v>
      </c>
      <c r="D229" t="str">
        <f>VLOOKUP('1 - Base_relatório'!B229,Tabela2[],2,0)</f>
        <v>Ganho</v>
      </c>
      <c r="E229" s="2">
        <f>VLOOKUP('1 - Base_relatório'!B229,Tabela2[],3,0)</f>
        <v>44593</v>
      </c>
      <c r="F229" s="19">
        <f>VLOOKUP('1 - Base_relatório'!B229,Tabela2[],5,0)</f>
        <v>11142.54</v>
      </c>
      <c r="G229" t="str">
        <f>IF(Tabela1[[#This Row],[Data]]="","-", VLOOKUP(MONTH(Tabela1[[#This Row],[Data]]),$R$2:$S$5,2,0))</f>
        <v>Fevereiro</v>
      </c>
    </row>
    <row r="230" spans="1:7" x14ac:dyDescent="0.25">
      <c r="A230" s="22">
        <f>IF(AND(G230="Fevereiro",D230="Perdido"),COUNTIFS($G$3:G230,"=Fevereiro",$D$3:D230,"=Perdido"),0)</f>
        <v>0</v>
      </c>
      <c r="B230">
        <v>190416492</v>
      </c>
      <c r="C230" t="str">
        <f>VLOOKUP('1 - Base_relatório'!B230,Tabela2[],4,0)</f>
        <v>Sarah da Costa</v>
      </c>
      <c r="D230" t="str">
        <f>VLOOKUP('1 - Base_relatório'!B230,Tabela2[],2,0)</f>
        <v>Em espera</v>
      </c>
      <c r="E230" s="2">
        <f>VLOOKUP('1 - Base_relatório'!B230,Tabela2[],3,0)</f>
        <v>44593</v>
      </c>
      <c r="F230" s="19">
        <f>VLOOKUP('1 - Base_relatório'!B230,Tabela2[],5,0)</f>
        <v>11188.54</v>
      </c>
      <c r="G230" t="str">
        <f>IF(Tabela1[[#This Row],[Data]]="","-", VLOOKUP(MONTH(Tabela1[[#This Row],[Data]]),$R$2:$S$5,2,0))</f>
        <v>Fevereiro</v>
      </c>
    </row>
    <row r="231" spans="1:7" x14ac:dyDescent="0.25">
      <c r="A231" s="22">
        <f>IF(AND(G231="Fevereiro",D231="Perdido"),COUNTIFS($G$3:G231,"=Fevereiro",$D$3:D231,"=Perdido"),0)</f>
        <v>15</v>
      </c>
      <c r="B231">
        <v>191108331</v>
      </c>
      <c r="C231" t="str">
        <f>VLOOKUP('1 - Base_relatório'!B231,Tabela2[],4,0)</f>
        <v>Dr. João Pedro Barros</v>
      </c>
      <c r="D231" t="str">
        <f>VLOOKUP('1 - Base_relatório'!B231,Tabela2[],2,0)</f>
        <v>Perdido</v>
      </c>
      <c r="E231" s="2">
        <f>VLOOKUP('1 - Base_relatório'!B231,Tabela2[],3,0)</f>
        <v>44593</v>
      </c>
      <c r="F231" s="19">
        <f>VLOOKUP('1 - Base_relatório'!B231,Tabela2[],5,0)</f>
        <v>11234.54</v>
      </c>
      <c r="G231" t="str">
        <f>IF(Tabela1[[#This Row],[Data]]="","-", VLOOKUP(MONTH(Tabela1[[#This Row],[Data]]),$R$2:$S$5,2,0))</f>
        <v>Fevereiro</v>
      </c>
    </row>
    <row r="232" spans="1:7" x14ac:dyDescent="0.25">
      <c r="A232" s="22">
        <f>IF(AND(G232="Fevereiro",D232="Perdido"),COUNTIFS($G$3:G232,"=Fevereiro",$D$3:D232,"=Perdido"),0)</f>
        <v>16</v>
      </c>
      <c r="B232">
        <v>191800170</v>
      </c>
      <c r="C232" t="str">
        <f>VLOOKUP('1 - Base_relatório'!B232,Tabela2[],4,0)</f>
        <v>Raul da Mota</v>
      </c>
      <c r="D232" t="str">
        <f>VLOOKUP('1 - Base_relatório'!B232,Tabela2[],2,0)</f>
        <v>Perdido</v>
      </c>
      <c r="E232" s="2">
        <f>VLOOKUP('1 - Base_relatório'!B232,Tabela2[],3,0)</f>
        <v>44593</v>
      </c>
      <c r="F232" s="19">
        <f>VLOOKUP('1 - Base_relatório'!B232,Tabela2[],5,0)</f>
        <v>11280.54</v>
      </c>
      <c r="G232" t="str">
        <f>IF(Tabela1[[#This Row],[Data]]="","-", VLOOKUP(MONTH(Tabela1[[#This Row],[Data]]),$R$2:$S$5,2,0))</f>
        <v>Fevereiro</v>
      </c>
    </row>
    <row r="233" spans="1:7" x14ac:dyDescent="0.25">
      <c r="A233" s="22">
        <f>IF(AND(G233="Fevereiro",D233="Perdido"),COUNTIFS($G$3:G233,"=Fevereiro",$D$3:D233,"=Perdido"),0)</f>
        <v>0</v>
      </c>
      <c r="B233">
        <v>196643043</v>
      </c>
      <c r="C233" t="str">
        <f>VLOOKUP('1 - Base_relatório'!B233,Tabela2[],4,0)</f>
        <v>Lucas Peixoto</v>
      </c>
      <c r="D233" t="str">
        <f>VLOOKUP('1 - Base_relatório'!B233,Tabela2[],2,0)</f>
        <v>Ganho</v>
      </c>
      <c r="E233" s="2">
        <f>VLOOKUP('1 - Base_relatório'!B233,Tabela2[],3,0)</f>
        <v>44596</v>
      </c>
      <c r="F233" s="19">
        <f>VLOOKUP('1 - Base_relatório'!B233,Tabela2[],5,0)</f>
        <v>11602.54</v>
      </c>
      <c r="G233" t="str">
        <f>IF(Tabela1[[#This Row],[Data]]="","-", VLOOKUP(MONTH(Tabela1[[#This Row],[Data]]),$R$2:$S$5,2,0))</f>
        <v>Fevereiro</v>
      </c>
    </row>
    <row r="234" spans="1:7" x14ac:dyDescent="0.25">
      <c r="A234" s="22">
        <f>IF(AND(G234="Fevereiro",D234="Perdido"),COUNTIFS($G$3:G234,"=Fevereiro",$D$3:D234,"=Perdido"),0)</f>
        <v>0</v>
      </c>
      <c r="B234">
        <v>197334882</v>
      </c>
      <c r="C234" t="str">
        <f>VLOOKUP('1 - Base_relatório'!B234,Tabela2[],4,0)</f>
        <v>Antônio Vieira</v>
      </c>
      <c r="D234" t="str">
        <f>VLOOKUP('1 - Base_relatório'!B234,Tabela2[],2,0)</f>
        <v>Em espera</v>
      </c>
      <c r="E234" s="2">
        <f>VLOOKUP('1 - Base_relatório'!B234,Tabela2[],3,0)</f>
        <v>44596</v>
      </c>
      <c r="F234" s="19">
        <f>VLOOKUP('1 - Base_relatório'!B234,Tabela2[],5,0)</f>
        <v>11648.54</v>
      </c>
      <c r="G234" t="str">
        <f>IF(Tabela1[[#This Row],[Data]]="","-", VLOOKUP(MONTH(Tabela1[[#This Row],[Data]]),$R$2:$S$5,2,0))</f>
        <v>Fevereiro</v>
      </c>
    </row>
    <row r="235" spans="1:7" x14ac:dyDescent="0.25">
      <c r="A235" s="22">
        <f>IF(AND(G235="Fevereiro",D235="Perdido"),COUNTIFS($G$3:G235,"=Fevereiro",$D$3:D235,"=Perdido"),0)</f>
        <v>17</v>
      </c>
      <c r="B235">
        <v>198026721</v>
      </c>
      <c r="C235" t="str">
        <f>VLOOKUP('1 - Base_relatório'!B235,Tabela2[],4,0)</f>
        <v>Helena Alves</v>
      </c>
      <c r="D235" t="str">
        <f>VLOOKUP('1 - Base_relatório'!B235,Tabela2[],2,0)</f>
        <v>Perdido</v>
      </c>
      <c r="E235" s="2">
        <f>VLOOKUP('1 - Base_relatório'!B235,Tabela2[],3,0)</f>
        <v>44596</v>
      </c>
      <c r="F235" s="19">
        <f>VLOOKUP('1 - Base_relatório'!B235,Tabela2[],5,0)</f>
        <v>11694.54</v>
      </c>
      <c r="G235" t="str">
        <f>IF(Tabela1[[#This Row],[Data]]="","-", VLOOKUP(MONTH(Tabela1[[#This Row],[Data]]),$R$2:$S$5,2,0))</f>
        <v>Fevereiro</v>
      </c>
    </row>
    <row r="236" spans="1:7" x14ac:dyDescent="0.25">
      <c r="A236" s="22">
        <f>IF(AND(G236="Fevereiro",D236="Perdido"),COUNTIFS($G$3:G236,"=Fevereiro",$D$3:D236,"=Perdido"),0)</f>
        <v>18</v>
      </c>
      <c r="B236">
        <v>198718560</v>
      </c>
      <c r="C236" t="str">
        <f>VLOOKUP('1 - Base_relatório'!B236,Tabela2[],4,0)</f>
        <v>Srta. Luna Aragão</v>
      </c>
      <c r="D236" t="str">
        <f>VLOOKUP('1 - Base_relatório'!B236,Tabela2[],2,0)</f>
        <v>Perdido</v>
      </c>
      <c r="E236" s="2">
        <f>VLOOKUP('1 - Base_relatório'!B236,Tabela2[],3,0)</f>
        <v>44596</v>
      </c>
      <c r="F236" s="19">
        <f>VLOOKUP('1 - Base_relatório'!B236,Tabela2[],5,0)</f>
        <v>11740.54</v>
      </c>
      <c r="G236" t="str">
        <f>IF(Tabela1[[#This Row],[Data]]="","-", VLOOKUP(MONTH(Tabela1[[#This Row],[Data]]),$R$2:$S$5,2,0))</f>
        <v>Fevereiro</v>
      </c>
    </row>
    <row r="237" spans="1:7" x14ac:dyDescent="0.25">
      <c r="A237" s="22">
        <f>IF(AND(G237="Fevereiro",D237="Perdido"),COUNTIFS($G$3:G237,"=Fevereiro",$D$3:D237,"=Perdido"),0)</f>
        <v>19</v>
      </c>
      <c r="B237">
        <v>199410399</v>
      </c>
      <c r="C237" t="str">
        <f>VLOOKUP('1 - Base_relatório'!B237,Tabela2[],4,0)</f>
        <v>Luiz Felipe Farias</v>
      </c>
      <c r="D237" t="str">
        <f>VLOOKUP('1 - Base_relatório'!B237,Tabela2[],2,0)</f>
        <v>Perdido</v>
      </c>
      <c r="E237" s="2">
        <f>VLOOKUP('1 - Base_relatório'!B237,Tabela2[],3,0)</f>
        <v>44596</v>
      </c>
      <c r="F237" s="19">
        <f>VLOOKUP('1 - Base_relatório'!B237,Tabela2[],5,0)</f>
        <v>11786.54</v>
      </c>
      <c r="G237" t="str">
        <f>IF(Tabela1[[#This Row],[Data]]="","-", VLOOKUP(MONTH(Tabela1[[#This Row],[Data]]),$R$2:$S$5,2,0))</f>
        <v>Fevereiro</v>
      </c>
    </row>
    <row r="238" spans="1:7" x14ac:dyDescent="0.25">
      <c r="A238" s="22">
        <f>IF(AND(G238="Fevereiro",D238="Perdido"),COUNTIFS($G$3:G238,"=Fevereiro",$D$3:D238,"=Perdido"),0)</f>
        <v>0</v>
      </c>
      <c r="B238">
        <v>200102238</v>
      </c>
      <c r="C238" t="str">
        <f>VLOOKUP('1 - Base_relatório'!B238,Tabela2[],4,0)</f>
        <v>Alexia da Rosa</v>
      </c>
      <c r="D238" t="str">
        <f>VLOOKUP('1 - Base_relatório'!B238,Tabela2[],2,0)</f>
        <v>Em espera</v>
      </c>
      <c r="E238" s="2">
        <f>VLOOKUP('1 - Base_relatório'!B238,Tabela2[],3,0)</f>
        <v>44596</v>
      </c>
      <c r="F238" s="19">
        <f>VLOOKUP('1 - Base_relatório'!B238,Tabela2[],5,0)</f>
        <v>11832.54</v>
      </c>
      <c r="G238" t="str">
        <f>IF(Tabela1[[#This Row],[Data]]="","-", VLOOKUP(MONTH(Tabela1[[#This Row],[Data]]),$R$2:$S$5,2,0))</f>
        <v>Fevereiro</v>
      </c>
    </row>
    <row r="239" spans="1:7" x14ac:dyDescent="0.25">
      <c r="A239" s="22">
        <f>IF(AND(G239="Fevereiro",D239="Perdido"),COUNTIFS($G$3:G239,"=Fevereiro",$D$3:D239,"=Perdido"),0)</f>
        <v>20</v>
      </c>
      <c r="B239">
        <v>200794077</v>
      </c>
      <c r="C239" t="str">
        <f>VLOOKUP('1 - Base_relatório'!B239,Tabela2[],4,0)</f>
        <v>Gabriel Sales</v>
      </c>
      <c r="D239" t="str">
        <f>VLOOKUP('1 - Base_relatório'!B239,Tabela2[],2,0)</f>
        <v>Perdido</v>
      </c>
      <c r="E239" s="2">
        <f>VLOOKUP('1 - Base_relatório'!B239,Tabela2[],3,0)</f>
        <v>44596</v>
      </c>
      <c r="F239" s="19">
        <f>VLOOKUP('1 - Base_relatório'!B239,Tabela2[],5,0)</f>
        <v>11878.54</v>
      </c>
      <c r="G239" t="str">
        <f>IF(Tabela1[[#This Row],[Data]]="","-", VLOOKUP(MONTH(Tabela1[[#This Row],[Data]]),$R$2:$S$5,2,0))</f>
        <v>Fevereiro</v>
      </c>
    </row>
    <row r="240" spans="1:7" x14ac:dyDescent="0.25">
      <c r="A240" s="22">
        <f>IF(AND(G240="Fevereiro",D240="Perdido"),COUNTIFS($G$3:G240,"=Fevereiro",$D$3:D240,"=Perdido"),0)</f>
        <v>0</v>
      </c>
      <c r="B240">
        <v>201485916</v>
      </c>
      <c r="C240" t="str">
        <f>VLOOKUP('1 - Base_relatório'!B240,Tabela2[],4,0)</f>
        <v>Emilly Moraes</v>
      </c>
      <c r="D240" t="str">
        <f>VLOOKUP('1 - Base_relatório'!B240,Tabela2[],2,0)</f>
        <v>Em espera</v>
      </c>
      <c r="E240" s="2">
        <f>VLOOKUP('1 - Base_relatório'!B240,Tabela2[],3,0)</f>
        <v>44596</v>
      </c>
      <c r="F240" s="19">
        <f>VLOOKUP('1 - Base_relatório'!B240,Tabela2[],5,0)</f>
        <v>11924.54</v>
      </c>
      <c r="G240" t="str">
        <f>IF(Tabela1[[#This Row],[Data]]="","-", VLOOKUP(MONTH(Tabela1[[#This Row],[Data]]),$R$2:$S$5,2,0))</f>
        <v>Fevereiro</v>
      </c>
    </row>
    <row r="241" spans="1:7" x14ac:dyDescent="0.25">
      <c r="A241" s="22">
        <f>IF(AND(G241="Fevereiro",D241="Perdido"),COUNTIFS($G$3:G241,"=Fevereiro",$D$3:D241,"=Perdido"),0)</f>
        <v>0</v>
      </c>
      <c r="B241">
        <v>202177755</v>
      </c>
      <c r="C241" t="str">
        <f>VLOOKUP('1 - Base_relatório'!B241,Tabela2[],4,0)</f>
        <v>Valentina Gonçalves</v>
      </c>
      <c r="D241" t="str">
        <f>VLOOKUP('1 - Base_relatório'!B241,Tabela2[],2,0)</f>
        <v>Ganho</v>
      </c>
      <c r="E241" s="2">
        <f>VLOOKUP('1 - Base_relatório'!B241,Tabela2[],3,0)</f>
        <v>44596</v>
      </c>
      <c r="F241" s="19">
        <f>VLOOKUP('1 - Base_relatório'!B241,Tabela2[],5,0)</f>
        <v>11970.54</v>
      </c>
      <c r="G241" t="str">
        <f>IF(Tabela1[[#This Row],[Data]]="","-", VLOOKUP(MONTH(Tabela1[[#This Row],[Data]]),$R$2:$S$5,2,0))</f>
        <v>Fevereiro</v>
      </c>
    </row>
    <row r="242" spans="1:7" x14ac:dyDescent="0.25">
      <c r="A242" s="22">
        <f>IF(AND(G242="Fevereiro",D242="Perdido"),COUNTIFS($G$3:G242,"=Fevereiro",$D$3:D242,"=Perdido"),0)</f>
        <v>0</v>
      </c>
      <c r="B242">
        <v>202869594</v>
      </c>
      <c r="C242" t="str">
        <f>VLOOKUP('1 - Base_relatório'!B242,Tabela2[],4,0)</f>
        <v>Ana Beatriz Martins</v>
      </c>
      <c r="D242" t="str">
        <f>VLOOKUP('1 - Base_relatório'!B242,Tabela2[],2,0)</f>
        <v>Ganho</v>
      </c>
      <c r="E242" s="2">
        <f>VLOOKUP('1 - Base_relatório'!B242,Tabela2[],3,0)</f>
        <v>44596</v>
      </c>
      <c r="F242" s="19">
        <f>VLOOKUP('1 - Base_relatório'!B242,Tabela2[],5,0)</f>
        <v>12016.54</v>
      </c>
      <c r="G242" t="str">
        <f>IF(Tabela1[[#This Row],[Data]]="","-", VLOOKUP(MONTH(Tabela1[[#This Row],[Data]]),$R$2:$S$5,2,0))</f>
        <v>Fevereiro</v>
      </c>
    </row>
    <row r="243" spans="1:7" x14ac:dyDescent="0.25">
      <c r="A243" s="22">
        <f>IF(AND(G243="Fevereiro",D243="Perdido"),COUNTIFS($G$3:G243,"=Fevereiro",$D$3:D243,"=Perdido"),0)</f>
        <v>0</v>
      </c>
      <c r="B243">
        <v>203561433</v>
      </c>
      <c r="C243" t="str">
        <f>VLOOKUP('1 - Base_relatório'!B243,Tabela2[],4,0)</f>
        <v>Rodrigo Viana</v>
      </c>
      <c r="D243" t="str">
        <f>VLOOKUP('1 - Base_relatório'!B243,Tabela2[],2,0)</f>
        <v>Ganho</v>
      </c>
      <c r="E243" s="2">
        <f>VLOOKUP('1 - Base_relatório'!B243,Tabela2[],3,0)</f>
        <v>44596</v>
      </c>
      <c r="F243" s="19">
        <f>VLOOKUP('1 - Base_relatório'!B243,Tabela2[],5,0)</f>
        <v>12062.54</v>
      </c>
      <c r="G243" t="str">
        <f>IF(Tabela1[[#This Row],[Data]]="","-", VLOOKUP(MONTH(Tabela1[[#This Row],[Data]]),$R$2:$S$5,2,0))</f>
        <v>Fevereiro</v>
      </c>
    </row>
    <row r="244" spans="1:7" x14ac:dyDescent="0.25">
      <c r="A244" s="22">
        <f>IF(AND(G244="Fevereiro",D244="Perdido"),COUNTIFS($G$3:G244,"=Fevereiro",$D$3:D244,"=Perdido"),0)</f>
        <v>0</v>
      </c>
      <c r="B244">
        <v>204253272</v>
      </c>
      <c r="C244" t="str">
        <f>VLOOKUP('1 - Base_relatório'!B244,Tabela2[],4,0)</f>
        <v>Otávio Peixoto</v>
      </c>
      <c r="D244" t="str">
        <f>VLOOKUP('1 - Base_relatório'!B244,Tabela2[],2,0)</f>
        <v>Em espera</v>
      </c>
      <c r="E244" s="2">
        <f>VLOOKUP('1 - Base_relatório'!B244,Tabela2[],3,0)</f>
        <v>44596</v>
      </c>
      <c r="F244" s="19">
        <f>VLOOKUP('1 - Base_relatório'!B244,Tabela2[],5,0)</f>
        <v>12108.54</v>
      </c>
      <c r="G244" t="str">
        <f>IF(Tabela1[[#This Row],[Data]]="","-", VLOOKUP(MONTH(Tabela1[[#This Row],[Data]]),$R$2:$S$5,2,0))</f>
        <v>Fevereiro</v>
      </c>
    </row>
    <row r="245" spans="1:7" x14ac:dyDescent="0.25">
      <c r="A245" s="22">
        <f>IF(AND(G245="Fevereiro",D245="Perdido"),COUNTIFS($G$3:G245,"=Fevereiro",$D$3:D245,"=Perdido"),0)</f>
        <v>21</v>
      </c>
      <c r="B245">
        <v>204945111</v>
      </c>
      <c r="C245" t="str">
        <f>VLOOKUP('1 - Base_relatório'!B245,Tabela2[],4,0)</f>
        <v>Eduardo da Paz</v>
      </c>
      <c r="D245" t="str">
        <f>VLOOKUP('1 - Base_relatório'!B245,Tabela2[],2,0)</f>
        <v>Perdido</v>
      </c>
      <c r="E245" s="2">
        <f>VLOOKUP('1 - Base_relatório'!B245,Tabela2[],3,0)</f>
        <v>44596</v>
      </c>
      <c r="F245" s="19">
        <f>VLOOKUP('1 - Base_relatório'!B245,Tabela2[],5,0)</f>
        <v>12154.54</v>
      </c>
      <c r="G245" t="str">
        <f>IF(Tabela1[[#This Row],[Data]]="","-", VLOOKUP(MONTH(Tabela1[[#This Row],[Data]]),$R$2:$S$5,2,0))</f>
        <v>Fevereiro</v>
      </c>
    </row>
    <row r="246" spans="1:7" x14ac:dyDescent="0.25">
      <c r="A246" s="22">
        <f>IF(AND(G246="Fevereiro",D246="Perdido"),COUNTIFS($G$3:G246,"=Fevereiro",$D$3:D246,"=Perdido"),0)</f>
        <v>22</v>
      </c>
      <c r="B246">
        <v>205636950</v>
      </c>
      <c r="C246" t="str">
        <f>VLOOKUP('1 - Base_relatório'!B246,Tabela2[],4,0)</f>
        <v>Cecília Vieira</v>
      </c>
      <c r="D246" t="str">
        <f>VLOOKUP('1 - Base_relatório'!B246,Tabela2[],2,0)</f>
        <v>Perdido</v>
      </c>
      <c r="E246" s="2">
        <f>VLOOKUP('1 - Base_relatório'!B246,Tabela2[],3,0)</f>
        <v>44596</v>
      </c>
      <c r="F246" s="19">
        <f>VLOOKUP('1 - Base_relatório'!B246,Tabela2[],5,0)</f>
        <v>12200.54</v>
      </c>
      <c r="G246" t="str">
        <f>IF(Tabela1[[#This Row],[Data]]="","-", VLOOKUP(MONTH(Tabela1[[#This Row],[Data]]),$R$2:$S$5,2,0))</f>
        <v>Fevereiro</v>
      </c>
    </row>
    <row r="247" spans="1:7" x14ac:dyDescent="0.25">
      <c r="A247" s="22">
        <f>IF(AND(G247="Fevereiro",D247="Perdido"),COUNTIFS($G$3:G247,"=Fevereiro",$D$3:D247,"=Perdido"),0)</f>
        <v>23</v>
      </c>
      <c r="B247">
        <v>206328789</v>
      </c>
      <c r="C247" t="str">
        <f>VLOOKUP('1 - Base_relatório'!B247,Tabela2[],4,0)</f>
        <v>Juliana Novaes</v>
      </c>
      <c r="D247" t="str">
        <f>VLOOKUP('1 - Base_relatório'!B247,Tabela2[],2,0)</f>
        <v>Perdido</v>
      </c>
      <c r="E247" s="2">
        <f>VLOOKUP('1 - Base_relatório'!B247,Tabela2[],3,0)</f>
        <v>44596</v>
      </c>
      <c r="F247" s="19">
        <f>VLOOKUP('1 - Base_relatório'!B247,Tabela2[],5,0)</f>
        <v>12246.54</v>
      </c>
      <c r="G247" t="str">
        <f>IF(Tabela1[[#This Row],[Data]]="","-", VLOOKUP(MONTH(Tabela1[[#This Row],[Data]]),$R$2:$S$5,2,0))</f>
        <v>Fevereiro</v>
      </c>
    </row>
    <row r="248" spans="1:7" x14ac:dyDescent="0.25">
      <c r="A248" s="22">
        <f>IF(AND(G248="Fevereiro",D248="Perdido"),COUNTIFS($G$3:G248,"=Fevereiro",$D$3:D248,"=Perdido"),0)</f>
        <v>0</v>
      </c>
      <c r="B248">
        <v>207020628</v>
      </c>
      <c r="C248" t="str">
        <f>VLOOKUP('1 - Base_relatório'!B248,Tabela2[],4,0)</f>
        <v>Elisa Porto</v>
      </c>
      <c r="D248" t="str">
        <f>VLOOKUP('1 - Base_relatório'!B248,Tabela2[],2,0)</f>
        <v>Em espera</v>
      </c>
      <c r="E248" s="2">
        <f>VLOOKUP('1 - Base_relatório'!B248,Tabela2[],3,0)</f>
        <v>44596</v>
      </c>
      <c r="F248" s="19">
        <f>VLOOKUP('1 - Base_relatório'!B248,Tabela2[],5,0)</f>
        <v>12292.54</v>
      </c>
      <c r="G248" t="str">
        <f>IF(Tabela1[[#This Row],[Data]]="","-", VLOOKUP(MONTH(Tabela1[[#This Row],[Data]]),$R$2:$S$5,2,0))</f>
        <v>Fevereiro</v>
      </c>
    </row>
    <row r="249" spans="1:7" x14ac:dyDescent="0.25">
      <c r="A249" s="22">
        <f>IF(AND(G249="Fevereiro",D249="Perdido"),COUNTIFS($G$3:G249,"=Fevereiro",$D$3:D249,"=Perdido"),0)</f>
        <v>24</v>
      </c>
      <c r="B249">
        <v>207712467</v>
      </c>
      <c r="C249" t="str">
        <f>VLOOKUP('1 - Base_relatório'!B249,Tabela2[],4,0)</f>
        <v>Cecília Ferreira</v>
      </c>
      <c r="D249" t="str">
        <f>VLOOKUP('1 - Base_relatório'!B249,Tabela2[],2,0)</f>
        <v>Perdido</v>
      </c>
      <c r="E249" s="2">
        <f>VLOOKUP('1 - Base_relatório'!B249,Tabela2[],3,0)</f>
        <v>44596</v>
      </c>
      <c r="F249" s="19">
        <f>VLOOKUP('1 - Base_relatório'!B249,Tabela2[],5,0)</f>
        <v>12338.54</v>
      </c>
      <c r="G249" t="str">
        <f>IF(Tabela1[[#This Row],[Data]]="","-", VLOOKUP(MONTH(Tabela1[[#This Row],[Data]]),$R$2:$S$5,2,0))</f>
        <v>Fevereiro</v>
      </c>
    </row>
    <row r="250" spans="1:7" x14ac:dyDescent="0.25">
      <c r="A250" s="22">
        <f>IF(AND(G250="Fevereiro",D250="Perdido"),COUNTIFS($G$3:G250,"=Fevereiro",$D$3:D250,"=Perdido"),0)</f>
        <v>0</v>
      </c>
      <c r="B250">
        <v>208404306</v>
      </c>
      <c r="C250" t="str">
        <f>VLOOKUP('1 - Base_relatório'!B250,Tabela2[],4,0)</f>
        <v>Pietro da Mota</v>
      </c>
      <c r="D250" t="str">
        <f>VLOOKUP('1 - Base_relatório'!B250,Tabela2[],2,0)</f>
        <v>Em espera</v>
      </c>
      <c r="E250" s="2">
        <f>VLOOKUP('1 - Base_relatório'!B250,Tabela2[],3,0)</f>
        <v>44596</v>
      </c>
      <c r="F250" s="19">
        <f>VLOOKUP('1 - Base_relatório'!B250,Tabela2[],5,0)</f>
        <v>12384.54</v>
      </c>
      <c r="G250" t="str">
        <f>IF(Tabela1[[#This Row],[Data]]="","-", VLOOKUP(MONTH(Tabela1[[#This Row],[Data]]),$R$2:$S$5,2,0))</f>
        <v>Fevereiro</v>
      </c>
    </row>
    <row r="251" spans="1:7" x14ac:dyDescent="0.25">
      <c r="A251" s="22">
        <f>IF(AND(G251="Fevereiro",D251="Perdido"),COUNTIFS($G$3:G251,"=Fevereiro",$D$3:D251,"=Perdido"),0)</f>
        <v>0</v>
      </c>
      <c r="B251">
        <v>209096145</v>
      </c>
      <c r="C251" t="str">
        <f>VLOOKUP('1 - Base_relatório'!B251,Tabela2[],4,0)</f>
        <v>Juan Campos</v>
      </c>
      <c r="D251" t="str">
        <f>VLOOKUP('1 - Base_relatório'!B251,Tabela2[],2,0)</f>
        <v>Ganho</v>
      </c>
      <c r="E251" s="2">
        <f>VLOOKUP('1 - Base_relatório'!B251,Tabela2[],3,0)</f>
        <v>44596</v>
      </c>
      <c r="F251" s="19">
        <f>VLOOKUP('1 - Base_relatório'!B251,Tabela2[],5,0)</f>
        <v>12430.54</v>
      </c>
      <c r="G251" t="str">
        <f>IF(Tabela1[[#This Row],[Data]]="","-", VLOOKUP(MONTH(Tabela1[[#This Row],[Data]]),$R$2:$S$5,2,0))</f>
        <v>Fevereiro</v>
      </c>
    </row>
    <row r="252" spans="1:7" x14ac:dyDescent="0.25">
      <c r="A252" s="22">
        <f>IF(AND(G252="Fevereiro",D252="Perdido"),COUNTIFS($G$3:G252,"=Fevereiro",$D$3:D252,"=Perdido"),0)</f>
        <v>0</v>
      </c>
      <c r="B252">
        <v>209787984</v>
      </c>
      <c r="C252" t="str">
        <f>VLOOKUP('1 - Base_relatório'!B252,Tabela2[],4,0)</f>
        <v>Manuela Barros</v>
      </c>
      <c r="D252" t="str">
        <f>VLOOKUP('1 - Base_relatório'!B252,Tabela2[],2,0)</f>
        <v>Ganho</v>
      </c>
      <c r="E252" s="2">
        <f>VLOOKUP('1 - Base_relatório'!B252,Tabela2[],3,0)</f>
        <v>44596</v>
      </c>
      <c r="F252" s="19">
        <f>VLOOKUP('1 - Base_relatório'!B252,Tabela2[],5,0)</f>
        <v>12476.54</v>
      </c>
      <c r="G252" t="str">
        <f>IF(Tabela1[[#This Row],[Data]]="","-", VLOOKUP(MONTH(Tabela1[[#This Row],[Data]]),$R$2:$S$5,2,0))</f>
        <v>Fevereiro</v>
      </c>
    </row>
    <row r="253" spans="1:7" x14ac:dyDescent="0.25">
      <c r="A253" s="22">
        <f>IF(AND(G253="Fevereiro",D253="Perdido"),COUNTIFS($G$3:G253,"=Fevereiro",$D$3:D253,"=Perdido"),0)</f>
        <v>0</v>
      </c>
      <c r="B253">
        <v>210479823</v>
      </c>
      <c r="C253" t="str">
        <f>VLOOKUP('1 - Base_relatório'!B253,Tabela2[],4,0)</f>
        <v>Rodrigo Pires</v>
      </c>
      <c r="D253" t="str">
        <f>VLOOKUP('1 - Base_relatório'!B253,Tabela2[],2,0)</f>
        <v>Ganho</v>
      </c>
      <c r="E253" s="2">
        <f>VLOOKUP('1 - Base_relatório'!B253,Tabela2[],3,0)</f>
        <v>44596</v>
      </c>
      <c r="F253" s="19">
        <f>VLOOKUP('1 - Base_relatório'!B253,Tabela2[],5,0)</f>
        <v>12522.54</v>
      </c>
      <c r="G253" t="str">
        <f>IF(Tabela1[[#This Row],[Data]]="","-", VLOOKUP(MONTH(Tabela1[[#This Row],[Data]]),$R$2:$S$5,2,0))</f>
        <v>Fevereiro</v>
      </c>
    </row>
    <row r="254" spans="1:7" x14ac:dyDescent="0.25">
      <c r="A254" s="22">
        <f>IF(AND(G254="Fevereiro",D254="Perdido"),COUNTIFS($G$3:G254,"=Fevereiro",$D$3:D254,"=Perdido"),0)</f>
        <v>0</v>
      </c>
      <c r="B254">
        <v>211171662</v>
      </c>
      <c r="C254" t="str">
        <f>VLOOKUP('1 - Base_relatório'!B254,Tabela2[],4,0)</f>
        <v>Pietro da Cunha</v>
      </c>
      <c r="D254" t="str">
        <f>VLOOKUP('1 - Base_relatório'!B254,Tabela2[],2,0)</f>
        <v>Em espera</v>
      </c>
      <c r="E254" s="2">
        <f>VLOOKUP('1 - Base_relatório'!B254,Tabela2[],3,0)</f>
        <v>44596</v>
      </c>
      <c r="F254" s="19">
        <f>VLOOKUP('1 - Base_relatório'!B254,Tabela2[],5,0)</f>
        <v>12568.54</v>
      </c>
      <c r="G254" t="str">
        <f>IF(Tabela1[[#This Row],[Data]]="","-", VLOOKUP(MONTH(Tabela1[[#This Row],[Data]]),$R$2:$S$5,2,0))</f>
        <v>Fevereiro</v>
      </c>
    </row>
    <row r="255" spans="1:7" x14ac:dyDescent="0.25">
      <c r="A255" s="22">
        <f>IF(AND(G255="Fevereiro",D255="Perdido"),COUNTIFS($G$3:G255,"=Fevereiro",$D$3:D255,"=Perdido"),0)</f>
        <v>25</v>
      </c>
      <c r="B255">
        <v>211863501</v>
      </c>
      <c r="C255" t="str">
        <f>VLOOKUP('1 - Base_relatório'!B255,Tabela2[],4,0)</f>
        <v>Rafaela Cavalcanti</v>
      </c>
      <c r="D255" t="str">
        <f>VLOOKUP('1 - Base_relatório'!B255,Tabela2[],2,0)</f>
        <v>Perdido</v>
      </c>
      <c r="E255" s="2">
        <f>VLOOKUP('1 - Base_relatório'!B255,Tabela2[],3,0)</f>
        <v>44596</v>
      </c>
      <c r="F255" s="19">
        <f>VLOOKUP('1 - Base_relatório'!B255,Tabela2[],5,0)</f>
        <v>12614.54</v>
      </c>
      <c r="G255" t="str">
        <f>IF(Tabela1[[#This Row],[Data]]="","-", VLOOKUP(MONTH(Tabela1[[#This Row],[Data]]),$R$2:$S$5,2,0))</f>
        <v>Fevereiro</v>
      </c>
    </row>
    <row r="256" spans="1:7" x14ac:dyDescent="0.25">
      <c r="A256" s="22">
        <f>IF(AND(G256="Fevereiro",D256="Perdido"),COUNTIFS($G$3:G256,"=Fevereiro",$D$3:D256,"=Perdido"),0)</f>
        <v>26</v>
      </c>
      <c r="B256">
        <v>212555340</v>
      </c>
      <c r="C256" t="str">
        <f>VLOOKUP('1 - Base_relatório'!B256,Tabela2[],4,0)</f>
        <v>João Lucas Moura</v>
      </c>
      <c r="D256" t="str">
        <f>VLOOKUP('1 - Base_relatório'!B256,Tabela2[],2,0)</f>
        <v>Perdido</v>
      </c>
      <c r="E256" s="2">
        <f>VLOOKUP('1 - Base_relatório'!B256,Tabela2[],3,0)</f>
        <v>44596</v>
      </c>
      <c r="F256" s="19">
        <f>VLOOKUP('1 - Base_relatório'!B256,Tabela2[],5,0)</f>
        <v>12660.54</v>
      </c>
      <c r="G256" t="str">
        <f>IF(Tabela1[[#This Row],[Data]]="","-", VLOOKUP(MONTH(Tabela1[[#This Row],[Data]]),$R$2:$S$5,2,0))</f>
        <v>Fevereiro</v>
      </c>
    </row>
    <row r="257" spans="1:7" x14ac:dyDescent="0.25">
      <c r="A257" s="22">
        <f>IF(AND(G257="Fevereiro",D257="Perdido"),COUNTIFS($G$3:G257,"=Fevereiro",$D$3:D257,"=Perdido"),0)</f>
        <v>27</v>
      </c>
      <c r="B257">
        <v>213247179</v>
      </c>
      <c r="C257" t="str">
        <f>VLOOKUP('1 - Base_relatório'!B257,Tabela2[],4,0)</f>
        <v>Manuela Jesus</v>
      </c>
      <c r="D257" t="str">
        <f>VLOOKUP('1 - Base_relatório'!B257,Tabela2[],2,0)</f>
        <v>Perdido</v>
      </c>
      <c r="E257" s="2">
        <f>VLOOKUP('1 - Base_relatório'!B257,Tabela2[],3,0)</f>
        <v>44596</v>
      </c>
      <c r="F257" s="19">
        <f>VLOOKUP('1 - Base_relatório'!B257,Tabela2[],5,0)</f>
        <v>12706.54</v>
      </c>
      <c r="G257" t="str">
        <f>IF(Tabela1[[#This Row],[Data]]="","-", VLOOKUP(MONTH(Tabela1[[#This Row],[Data]]),$R$2:$S$5,2,0))</f>
        <v>Fevereiro</v>
      </c>
    </row>
    <row r="258" spans="1:7" x14ac:dyDescent="0.25">
      <c r="A258" s="22">
        <f>IF(AND(G258="Fevereiro",D258="Perdido"),COUNTIFS($G$3:G258,"=Fevereiro",$D$3:D258,"=Perdido"),0)</f>
        <v>0</v>
      </c>
      <c r="B258">
        <v>213939018</v>
      </c>
      <c r="C258" t="str">
        <f>VLOOKUP('1 - Base_relatório'!B258,Tabela2[],4,0)</f>
        <v>Enrico Azevedo</v>
      </c>
      <c r="D258" t="str">
        <f>VLOOKUP('1 - Base_relatório'!B258,Tabela2[],2,0)</f>
        <v>Em espera</v>
      </c>
      <c r="E258" s="2">
        <f>VLOOKUP('1 - Base_relatório'!B258,Tabela2[],3,0)</f>
        <v>44596</v>
      </c>
      <c r="F258" s="19">
        <f>VLOOKUP('1 - Base_relatório'!B258,Tabela2[],5,0)</f>
        <v>12752.54</v>
      </c>
      <c r="G258" t="str">
        <f>IF(Tabela1[[#This Row],[Data]]="","-", VLOOKUP(MONTH(Tabela1[[#This Row],[Data]]),$R$2:$S$5,2,0))</f>
        <v>Fevereiro</v>
      </c>
    </row>
    <row r="259" spans="1:7" x14ac:dyDescent="0.25">
      <c r="A259" s="22">
        <f>IF(AND(G259="Fevereiro",D259="Perdido"),COUNTIFS($G$3:G259,"=Fevereiro",$D$3:D259,"=Perdido"),0)</f>
        <v>28</v>
      </c>
      <c r="B259">
        <v>214630857</v>
      </c>
      <c r="C259" t="str">
        <f>VLOOKUP('1 - Base_relatório'!B259,Tabela2[],4,0)</f>
        <v>Pietra Porto</v>
      </c>
      <c r="D259" t="str">
        <f>VLOOKUP('1 - Base_relatório'!B259,Tabela2[],2,0)</f>
        <v>Perdido</v>
      </c>
      <c r="E259" s="2">
        <f>VLOOKUP('1 - Base_relatório'!B259,Tabela2[],3,0)</f>
        <v>44596</v>
      </c>
      <c r="F259" s="19">
        <f>VLOOKUP('1 - Base_relatório'!B259,Tabela2[],5,0)</f>
        <v>12798.54</v>
      </c>
      <c r="G259" t="str">
        <f>IF(Tabela1[[#This Row],[Data]]="","-", VLOOKUP(MONTH(Tabela1[[#This Row],[Data]]),$R$2:$S$5,2,0))</f>
        <v>Fevereiro</v>
      </c>
    </row>
    <row r="260" spans="1:7" x14ac:dyDescent="0.25">
      <c r="A260" s="22">
        <f>IF(AND(G260="Fevereiro",D260="Perdido"),COUNTIFS($G$3:G260,"=Fevereiro",$D$3:D260,"=Perdido"),0)</f>
        <v>0</v>
      </c>
      <c r="B260">
        <v>215322696</v>
      </c>
      <c r="C260" t="str">
        <f>VLOOKUP('1 - Base_relatório'!B260,Tabela2[],4,0)</f>
        <v>Cecília Jesus</v>
      </c>
      <c r="D260" t="str">
        <f>VLOOKUP('1 - Base_relatório'!B260,Tabela2[],2,0)</f>
        <v>Em espera</v>
      </c>
      <c r="E260" s="2">
        <f>VLOOKUP('1 - Base_relatório'!B260,Tabela2[],3,0)</f>
        <v>44596</v>
      </c>
      <c r="F260" s="19">
        <f>VLOOKUP('1 - Base_relatório'!B260,Tabela2[],5,0)</f>
        <v>12844.54</v>
      </c>
      <c r="G260" t="str">
        <f>IF(Tabela1[[#This Row],[Data]]="","-", VLOOKUP(MONTH(Tabela1[[#This Row],[Data]]),$R$2:$S$5,2,0))</f>
        <v>Fevereiro</v>
      </c>
    </row>
    <row r="261" spans="1:7" x14ac:dyDescent="0.25">
      <c r="A261" s="22">
        <f>IF(AND(G261="Fevereiro",D261="Perdido"),COUNTIFS($G$3:G261,"=Fevereiro",$D$3:D261,"=Perdido"),0)</f>
        <v>0</v>
      </c>
      <c r="B261">
        <v>216014535</v>
      </c>
      <c r="C261" t="str">
        <f>VLOOKUP('1 - Base_relatório'!B261,Tabela2[],4,0)</f>
        <v>Sabrina Ferreira</v>
      </c>
      <c r="D261" t="str">
        <f>VLOOKUP('1 - Base_relatório'!B261,Tabela2[],2,0)</f>
        <v>Ganho</v>
      </c>
      <c r="E261" s="2">
        <f>VLOOKUP('1 - Base_relatório'!B261,Tabela2[],3,0)</f>
        <v>44596</v>
      </c>
      <c r="F261" s="19">
        <f>VLOOKUP('1 - Base_relatório'!B261,Tabela2[],5,0)</f>
        <v>12890.54</v>
      </c>
      <c r="G261" t="str">
        <f>IF(Tabela1[[#This Row],[Data]]="","-", VLOOKUP(MONTH(Tabela1[[#This Row],[Data]]),$R$2:$S$5,2,0))</f>
        <v>Fevereiro</v>
      </c>
    </row>
    <row r="262" spans="1:7" x14ac:dyDescent="0.25">
      <c r="A262" s="22">
        <f>IF(AND(G262="Fevereiro",D262="Perdido"),COUNTIFS($G$3:G262,"=Fevereiro",$D$3:D262,"=Perdido"),0)</f>
        <v>0</v>
      </c>
      <c r="B262">
        <v>216706374</v>
      </c>
      <c r="C262" t="str">
        <f>VLOOKUP('1 - Base_relatório'!B262,Tabela2[],4,0)</f>
        <v>Srta. Laura Rodrigues</v>
      </c>
      <c r="D262" t="str">
        <f>VLOOKUP('1 - Base_relatório'!B262,Tabela2[],2,0)</f>
        <v>Ganho</v>
      </c>
      <c r="E262" s="2">
        <f>VLOOKUP('1 - Base_relatório'!B262,Tabela2[],3,0)</f>
        <v>44596</v>
      </c>
      <c r="F262" s="19">
        <f>VLOOKUP('1 - Base_relatório'!B262,Tabela2[],5,0)</f>
        <v>12936.54</v>
      </c>
      <c r="G262" t="str">
        <f>IF(Tabela1[[#This Row],[Data]]="","-", VLOOKUP(MONTH(Tabela1[[#This Row],[Data]]),$R$2:$S$5,2,0))</f>
        <v>Fevereiro</v>
      </c>
    </row>
    <row r="263" spans="1:7" x14ac:dyDescent="0.25">
      <c r="A263" s="22">
        <f>IF(AND(G263="Fevereiro",D263="Perdido"),COUNTIFS($G$3:G263,"=Fevereiro",$D$3:D263,"=Perdido"),0)</f>
        <v>0</v>
      </c>
      <c r="B263">
        <v>217398213</v>
      </c>
      <c r="C263" t="str">
        <f>VLOOKUP('1 - Base_relatório'!B263,Tabela2[],4,0)</f>
        <v>João Pedro Novaes</v>
      </c>
      <c r="D263" t="str">
        <f>VLOOKUP('1 - Base_relatório'!B263,Tabela2[],2,0)</f>
        <v>Ganho</v>
      </c>
      <c r="E263" s="2">
        <f>VLOOKUP('1 - Base_relatório'!B263,Tabela2[],3,0)</f>
        <v>44596</v>
      </c>
      <c r="F263" s="19">
        <f>VLOOKUP('1 - Base_relatório'!B263,Tabela2[],5,0)</f>
        <v>12982.54</v>
      </c>
      <c r="G263" t="str">
        <f>IF(Tabela1[[#This Row],[Data]]="","-", VLOOKUP(MONTH(Tabela1[[#This Row],[Data]]),$R$2:$S$5,2,0))</f>
        <v>Fevereiro</v>
      </c>
    </row>
    <row r="264" spans="1:7" x14ac:dyDescent="0.25">
      <c r="A264" s="22">
        <f>IF(AND(G264="Fevereiro",D264="Perdido"),COUNTIFS($G$3:G264,"=Fevereiro",$D$3:D264,"=Perdido"),0)</f>
        <v>0</v>
      </c>
      <c r="B264">
        <v>218090052</v>
      </c>
      <c r="C264" t="str">
        <f>VLOOKUP('1 - Base_relatório'!B264,Tabela2[],4,0)</f>
        <v>Sr. João Lucas Barros</v>
      </c>
      <c r="D264" t="str">
        <f>VLOOKUP('1 - Base_relatório'!B264,Tabela2[],2,0)</f>
        <v>Em espera</v>
      </c>
      <c r="E264" s="2">
        <f>VLOOKUP('1 - Base_relatório'!B264,Tabela2[],3,0)</f>
        <v>44596</v>
      </c>
      <c r="F264" s="19">
        <f>VLOOKUP('1 - Base_relatório'!B264,Tabela2[],5,0)</f>
        <v>13028.54</v>
      </c>
      <c r="G264" t="str">
        <f>IF(Tabela1[[#This Row],[Data]]="","-", VLOOKUP(MONTH(Tabela1[[#This Row],[Data]]),$R$2:$S$5,2,0))</f>
        <v>Fevereiro</v>
      </c>
    </row>
    <row r="265" spans="1:7" x14ac:dyDescent="0.25">
      <c r="A265" s="22">
        <f>IF(AND(G265="Fevereiro",D265="Perdido"),COUNTIFS($G$3:G265,"=Fevereiro",$D$3:D265,"=Perdido"),0)</f>
        <v>29</v>
      </c>
      <c r="B265">
        <v>218781891</v>
      </c>
      <c r="C265" t="str">
        <f>VLOOKUP('1 - Base_relatório'!B265,Tabela2[],4,0)</f>
        <v>Isabella Cardoso</v>
      </c>
      <c r="D265" t="str">
        <f>VLOOKUP('1 - Base_relatório'!B265,Tabela2[],2,0)</f>
        <v>Perdido</v>
      </c>
      <c r="E265" s="2">
        <f>VLOOKUP('1 - Base_relatório'!B265,Tabela2[],3,0)</f>
        <v>44596</v>
      </c>
      <c r="F265" s="19">
        <f>VLOOKUP('1 - Base_relatório'!B265,Tabela2[],5,0)</f>
        <v>13074.54</v>
      </c>
      <c r="G265" t="str">
        <f>IF(Tabela1[[#This Row],[Data]]="","-", VLOOKUP(MONTH(Tabela1[[#This Row],[Data]]),$R$2:$S$5,2,0))</f>
        <v>Fevereiro</v>
      </c>
    </row>
    <row r="266" spans="1:7" x14ac:dyDescent="0.25">
      <c r="A266" s="22">
        <f>IF(AND(G266="Fevereiro",D266="Perdido"),COUNTIFS($G$3:G266,"=Fevereiro",$D$3:D266,"=Perdido"),0)</f>
        <v>30</v>
      </c>
      <c r="B266">
        <v>219473730</v>
      </c>
      <c r="C266" t="str">
        <f>VLOOKUP('1 - Base_relatório'!B266,Tabela2[],4,0)</f>
        <v>Sr. Marcos Vinicius Viana</v>
      </c>
      <c r="D266" t="str">
        <f>VLOOKUP('1 - Base_relatório'!B266,Tabela2[],2,0)</f>
        <v>Perdido</v>
      </c>
      <c r="E266" s="2">
        <f>VLOOKUP('1 - Base_relatório'!B266,Tabela2[],3,0)</f>
        <v>44596</v>
      </c>
      <c r="F266" s="19">
        <f>VLOOKUP('1 - Base_relatório'!B266,Tabela2[],5,0)</f>
        <v>13120.54</v>
      </c>
      <c r="G266" t="str">
        <f>IF(Tabela1[[#This Row],[Data]]="","-", VLOOKUP(MONTH(Tabela1[[#This Row],[Data]]),$R$2:$S$5,2,0))</f>
        <v>Fevereiro</v>
      </c>
    </row>
    <row r="267" spans="1:7" x14ac:dyDescent="0.25">
      <c r="A267" s="22">
        <f>IF(AND(G267="Fevereiro",D267="Perdido"),COUNTIFS($G$3:G267,"=Fevereiro",$D$3:D267,"=Perdido"),0)</f>
        <v>31</v>
      </c>
      <c r="B267">
        <v>220165569</v>
      </c>
      <c r="C267" t="str">
        <f>VLOOKUP('1 - Base_relatório'!B267,Tabela2[],4,0)</f>
        <v>Breno Pereira</v>
      </c>
      <c r="D267" t="str">
        <f>VLOOKUP('1 - Base_relatório'!B267,Tabela2[],2,0)</f>
        <v>Perdido</v>
      </c>
      <c r="E267" s="2">
        <f>VLOOKUP('1 - Base_relatório'!B267,Tabela2[],3,0)</f>
        <v>44596</v>
      </c>
      <c r="F267" s="19">
        <f>VLOOKUP('1 - Base_relatório'!B267,Tabela2[],5,0)</f>
        <v>13166.54</v>
      </c>
      <c r="G267" t="str">
        <f>IF(Tabela1[[#This Row],[Data]]="","-", VLOOKUP(MONTH(Tabela1[[#This Row],[Data]]),$R$2:$S$5,2,0))</f>
        <v>Fevereiro</v>
      </c>
    </row>
    <row r="268" spans="1:7" x14ac:dyDescent="0.25">
      <c r="A268" s="22">
        <f>IF(AND(G268="Fevereiro",D268="Perdido"),COUNTIFS($G$3:G268,"=Fevereiro",$D$3:D268,"=Perdido"),0)</f>
        <v>0</v>
      </c>
      <c r="B268">
        <v>227775798</v>
      </c>
      <c r="C268" t="str">
        <f>VLOOKUP('1 - Base_relatório'!B268,Tabela2[],4,0)</f>
        <v>Francisco da Cunha</v>
      </c>
      <c r="D268" t="str">
        <f>VLOOKUP('1 - Base_relatório'!B268,Tabela2[],2,0)</f>
        <v>Em espera</v>
      </c>
      <c r="E268" s="2">
        <f>VLOOKUP('1 - Base_relatório'!B268,Tabela2[],3,0)</f>
        <v>44602</v>
      </c>
      <c r="F268" s="19">
        <f>VLOOKUP('1 - Base_relatório'!B268,Tabela2[],5,0)</f>
        <v>13672.54</v>
      </c>
      <c r="G268" t="str">
        <f>IF(Tabela1[[#This Row],[Data]]="","-", VLOOKUP(MONTH(Tabela1[[#This Row],[Data]]),$R$2:$S$5,2,0))</f>
        <v>Fevereiro</v>
      </c>
    </row>
    <row r="269" spans="1:7" x14ac:dyDescent="0.25">
      <c r="A269" s="22">
        <f>IF(AND(G269="Fevereiro",D269="Perdido"),COUNTIFS($G$3:G269,"=Fevereiro",$D$3:D269,"=Perdido"),0)</f>
        <v>32</v>
      </c>
      <c r="B269">
        <v>228467637</v>
      </c>
      <c r="C269" t="str">
        <f>VLOOKUP('1 - Base_relatório'!B269,Tabela2[],4,0)</f>
        <v>Fernando Castro</v>
      </c>
      <c r="D269" t="str">
        <f>VLOOKUP('1 - Base_relatório'!B269,Tabela2[],2,0)</f>
        <v>Perdido</v>
      </c>
      <c r="E269" s="2">
        <f>VLOOKUP('1 - Base_relatório'!B269,Tabela2[],3,0)</f>
        <v>44602</v>
      </c>
      <c r="F269" s="19">
        <f>VLOOKUP('1 - Base_relatório'!B269,Tabela2[],5,0)</f>
        <v>13718.54</v>
      </c>
      <c r="G269" t="str">
        <f>IF(Tabela1[[#This Row],[Data]]="","-", VLOOKUP(MONTH(Tabela1[[#This Row],[Data]]),$R$2:$S$5,2,0))</f>
        <v>Fevereiro</v>
      </c>
    </row>
    <row r="270" spans="1:7" x14ac:dyDescent="0.25">
      <c r="A270" s="22">
        <f>IF(AND(G270="Fevereiro",D270="Perdido"),COUNTIFS($G$3:G270,"=Fevereiro",$D$3:D270,"=Perdido"),0)</f>
        <v>0</v>
      </c>
      <c r="B270">
        <v>229159476</v>
      </c>
      <c r="C270" t="str">
        <f>VLOOKUP('1 - Base_relatório'!B270,Tabela2[],4,0)</f>
        <v>Heloísa Mendes</v>
      </c>
      <c r="D270" t="str">
        <f>VLOOKUP('1 - Base_relatório'!B270,Tabela2[],2,0)</f>
        <v>Em espera</v>
      </c>
      <c r="E270" s="2">
        <f>VLOOKUP('1 - Base_relatório'!B270,Tabela2[],3,0)</f>
        <v>44602</v>
      </c>
      <c r="F270" s="19">
        <f>VLOOKUP('1 - Base_relatório'!B270,Tabela2[],5,0)</f>
        <v>13764.54</v>
      </c>
      <c r="G270" t="str">
        <f>IF(Tabela1[[#This Row],[Data]]="","-", VLOOKUP(MONTH(Tabela1[[#This Row],[Data]]),$R$2:$S$5,2,0))</f>
        <v>Fevereiro</v>
      </c>
    </row>
    <row r="271" spans="1:7" x14ac:dyDescent="0.25">
      <c r="A271" s="22">
        <f>IF(AND(G271="Fevereiro",D271="Perdido"),COUNTIFS($G$3:G271,"=Fevereiro",$D$3:D271,"=Perdido"),0)</f>
        <v>0</v>
      </c>
      <c r="B271">
        <v>229851315</v>
      </c>
      <c r="C271" t="str">
        <f>VLOOKUP('1 - Base_relatório'!B271,Tabela2[],4,0)</f>
        <v>Joana Pinto</v>
      </c>
      <c r="D271" t="str">
        <f>VLOOKUP('1 - Base_relatório'!B271,Tabela2[],2,0)</f>
        <v>Ganho</v>
      </c>
      <c r="E271" s="2">
        <f>VLOOKUP('1 - Base_relatório'!B271,Tabela2[],3,0)</f>
        <v>44602</v>
      </c>
      <c r="F271" s="19">
        <f>VLOOKUP('1 - Base_relatório'!B271,Tabela2[],5,0)</f>
        <v>13810.54</v>
      </c>
      <c r="G271" t="str">
        <f>IF(Tabela1[[#This Row],[Data]]="","-", VLOOKUP(MONTH(Tabela1[[#This Row],[Data]]),$R$2:$S$5,2,0))</f>
        <v>Fevereiro</v>
      </c>
    </row>
    <row r="272" spans="1:7" x14ac:dyDescent="0.25">
      <c r="A272" s="22">
        <f>IF(AND(G272="Fevereiro",D272="Perdido"),COUNTIFS($G$3:G272,"=Fevereiro",$D$3:D272,"=Perdido"),0)</f>
        <v>0</v>
      </c>
      <c r="B272">
        <v>230543154</v>
      </c>
      <c r="C272" t="str">
        <f>VLOOKUP('1 - Base_relatório'!B272,Tabela2[],4,0)</f>
        <v>Julia Ramos</v>
      </c>
      <c r="D272" t="str">
        <f>VLOOKUP('1 - Base_relatório'!B272,Tabela2[],2,0)</f>
        <v>Ganho</v>
      </c>
      <c r="E272" s="2">
        <f>VLOOKUP('1 - Base_relatório'!B272,Tabela2[],3,0)</f>
        <v>44602</v>
      </c>
      <c r="F272" s="19">
        <f>VLOOKUP('1 - Base_relatório'!B272,Tabela2[],5,0)</f>
        <v>13856.54</v>
      </c>
      <c r="G272" t="str">
        <f>IF(Tabela1[[#This Row],[Data]]="","-", VLOOKUP(MONTH(Tabela1[[#This Row],[Data]]),$R$2:$S$5,2,0))</f>
        <v>Fevereiro</v>
      </c>
    </row>
    <row r="273" spans="1:7" x14ac:dyDescent="0.25">
      <c r="A273" s="22">
        <f>IF(AND(G273="Fevereiro",D273="Perdido"),COUNTIFS($G$3:G273,"=Fevereiro",$D$3:D273,"=Perdido"),0)</f>
        <v>0</v>
      </c>
      <c r="B273">
        <v>231234993</v>
      </c>
      <c r="C273" t="str">
        <f>VLOOKUP('1 - Base_relatório'!B273,Tabela2[],4,0)</f>
        <v>Kevin Ramos</v>
      </c>
      <c r="D273" t="str">
        <f>VLOOKUP('1 - Base_relatório'!B273,Tabela2[],2,0)</f>
        <v>Ganho</v>
      </c>
      <c r="E273" s="2">
        <f>VLOOKUP('1 - Base_relatório'!B273,Tabela2[],3,0)</f>
        <v>44602</v>
      </c>
      <c r="F273" s="19">
        <f>VLOOKUP('1 - Base_relatório'!B273,Tabela2[],5,0)</f>
        <v>13902.54</v>
      </c>
      <c r="G273" t="str">
        <f>IF(Tabela1[[#This Row],[Data]]="","-", VLOOKUP(MONTH(Tabela1[[#This Row],[Data]]),$R$2:$S$5,2,0))</f>
        <v>Fevereiro</v>
      </c>
    </row>
    <row r="274" spans="1:7" x14ac:dyDescent="0.25">
      <c r="A274" s="22">
        <f>IF(AND(G274="Fevereiro",D274="Perdido"),COUNTIFS($G$3:G274,"=Fevereiro",$D$3:D274,"=Perdido"),0)</f>
        <v>0</v>
      </c>
      <c r="B274">
        <v>231926832</v>
      </c>
      <c r="C274" t="str">
        <f>VLOOKUP('1 - Base_relatório'!B274,Tabela2[],4,0)</f>
        <v>Isabel Pereira</v>
      </c>
      <c r="D274" t="str">
        <f>VLOOKUP('1 - Base_relatório'!B274,Tabela2[],2,0)</f>
        <v>Em espera</v>
      </c>
      <c r="E274" s="2">
        <f>VLOOKUP('1 - Base_relatório'!B274,Tabela2[],3,0)</f>
        <v>44602</v>
      </c>
      <c r="F274" s="19">
        <f>VLOOKUP('1 - Base_relatório'!B274,Tabela2[],5,0)</f>
        <v>13948.54</v>
      </c>
      <c r="G274" t="str">
        <f>IF(Tabela1[[#This Row],[Data]]="","-", VLOOKUP(MONTH(Tabela1[[#This Row],[Data]]),$R$2:$S$5,2,0))</f>
        <v>Fevereiro</v>
      </c>
    </row>
    <row r="275" spans="1:7" x14ac:dyDescent="0.25">
      <c r="A275" s="22">
        <f>IF(AND(G275="Fevereiro",D275="Perdido"),COUNTIFS($G$3:G275,"=Fevereiro",$D$3:D275,"=Perdido"),0)</f>
        <v>33</v>
      </c>
      <c r="B275">
        <v>232618671</v>
      </c>
      <c r="C275" t="str">
        <f>VLOOKUP('1 - Base_relatório'!B275,Tabela2[],4,0)</f>
        <v>Maria Julia Nascimento</v>
      </c>
      <c r="D275" t="str">
        <f>VLOOKUP('1 - Base_relatório'!B275,Tabela2[],2,0)</f>
        <v>Perdido</v>
      </c>
      <c r="E275" s="2">
        <f>VLOOKUP('1 - Base_relatório'!B275,Tabela2[],3,0)</f>
        <v>44602</v>
      </c>
      <c r="F275" s="19">
        <f>VLOOKUP('1 - Base_relatório'!B275,Tabela2[],5,0)</f>
        <v>13994.54</v>
      </c>
      <c r="G275" t="str">
        <f>IF(Tabela1[[#This Row],[Data]]="","-", VLOOKUP(MONTH(Tabela1[[#This Row],[Data]]),$R$2:$S$5,2,0))</f>
        <v>Fevereiro</v>
      </c>
    </row>
    <row r="276" spans="1:7" x14ac:dyDescent="0.25">
      <c r="A276" s="22">
        <f>IF(AND(G276="Fevereiro",D276="Perdido"),COUNTIFS($G$3:G276,"=Fevereiro",$D$3:D276,"=Perdido"),0)</f>
        <v>34</v>
      </c>
      <c r="B276">
        <v>233310510</v>
      </c>
      <c r="C276" t="str">
        <f>VLOOKUP('1 - Base_relatório'!B276,Tabela2[],4,0)</f>
        <v>Luiza Viana</v>
      </c>
      <c r="D276" t="str">
        <f>VLOOKUP('1 - Base_relatório'!B276,Tabela2[],2,0)</f>
        <v>Perdido</v>
      </c>
      <c r="E276" s="2">
        <f>VLOOKUP('1 - Base_relatório'!B276,Tabela2[],3,0)</f>
        <v>44602</v>
      </c>
      <c r="F276" s="19">
        <f>VLOOKUP('1 - Base_relatório'!B276,Tabela2[],5,0)</f>
        <v>14040.54</v>
      </c>
      <c r="G276" t="str">
        <f>IF(Tabela1[[#This Row],[Data]]="","-", VLOOKUP(MONTH(Tabela1[[#This Row],[Data]]),$R$2:$S$5,2,0))</f>
        <v>Fevereiro</v>
      </c>
    </row>
    <row r="277" spans="1:7" x14ac:dyDescent="0.25">
      <c r="A277" s="22">
        <f>IF(AND(G277="Fevereiro",D277="Perdido"),COUNTIFS($G$3:G277,"=Fevereiro",$D$3:D277,"=Perdido"),0)</f>
        <v>35</v>
      </c>
      <c r="B277">
        <v>234002349</v>
      </c>
      <c r="C277" t="str">
        <f>VLOOKUP('1 - Base_relatório'!B277,Tabela2[],4,0)</f>
        <v>Leonardo Nogueira</v>
      </c>
      <c r="D277" t="str">
        <f>VLOOKUP('1 - Base_relatório'!B277,Tabela2[],2,0)</f>
        <v>Perdido</v>
      </c>
      <c r="E277" s="2">
        <f>VLOOKUP('1 - Base_relatório'!B277,Tabela2[],3,0)</f>
        <v>44602</v>
      </c>
      <c r="F277" s="19">
        <f>VLOOKUP('1 - Base_relatório'!B277,Tabela2[],5,0)</f>
        <v>14086.54</v>
      </c>
      <c r="G277" t="str">
        <f>IF(Tabela1[[#This Row],[Data]]="","-", VLOOKUP(MONTH(Tabela1[[#This Row],[Data]]),$R$2:$S$5,2,0))</f>
        <v>Fevereiro</v>
      </c>
    </row>
    <row r="278" spans="1:7" x14ac:dyDescent="0.25">
      <c r="A278" s="22">
        <f>IF(AND(G278="Fevereiro",D278="Perdido"),COUNTIFS($G$3:G278,"=Fevereiro",$D$3:D278,"=Perdido"),0)</f>
        <v>0</v>
      </c>
      <c r="B278">
        <v>234694188</v>
      </c>
      <c r="C278" t="str">
        <f>VLOOKUP('1 - Base_relatório'!B278,Tabela2[],4,0)</f>
        <v>Luiz Henrique Viana</v>
      </c>
      <c r="D278" t="str">
        <f>VLOOKUP('1 - Base_relatório'!B278,Tabela2[],2,0)</f>
        <v>Em espera</v>
      </c>
      <c r="E278" s="2">
        <f>VLOOKUP('1 - Base_relatório'!B278,Tabela2[],3,0)</f>
        <v>44602</v>
      </c>
      <c r="F278" s="19">
        <f>VLOOKUP('1 - Base_relatório'!B278,Tabela2[],5,0)</f>
        <v>14132.54</v>
      </c>
      <c r="G278" t="str">
        <f>IF(Tabela1[[#This Row],[Data]]="","-", VLOOKUP(MONTH(Tabela1[[#This Row],[Data]]),$R$2:$S$5,2,0))</f>
        <v>Fevereiro</v>
      </c>
    </row>
    <row r="279" spans="1:7" x14ac:dyDescent="0.25">
      <c r="A279" s="22">
        <f>IF(AND(G279="Fevereiro",D279="Perdido"),COUNTIFS($G$3:G279,"=Fevereiro",$D$3:D279,"=Perdido"),0)</f>
        <v>36</v>
      </c>
      <c r="B279">
        <v>235386027</v>
      </c>
      <c r="C279" t="str">
        <f>VLOOKUP('1 - Base_relatório'!B279,Tabela2[],4,0)</f>
        <v>Valentina Caldeira</v>
      </c>
      <c r="D279" t="str">
        <f>VLOOKUP('1 - Base_relatório'!B279,Tabela2[],2,0)</f>
        <v>Perdido</v>
      </c>
      <c r="E279" s="2">
        <f>VLOOKUP('1 - Base_relatório'!B279,Tabela2[],3,0)</f>
        <v>44602</v>
      </c>
      <c r="F279" s="19">
        <f>VLOOKUP('1 - Base_relatório'!B279,Tabela2[],5,0)</f>
        <v>14178.54</v>
      </c>
      <c r="G279" t="str">
        <f>IF(Tabela1[[#This Row],[Data]]="","-", VLOOKUP(MONTH(Tabela1[[#This Row],[Data]]),$R$2:$S$5,2,0))</f>
        <v>Fevereiro</v>
      </c>
    </row>
    <row r="280" spans="1:7" x14ac:dyDescent="0.25">
      <c r="A280" s="22">
        <f>IF(AND(G280="Fevereiro",D280="Perdido"),COUNTIFS($G$3:G280,"=Fevereiro",$D$3:D280,"=Perdido"),0)</f>
        <v>0</v>
      </c>
      <c r="B280">
        <v>236077866</v>
      </c>
      <c r="C280" t="str">
        <f>VLOOKUP('1 - Base_relatório'!B280,Tabela2[],4,0)</f>
        <v>Daniel Rocha</v>
      </c>
      <c r="D280" t="str">
        <f>VLOOKUP('1 - Base_relatório'!B280,Tabela2[],2,0)</f>
        <v>Em espera</v>
      </c>
      <c r="E280" s="2">
        <f>VLOOKUP('1 - Base_relatório'!B280,Tabela2[],3,0)</f>
        <v>44602</v>
      </c>
      <c r="F280" s="19">
        <f>VLOOKUP('1 - Base_relatório'!B280,Tabela2[],5,0)</f>
        <v>14224.54</v>
      </c>
      <c r="G280" t="str">
        <f>IF(Tabela1[[#This Row],[Data]]="","-", VLOOKUP(MONTH(Tabela1[[#This Row],[Data]]),$R$2:$S$5,2,0))</f>
        <v>Fevereiro</v>
      </c>
    </row>
    <row r="281" spans="1:7" x14ac:dyDescent="0.25">
      <c r="A281" s="22">
        <f>IF(AND(G281="Fevereiro",D281="Perdido"),COUNTIFS($G$3:G281,"=Fevereiro",$D$3:D281,"=Perdido"),0)</f>
        <v>0</v>
      </c>
      <c r="B281">
        <v>236769705</v>
      </c>
      <c r="C281" t="str">
        <f>VLOOKUP('1 - Base_relatório'!B281,Tabela2[],4,0)</f>
        <v>Maria Alice Souza</v>
      </c>
      <c r="D281" t="str">
        <f>VLOOKUP('1 - Base_relatório'!B281,Tabela2[],2,0)</f>
        <v>Ganho</v>
      </c>
      <c r="E281" s="2">
        <f>VLOOKUP('1 - Base_relatório'!B281,Tabela2[],3,0)</f>
        <v>44602</v>
      </c>
      <c r="F281" s="19">
        <f>VLOOKUP('1 - Base_relatório'!B281,Tabela2[],5,0)</f>
        <v>14270.54</v>
      </c>
      <c r="G281" t="str">
        <f>IF(Tabela1[[#This Row],[Data]]="","-", VLOOKUP(MONTH(Tabela1[[#This Row],[Data]]),$R$2:$S$5,2,0))</f>
        <v>Fevereiro</v>
      </c>
    </row>
    <row r="282" spans="1:7" x14ac:dyDescent="0.25">
      <c r="A282" s="22">
        <f>IF(AND(G282="Fevereiro",D282="Perdido"),COUNTIFS($G$3:G282,"=Fevereiro",$D$3:D282,"=Perdido"),0)</f>
        <v>0</v>
      </c>
      <c r="B282">
        <v>237461544</v>
      </c>
      <c r="C282" t="str">
        <f>VLOOKUP('1 - Base_relatório'!B282,Tabela2[],4,0)</f>
        <v>João Felipe Martins</v>
      </c>
      <c r="D282" t="str">
        <f>VLOOKUP('1 - Base_relatório'!B282,Tabela2[],2,0)</f>
        <v>Ganho</v>
      </c>
      <c r="E282" s="2">
        <f>VLOOKUP('1 - Base_relatório'!B282,Tabela2[],3,0)</f>
        <v>44602</v>
      </c>
      <c r="F282" s="19">
        <f>VLOOKUP('1 - Base_relatório'!B282,Tabela2[],5,0)</f>
        <v>14316.54</v>
      </c>
      <c r="G282" t="str">
        <f>IF(Tabela1[[#This Row],[Data]]="","-", VLOOKUP(MONTH(Tabela1[[#This Row],[Data]]),$R$2:$S$5,2,0))</f>
        <v>Fevereiro</v>
      </c>
    </row>
    <row r="283" spans="1:7" x14ac:dyDescent="0.25">
      <c r="A283" s="22">
        <f>IF(AND(G283="Fevereiro",D283="Perdido"),COUNTIFS($G$3:G283,"=Fevereiro",$D$3:D283,"=Perdido"),0)</f>
        <v>0</v>
      </c>
      <c r="B283">
        <v>238153383</v>
      </c>
      <c r="C283" t="str">
        <f>VLOOKUP('1 - Base_relatório'!B283,Tabela2[],4,0)</f>
        <v>Maria Fernanda Ribeiro</v>
      </c>
      <c r="D283" t="str">
        <f>VLOOKUP('1 - Base_relatório'!B283,Tabela2[],2,0)</f>
        <v>Ganho</v>
      </c>
      <c r="E283" s="2">
        <f>VLOOKUP('1 - Base_relatório'!B283,Tabela2[],3,0)</f>
        <v>44602</v>
      </c>
      <c r="F283" s="19">
        <f>VLOOKUP('1 - Base_relatório'!B283,Tabela2[],5,0)</f>
        <v>14362.54</v>
      </c>
      <c r="G283" t="str">
        <f>IF(Tabela1[[#This Row],[Data]]="","-", VLOOKUP(MONTH(Tabela1[[#This Row],[Data]]),$R$2:$S$5,2,0))</f>
        <v>Fevereiro</v>
      </c>
    </row>
    <row r="284" spans="1:7" x14ac:dyDescent="0.25">
      <c r="A284" s="22">
        <f>IF(AND(G284="Fevereiro",D284="Perdido"),COUNTIFS($G$3:G284,"=Fevereiro",$D$3:D284,"=Perdido"),0)</f>
        <v>0</v>
      </c>
      <c r="B284">
        <v>238845222</v>
      </c>
      <c r="C284" t="str">
        <f>VLOOKUP('1 - Base_relatório'!B284,Tabela2[],4,0)</f>
        <v>Juliana Vieira</v>
      </c>
      <c r="D284" t="str">
        <f>VLOOKUP('1 - Base_relatório'!B284,Tabela2[],2,0)</f>
        <v>Em espera</v>
      </c>
      <c r="E284" s="2">
        <f>VLOOKUP('1 - Base_relatório'!B284,Tabela2[],3,0)</f>
        <v>44602</v>
      </c>
      <c r="F284" s="19">
        <f>VLOOKUP('1 - Base_relatório'!B284,Tabela2[],5,0)</f>
        <v>14408.54</v>
      </c>
      <c r="G284" t="str">
        <f>IF(Tabela1[[#This Row],[Data]]="","-", VLOOKUP(MONTH(Tabela1[[#This Row],[Data]]),$R$2:$S$5,2,0))</f>
        <v>Fevereiro</v>
      </c>
    </row>
    <row r="285" spans="1:7" x14ac:dyDescent="0.25">
      <c r="A285" s="22">
        <f>IF(AND(G285="Fevereiro",D285="Perdido"),COUNTIFS($G$3:G285,"=Fevereiro",$D$3:D285,"=Perdido"),0)</f>
        <v>37</v>
      </c>
      <c r="B285">
        <v>239537061</v>
      </c>
      <c r="C285" t="str">
        <f>VLOOKUP('1 - Base_relatório'!B285,Tabela2[],4,0)</f>
        <v>Cauã Cunha</v>
      </c>
      <c r="D285" t="str">
        <f>VLOOKUP('1 - Base_relatório'!B285,Tabela2[],2,0)</f>
        <v>Perdido</v>
      </c>
      <c r="E285" s="2">
        <f>VLOOKUP('1 - Base_relatório'!B285,Tabela2[],3,0)</f>
        <v>44602</v>
      </c>
      <c r="F285" s="19">
        <f>VLOOKUP('1 - Base_relatório'!B285,Tabela2[],5,0)</f>
        <v>14454.54</v>
      </c>
      <c r="G285" t="str">
        <f>IF(Tabela1[[#This Row],[Data]]="","-", VLOOKUP(MONTH(Tabela1[[#This Row],[Data]]),$R$2:$S$5,2,0))</f>
        <v>Fevereiro</v>
      </c>
    </row>
    <row r="286" spans="1:7" x14ac:dyDescent="0.25">
      <c r="A286" s="22">
        <f>IF(AND(G286="Fevereiro",D286="Perdido"),COUNTIFS($G$3:G286,"=Fevereiro",$D$3:D286,"=Perdido"),0)</f>
        <v>38</v>
      </c>
      <c r="B286">
        <v>240228900</v>
      </c>
      <c r="C286" t="str">
        <f>VLOOKUP('1 - Base_relatório'!B286,Tabela2[],4,0)</f>
        <v>Cecília Ribeiro</v>
      </c>
      <c r="D286" t="str">
        <f>VLOOKUP('1 - Base_relatório'!B286,Tabela2[],2,0)</f>
        <v>Perdido</v>
      </c>
      <c r="E286" s="2">
        <f>VLOOKUP('1 - Base_relatório'!B286,Tabela2[],3,0)</f>
        <v>44602</v>
      </c>
      <c r="F286" s="19">
        <f>VLOOKUP('1 - Base_relatório'!B286,Tabela2[],5,0)</f>
        <v>14500.54</v>
      </c>
      <c r="G286" t="str">
        <f>IF(Tabela1[[#This Row],[Data]]="","-", VLOOKUP(MONTH(Tabela1[[#This Row],[Data]]),$R$2:$S$5,2,0))</f>
        <v>Fevereiro</v>
      </c>
    </row>
    <row r="287" spans="1:7" x14ac:dyDescent="0.25">
      <c r="A287" s="22">
        <f>IF(AND(G287="Fevereiro",D287="Perdido"),COUNTIFS($G$3:G287,"=Fevereiro",$D$3:D287,"=Perdido"),0)</f>
        <v>39</v>
      </c>
      <c r="B287">
        <v>240920739</v>
      </c>
      <c r="C287" t="str">
        <f>VLOOKUP('1 - Base_relatório'!B287,Tabela2[],4,0)</f>
        <v>Caroline Campos</v>
      </c>
      <c r="D287" t="str">
        <f>VLOOKUP('1 - Base_relatório'!B287,Tabela2[],2,0)</f>
        <v>Perdido</v>
      </c>
      <c r="E287" s="2">
        <f>VLOOKUP('1 - Base_relatório'!B287,Tabela2[],3,0)</f>
        <v>44602</v>
      </c>
      <c r="F287" s="19">
        <f>VLOOKUP('1 - Base_relatório'!B287,Tabela2[],5,0)</f>
        <v>14546.54</v>
      </c>
      <c r="G287" t="str">
        <f>IF(Tabela1[[#This Row],[Data]]="","-", VLOOKUP(MONTH(Tabela1[[#This Row],[Data]]),$R$2:$S$5,2,0))</f>
        <v>Fevereiro</v>
      </c>
    </row>
    <row r="288" spans="1:7" x14ac:dyDescent="0.25">
      <c r="A288" s="22">
        <f>IF(AND(G288="Fevereiro",D288="Perdido"),COUNTIFS($G$3:G288,"=Fevereiro",$D$3:D288,"=Perdido"),0)</f>
        <v>0</v>
      </c>
      <c r="B288">
        <v>241612578</v>
      </c>
      <c r="C288" t="str">
        <f>VLOOKUP('1 - Base_relatório'!B288,Tabela2[],4,0)</f>
        <v>Sra. Caroline da Cunha</v>
      </c>
      <c r="D288" t="str">
        <f>VLOOKUP('1 - Base_relatório'!B288,Tabela2[],2,0)</f>
        <v>Em espera</v>
      </c>
      <c r="E288" s="2">
        <f>VLOOKUP('1 - Base_relatório'!B288,Tabela2[],3,0)</f>
        <v>44602</v>
      </c>
      <c r="F288" s="19">
        <f>VLOOKUP('1 - Base_relatório'!B288,Tabela2[],5,0)</f>
        <v>14592.54</v>
      </c>
      <c r="G288" t="str">
        <f>IF(Tabela1[[#This Row],[Data]]="","-", VLOOKUP(MONTH(Tabela1[[#This Row],[Data]]),$R$2:$S$5,2,0))</f>
        <v>Fevereiro</v>
      </c>
    </row>
    <row r="289" spans="1:7" x14ac:dyDescent="0.25">
      <c r="A289" s="22">
        <f>IF(AND(G289="Fevereiro",D289="Perdido"),COUNTIFS($G$3:G289,"=Fevereiro",$D$3:D289,"=Perdido"),0)</f>
        <v>40</v>
      </c>
      <c r="B289">
        <v>242304417</v>
      </c>
      <c r="C289" t="str">
        <f>VLOOKUP('1 - Base_relatório'!B289,Tabela2[],4,0)</f>
        <v>Davi Lucas Santos</v>
      </c>
      <c r="D289" t="str">
        <f>VLOOKUP('1 - Base_relatório'!B289,Tabela2[],2,0)</f>
        <v>Perdido</v>
      </c>
      <c r="E289" s="2">
        <f>VLOOKUP('1 - Base_relatório'!B289,Tabela2[],3,0)</f>
        <v>44602</v>
      </c>
      <c r="F289" s="19">
        <f>VLOOKUP('1 - Base_relatório'!B289,Tabela2[],5,0)</f>
        <v>14638.54</v>
      </c>
      <c r="G289" t="str">
        <f>IF(Tabela1[[#This Row],[Data]]="","-", VLOOKUP(MONTH(Tabela1[[#This Row],[Data]]),$R$2:$S$5,2,0))</f>
        <v>Fevereiro</v>
      </c>
    </row>
    <row r="290" spans="1:7" x14ac:dyDescent="0.25">
      <c r="A290" s="22">
        <f>IF(AND(G290="Fevereiro",D290="Perdido"),COUNTIFS($G$3:G290,"=Fevereiro",$D$3:D290,"=Perdido"),0)</f>
        <v>0</v>
      </c>
      <c r="B290">
        <v>242996256</v>
      </c>
      <c r="C290" t="str">
        <f>VLOOKUP('1 - Base_relatório'!B290,Tabela2[],4,0)</f>
        <v>Nicolas Moura</v>
      </c>
      <c r="D290" t="str">
        <f>VLOOKUP('1 - Base_relatório'!B290,Tabela2[],2,0)</f>
        <v>Em espera</v>
      </c>
      <c r="E290" s="2">
        <f>VLOOKUP('1 - Base_relatório'!B290,Tabela2[],3,0)</f>
        <v>44602</v>
      </c>
      <c r="F290" s="19">
        <f>VLOOKUP('1 - Base_relatório'!B290,Tabela2[],5,0)</f>
        <v>14684.54</v>
      </c>
      <c r="G290" t="str">
        <f>IF(Tabela1[[#This Row],[Data]]="","-", VLOOKUP(MONTH(Tabela1[[#This Row],[Data]]),$R$2:$S$5,2,0))</f>
        <v>Fevereiro</v>
      </c>
    </row>
    <row r="291" spans="1:7" x14ac:dyDescent="0.25">
      <c r="A291" s="22">
        <f>IF(AND(G291="Fevereiro",D291="Perdido"),COUNTIFS($G$3:G291,"=Fevereiro",$D$3:D291,"=Perdido"),0)</f>
        <v>0</v>
      </c>
      <c r="B291">
        <v>243688095</v>
      </c>
      <c r="C291" t="str">
        <f>VLOOKUP('1 - Base_relatório'!B291,Tabela2[],4,0)</f>
        <v>Brenda Souza</v>
      </c>
      <c r="D291" t="str">
        <f>VLOOKUP('1 - Base_relatório'!B291,Tabela2[],2,0)</f>
        <v>Ganho</v>
      </c>
      <c r="E291" s="2">
        <f>VLOOKUP('1 - Base_relatório'!B291,Tabela2[],3,0)</f>
        <v>44602</v>
      </c>
      <c r="F291" s="19">
        <f>VLOOKUP('1 - Base_relatório'!B291,Tabela2[],5,0)</f>
        <v>14730.54</v>
      </c>
      <c r="G291" t="str">
        <f>IF(Tabela1[[#This Row],[Data]]="","-", VLOOKUP(MONTH(Tabela1[[#This Row],[Data]]),$R$2:$S$5,2,0))</f>
        <v>Fevereiro</v>
      </c>
    </row>
    <row r="292" spans="1:7" x14ac:dyDescent="0.25">
      <c r="A292" s="22">
        <f>IF(AND(G292="Fevereiro",D292="Perdido"),COUNTIFS($G$3:G292,"=Fevereiro",$D$3:D292,"=Perdido"),0)</f>
        <v>0</v>
      </c>
      <c r="B292">
        <v>244379934</v>
      </c>
      <c r="C292" t="str">
        <f>VLOOKUP('1 - Base_relatório'!B292,Tabela2[],4,0)</f>
        <v>Thomas Rezende</v>
      </c>
      <c r="D292" t="str">
        <f>VLOOKUP('1 - Base_relatório'!B292,Tabela2[],2,0)</f>
        <v>Ganho</v>
      </c>
      <c r="E292" s="2">
        <f>VLOOKUP('1 - Base_relatório'!B292,Tabela2[],3,0)</f>
        <v>44602</v>
      </c>
      <c r="F292" s="19">
        <f>VLOOKUP('1 - Base_relatório'!B292,Tabela2[],5,0)</f>
        <v>14776.54</v>
      </c>
      <c r="G292" t="str">
        <f>IF(Tabela1[[#This Row],[Data]]="","-", VLOOKUP(MONTH(Tabela1[[#This Row],[Data]]),$R$2:$S$5,2,0))</f>
        <v>Fevereiro</v>
      </c>
    </row>
    <row r="293" spans="1:7" x14ac:dyDescent="0.25">
      <c r="A293" s="22">
        <f>IF(AND(G293="Fevereiro",D293="Perdido"),COUNTIFS($G$3:G293,"=Fevereiro",$D$3:D293,"=Perdido"),0)</f>
        <v>41</v>
      </c>
      <c r="B293">
        <v>254065680</v>
      </c>
      <c r="C293" t="str">
        <f>VLOOKUP('1 - Base_relatório'!B293,Tabela2[],4,0)</f>
        <v>Maria Clara Silva</v>
      </c>
      <c r="D293" t="str">
        <f>VLOOKUP('1 - Base_relatório'!B293,Tabela2[],2,0)</f>
        <v>Perdido</v>
      </c>
      <c r="E293" s="2">
        <f>VLOOKUP('1 - Base_relatório'!B293,Tabela2[],3,0)</f>
        <v>44602</v>
      </c>
      <c r="F293" s="19">
        <f>VLOOKUP('1 - Base_relatório'!B293,Tabela2[],5,0)</f>
        <v>15420.54</v>
      </c>
      <c r="G293" t="str">
        <f>IF(Tabela1[[#This Row],[Data]]="","-", VLOOKUP(MONTH(Tabela1[[#This Row],[Data]]),$R$2:$S$5,2,0))</f>
        <v>Fevereiro</v>
      </c>
    </row>
    <row r="294" spans="1:7" x14ac:dyDescent="0.25">
      <c r="A294" s="22">
        <f>IF(AND(G294="Fevereiro",D294="Perdido"),COUNTIFS($G$3:G294,"=Fevereiro",$D$3:D294,"=Perdido"),0)</f>
        <v>42</v>
      </c>
      <c r="B294">
        <v>254757519</v>
      </c>
      <c r="C294" t="str">
        <f>VLOOKUP('1 - Base_relatório'!B294,Tabela2[],4,0)</f>
        <v>Marcelo Lopes</v>
      </c>
      <c r="D294" t="str">
        <f>VLOOKUP('1 - Base_relatório'!B294,Tabela2[],2,0)</f>
        <v>Perdido</v>
      </c>
      <c r="E294" s="2">
        <f>VLOOKUP('1 - Base_relatório'!B294,Tabela2[],3,0)</f>
        <v>44602</v>
      </c>
      <c r="F294" s="19">
        <f>VLOOKUP('1 - Base_relatório'!B294,Tabela2[],5,0)</f>
        <v>15466.54</v>
      </c>
      <c r="G294" t="str">
        <f>IF(Tabela1[[#This Row],[Data]]="","-", VLOOKUP(MONTH(Tabela1[[#This Row],[Data]]),$R$2:$S$5,2,0))</f>
        <v>Fevereiro</v>
      </c>
    </row>
    <row r="295" spans="1:7" x14ac:dyDescent="0.25">
      <c r="A295" s="22">
        <f>IF(AND(G295="Fevereiro",D295="Perdido"),COUNTIFS($G$3:G295,"=Fevereiro",$D$3:D295,"=Perdido"),0)</f>
        <v>0</v>
      </c>
      <c r="B295">
        <v>255449358</v>
      </c>
      <c r="C295" t="str">
        <f>VLOOKUP('1 - Base_relatório'!B295,Tabela2[],4,0)</f>
        <v>Carolina Pereira</v>
      </c>
      <c r="D295" t="str">
        <f>VLOOKUP('1 - Base_relatório'!B295,Tabela2[],2,0)</f>
        <v>Em espera</v>
      </c>
      <c r="E295" s="2">
        <f>VLOOKUP('1 - Base_relatório'!B295,Tabela2[],3,0)</f>
        <v>44602</v>
      </c>
      <c r="F295" s="19">
        <f>VLOOKUP('1 - Base_relatório'!B295,Tabela2[],5,0)</f>
        <v>15512.54</v>
      </c>
      <c r="G295" t="str">
        <f>IF(Tabela1[[#This Row],[Data]]="","-", VLOOKUP(MONTH(Tabela1[[#This Row],[Data]]),$R$2:$S$5,2,0))</f>
        <v>Fevereiro</v>
      </c>
    </row>
    <row r="296" spans="1:7" x14ac:dyDescent="0.25">
      <c r="A296" s="22">
        <f>IF(AND(G296="Fevereiro",D296="Perdido"),COUNTIFS($G$3:G296,"=Fevereiro",$D$3:D296,"=Perdido"),0)</f>
        <v>43</v>
      </c>
      <c r="B296">
        <v>256141197</v>
      </c>
      <c r="C296" t="str">
        <f>VLOOKUP('1 - Base_relatório'!B296,Tabela2[],4,0)</f>
        <v>Gabrielly Gomes</v>
      </c>
      <c r="D296" t="str">
        <f>VLOOKUP('1 - Base_relatório'!B296,Tabela2[],2,0)</f>
        <v>Perdido</v>
      </c>
      <c r="E296" s="2">
        <f>VLOOKUP('1 - Base_relatório'!B296,Tabela2[],3,0)</f>
        <v>44602</v>
      </c>
      <c r="F296" s="19">
        <f>VLOOKUP('1 - Base_relatório'!B296,Tabela2[],5,0)</f>
        <v>15558.54</v>
      </c>
      <c r="G296" t="str">
        <f>IF(Tabela1[[#This Row],[Data]]="","-", VLOOKUP(MONTH(Tabela1[[#This Row],[Data]]),$R$2:$S$5,2,0))</f>
        <v>Fevereiro</v>
      </c>
    </row>
    <row r="297" spans="1:7" x14ac:dyDescent="0.25">
      <c r="A297" s="22">
        <f>IF(AND(G297="Fevereiro",D297="Perdido"),COUNTIFS($G$3:G297,"=Fevereiro",$D$3:D297,"=Perdido"),0)</f>
        <v>0</v>
      </c>
      <c r="B297">
        <v>256833036</v>
      </c>
      <c r="C297" t="str">
        <f>VLOOKUP('1 - Base_relatório'!B297,Tabela2[],4,0)</f>
        <v>Isadora Moreira</v>
      </c>
      <c r="D297" t="str">
        <f>VLOOKUP('1 - Base_relatório'!B297,Tabela2[],2,0)</f>
        <v>Em espera</v>
      </c>
      <c r="E297" s="2">
        <f>VLOOKUP('1 - Base_relatório'!B297,Tabela2[],3,0)</f>
        <v>44604</v>
      </c>
      <c r="F297" s="19">
        <f>VLOOKUP('1 - Base_relatório'!B297,Tabela2[],5,0)</f>
        <v>15604.54</v>
      </c>
      <c r="G297" t="str">
        <f>IF(Tabela1[[#This Row],[Data]]="","-", VLOOKUP(MONTH(Tabela1[[#This Row],[Data]]),$R$2:$S$5,2,0))</f>
        <v>Fevereiro</v>
      </c>
    </row>
    <row r="298" spans="1:7" x14ac:dyDescent="0.25">
      <c r="A298" s="22">
        <f>IF(AND(G298="Fevereiro",D298="Perdido"),COUNTIFS($G$3:G298,"=Fevereiro",$D$3:D298,"=Perdido"),0)</f>
        <v>0</v>
      </c>
      <c r="B298">
        <v>257524875</v>
      </c>
      <c r="C298" t="str">
        <f>VLOOKUP('1 - Base_relatório'!B298,Tabela2[],4,0)</f>
        <v>Renan Jesus</v>
      </c>
      <c r="D298" t="str">
        <f>VLOOKUP('1 - Base_relatório'!B298,Tabela2[],2,0)</f>
        <v>Ganho</v>
      </c>
      <c r="E298" s="2">
        <f>VLOOKUP('1 - Base_relatório'!B298,Tabela2[],3,0)</f>
        <v>44604</v>
      </c>
      <c r="F298" s="19">
        <f>VLOOKUP('1 - Base_relatório'!B298,Tabela2[],5,0)</f>
        <v>15650.54</v>
      </c>
      <c r="G298" t="str">
        <f>IF(Tabela1[[#This Row],[Data]]="","-", VLOOKUP(MONTH(Tabela1[[#This Row],[Data]]),$R$2:$S$5,2,0))</f>
        <v>Fevereiro</v>
      </c>
    </row>
    <row r="299" spans="1:7" x14ac:dyDescent="0.25">
      <c r="A299" s="22">
        <f>IF(AND(G299="Fevereiro",D299="Perdido"),COUNTIFS($G$3:G299,"=Fevereiro",$D$3:D299,"=Perdido"),0)</f>
        <v>0</v>
      </c>
      <c r="B299">
        <v>258216714</v>
      </c>
      <c r="C299" t="str">
        <f>VLOOKUP('1 - Base_relatório'!B299,Tabela2[],4,0)</f>
        <v>Vitor Souza</v>
      </c>
      <c r="D299" t="str">
        <f>VLOOKUP('1 - Base_relatório'!B299,Tabela2[],2,0)</f>
        <v>Ganho</v>
      </c>
      <c r="E299" s="2">
        <f>VLOOKUP('1 - Base_relatório'!B299,Tabela2[],3,0)</f>
        <v>44604</v>
      </c>
      <c r="F299" s="19">
        <f>VLOOKUP('1 - Base_relatório'!B299,Tabela2[],5,0)</f>
        <v>15696.54</v>
      </c>
      <c r="G299" t="str">
        <f>IF(Tabela1[[#This Row],[Data]]="","-", VLOOKUP(MONTH(Tabela1[[#This Row],[Data]]),$R$2:$S$5,2,0))</f>
        <v>Fevereiro</v>
      </c>
    </row>
    <row r="300" spans="1:7" x14ac:dyDescent="0.25">
      <c r="A300" s="22">
        <f>IF(AND(G300="Fevereiro",D300="Perdido"),COUNTIFS($G$3:G300,"=Fevereiro",$D$3:D300,"=Perdido"),0)</f>
        <v>0</v>
      </c>
      <c r="B300">
        <v>258908553</v>
      </c>
      <c r="C300" t="str">
        <f>VLOOKUP('1 - Base_relatório'!B300,Tabela2[],4,0)</f>
        <v>Otávio Souza</v>
      </c>
      <c r="D300" t="str">
        <f>VLOOKUP('1 - Base_relatório'!B300,Tabela2[],2,0)</f>
        <v>Ganho</v>
      </c>
      <c r="E300" s="2">
        <f>VLOOKUP('1 - Base_relatório'!B300,Tabela2[],3,0)</f>
        <v>44604</v>
      </c>
      <c r="F300" s="19">
        <f>VLOOKUP('1 - Base_relatório'!B300,Tabela2[],5,0)</f>
        <v>15742.54</v>
      </c>
      <c r="G300" t="str">
        <f>IF(Tabela1[[#This Row],[Data]]="","-", VLOOKUP(MONTH(Tabela1[[#This Row],[Data]]),$R$2:$S$5,2,0))</f>
        <v>Fevereiro</v>
      </c>
    </row>
    <row r="301" spans="1:7" x14ac:dyDescent="0.25">
      <c r="A301" s="22">
        <f>IF(AND(G301="Fevereiro",D301="Perdido"),COUNTIFS($G$3:G301,"=Fevereiro",$D$3:D301,"=Perdido"),0)</f>
        <v>0</v>
      </c>
      <c r="B301">
        <v>259600392</v>
      </c>
      <c r="C301" t="str">
        <f>VLOOKUP('1 - Base_relatório'!B301,Tabela2[],4,0)</f>
        <v>Maysa Costela</v>
      </c>
      <c r="D301" t="str">
        <f>VLOOKUP('1 - Base_relatório'!B301,Tabela2[],2,0)</f>
        <v>Em espera</v>
      </c>
      <c r="E301" s="2">
        <f>VLOOKUP('1 - Base_relatório'!B301,Tabela2[],3,0)</f>
        <v>44604</v>
      </c>
      <c r="F301" s="19">
        <f>VLOOKUP('1 - Base_relatório'!B301,Tabela2[],5,0)</f>
        <v>15788.54</v>
      </c>
      <c r="G301" t="str">
        <f>IF(Tabela1[[#This Row],[Data]]="","-", VLOOKUP(MONTH(Tabela1[[#This Row],[Data]]),$R$2:$S$5,2,0))</f>
        <v>Fevereiro</v>
      </c>
    </row>
    <row r="302" spans="1:7" x14ac:dyDescent="0.25">
      <c r="A302" s="22">
        <f>IF(AND(G302="Fevereiro",D302="Perdido"),COUNTIFS($G$3:G302,"=Fevereiro",$D$3:D302,"=Perdido"),0)</f>
        <v>44</v>
      </c>
      <c r="B302">
        <v>260292231</v>
      </c>
      <c r="C302" t="str">
        <f>VLOOKUP('1 - Base_relatório'!B302,Tabela2[],4,0)</f>
        <v>Sra. Elisa Fogaça</v>
      </c>
      <c r="D302" t="str">
        <f>VLOOKUP('1 - Base_relatório'!B302,Tabela2[],2,0)</f>
        <v>Perdido</v>
      </c>
      <c r="E302" s="2">
        <f>VLOOKUP('1 - Base_relatório'!B302,Tabela2[],3,0)</f>
        <v>44604</v>
      </c>
      <c r="F302" s="19">
        <f>VLOOKUP('1 - Base_relatório'!B302,Tabela2[],5,0)</f>
        <v>15834.54</v>
      </c>
      <c r="G302" t="str">
        <f>IF(Tabela1[[#This Row],[Data]]="","-", VLOOKUP(MONTH(Tabela1[[#This Row],[Data]]),$R$2:$S$5,2,0))</f>
        <v>Fevereiro</v>
      </c>
    </row>
    <row r="303" spans="1:7" x14ac:dyDescent="0.25">
      <c r="A303" s="22">
        <f>IF(AND(G303="Fevereiro",D303="Perdido"),COUNTIFS($G$3:G303,"=Fevereiro",$D$3:D303,"=Perdido"),0)</f>
        <v>45</v>
      </c>
      <c r="B303">
        <v>260984070</v>
      </c>
      <c r="C303" t="str">
        <f>VLOOKUP('1 - Base_relatório'!B303,Tabela2[],4,0)</f>
        <v>Sra. Helena da Mata</v>
      </c>
      <c r="D303" t="str">
        <f>VLOOKUP('1 - Base_relatório'!B303,Tabela2[],2,0)</f>
        <v>Perdido</v>
      </c>
      <c r="E303" s="2">
        <f>VLOOKUP('1 - Base_relatório'!B303,Tabela2[],3,0)</f>
        <v>44604</v>
      </c>
      <c r="F303" s="19">
        <f>VLOOKUP('1 - Base_relatório'!B303,Tabela2[],5,0)</f>
        <v>15880.54</v>
      </c>
      <c r="G303" t="str">
        <f>IF(Tabela1[[#This Row],[Data]]="","-", VLOOKUP(MONTH(Tabela1[[#This Row],[Data]]),$R$2:$S$5,2,0))</f>
        <v>Fevereiro</v>
      </c>
    </row>
    <row r="304" spans="1:7" x14ac:dyDescent="0.25">
      <c r="A304" s="22">
        <f>IF(AND(G304="Fevereiro",D304="Perdido"),COUNTIFS($G$3:G304,"=Fevereiro",$D$3:D304,"=Perdido"),0)</f>
        <v>46</v>
      </c>
      <c r="B304">
        <v>261675909</v>
      </c>
      <c r="C304" t="str">
        <f>VLOOKUP('1 - Base_relatório'!B304,Tabela2[],4,0)</f>
        <v>Sr. Kaique Mendes</v>
      </c>
      <c r="D304" t="str">
        <f>VLOOKUP('1 - Base_relatório'!B304,Tabela2[],2,0)</f>
        <v>Perdido</v>
      </c>
      <c r="E304" s="2">
        <f>VLOOKUP('1 - Base_relatório'!B304,Tabela2[],3,0)</f>
        <v>44604</v>
      </c>
      <c r="F304" s="19">
        <f>VLOOKUP('1 - Base_relatório'!B304,Tabela2[],5,0)</f>
        <v>15926.54</v>
      </c>
      <c r="G304" t="str">
        <f>IF(Tabela1[[#This Row],[Data]]="","-", VLOOKUP(MONTH(Tabela1[[#This Row],[Data]]),$R$2:$S$5,2,0))</f>
        <v>Fevereiro</v>
      </c>
    </row>
    <row r="305" spans="1:7" x14ac:dyDescent="0.25">
      <c r="A305" s="22">
        <f>IF(AND(G305="Fevereiro",D305="Perdido"),COUNTIFS($G$3:G305,"=Fevereiro",$D$3:D305,"=Perdido"),0)</f>
        <v>0</v>
      </c>
      <c r="B305">
        <v>262367748</v>
      </c>
      <c r="C305" t="str">
        <f>VLOOKUP('1 - Base_relatório'!B305,Tabela2[],4,0)</f>
        <v>Stephany Nogueira</v>
      </c>
      <c r="D305" t="str">
        <f>VLOOKUP('1 - Base_relatório'!B305,Tabela2[],2,0)</f>
        <v>Em espera</v>
      </c>
      <c r="E305" s="2">
        <f>VLOOKUP('1 - Base_relatório'!B305,Tabela2[],3,0)</f>
        <v>44604</v>
      </c>
      <c r="F305" s="19">
        <f>VLOOKUP('1 - Base_relatório'!B305,Tabela2[],5,0)</f>
        <v>15972.54</v>
      </c>
      <c r="G305" t="str">
        <f>IF(Tabela1[[#This Row],[Data]]="","-", VLOOKUP(MONTH(Tabela1[[#This Row],[Data]]),$R$2:$S$5,2,0))</f>
        <v>Fevereiro</v>
      </c>
    </row>
    <row r="306" spans="1:7" x14ac:dyDescent="0.25">
      <c r="A306" s="22">
        <f>IF(AND(G306="Fevereiro",D306="Perdido"),COUNTIFS($G$3:G306,"=Fevereiro",$D$3:D306,"=Perdido"),0)</f>
        <v>47</v>
      </c>
      <c r="B306">
        <v>263059587</v>
      </c>
      <c r="C306" t="str">
        <f>VLOOKUP('1 - Base_relatório'!B306,Tabela2[],4,0)</f>
        <v>Ana Sophia Ramos</v>
      </c>
      <c r="D306" t="str">
        <f>VLOOKUP('1 - Base_relatório'!B306,Tabela2[],2,0)</f>
        <v>Perdido</v>
      </c>
      <c r="E306" s="2">
        <f>VLOOKUP('1 - Base_relatório'!B306,Tabela2[],3,0)</f>
        <v>44604</v>
      </c>
      <c r="F306" s="19">
        <f>VLOOKUP('1 - Base_relatório'!B306,Tabela2[],5,0)</f>
        <v>16018.54</v>
      </c>
      <c r="G306" t="str">
        <f>IF(Tabela1[[#This Row],[Data]]="","-", VLOOKUP(MONTH(Tabela1[[#This Row],[Data]]),$R$2:$S$5,2,0))</f>
        <v>Fevereiro</v>
      </c>
    </row>
    <row r="307" spans="1:7" x14ac:dyDescent="0.25">
      <c r="A307" s="22">
        <f>IF(AND(G307="Fevereiro",D307="Perdido"),COUNTIFS($G$3:G307,"=Fevereiro",$D$3:D307,"=Perdido"),0)</f>
        <v>0</v>
      </c>
      <c r="B307">
        <v>263751426</v>
      </c>
      <c r="C307" t="str">
        <f>VLOOKUP('1 - Base_relatório'!B307,Tabela2[],4,0)</f>
        <v>Davi Luiz da Cruz</v>
      </c>
      <c r="D307" t="str">
        <f>VLOOKUP('1 - Base_relatório'!B307,Tabela2[],2,0)</f>
        <v>Em espera</v>
      </c>
      <c r="E307" s="2">
        <f>VLOOKUP('1 - Base_relatório'!B307,Tabela2[],3,0)</f>
        <v>44604</v>
      </c>
      <c r="F307" s="19">
        <f>VLOOKUP('1 - Base_relatório'!B307,Tabela2[],5,0)</f>
        <v>16064.54</v>
      </c>
      <c r="G307" t="str">
        <f>IF(Tabela1[[#This Row],[Data]]="","-", VLOOKUP(MONTH(Tabela1[[#This Row],[Data]]),$R$2:$S$5,2,0))</f>
        <v>Fevereiro</v>
      </c>
    </row>
    <row r="308" spans="1:7" x14ac:dyDescent="0.25">
      <c r="A308" s="22">
        <f>IF(AND(G308="Fevereiro",D308="Perdido"),COUNTIFS($G$3:G308,"=Fevereiro",$D$3:D308,"=Perdido"),0)</f>
        <v>0</v>
      </c>
      <c r="B308">
        <v>264443265</v>
      </c>
      <c r="C308" t="str">
        <f>VLOOKUP('1 - Base_relatório'!B308,Tabela2[],4,0)</f>
        <v>Sra. Julia Pereira</v>
      </c>
      <c r="D308" t="str">
        <f>VLOOKUP('1 - Base_relatório'!B308,Tabela2[],2,0)</f>
        <v>Ganho</v>
      </c>
      <c r="E308" s="2">
        <f>VLOOKUP('1 - Base_relatório'!B308,Tabela2[],3,0)</f>
        <v>44604</v>
      </c>
      <c r="F308" s="19">
        <f>VLOOKUP('1 - Base_relatório'!B308,Tabela2[],5,0)</f>
        <v>16110.54</v>
      </c>
      <c r="G308" t="str">
        <f>IF(Tabela1[[#This Row],[Data]]="","-", VLOOKUP(MONTH(Tabela1[[#This Row],[Data]]),$R$2:$S$5,2,0))</f>
        <v>Fevereiro</v>
      </c>
    </row>
    <row r="309" spans="1:7" x14ac:dyDescent="0.25">
      <c r="A309" s="22">
        <f>IF(AND(G309="Fevereiro",D309="Perdido"),COUNTIFS($G$3:G309,"=Fevereiro",$D$3:D309,"=Perdido"),0)</f>
        <v>0</v>
      </c>
      <c r="B309">
        <v>265135104</v>
      </c>
      <c r="C309" t="str">
        <f>VLOOKUP('1 - Base_relatório'!B309,Tabela2[],4,0)</f>
        <v>Alexia Pinto</v>
      </c>
      <c r="D309" t="str">
        <f>VLOOKUP('1 - Base_relatório'!B309,Tabela2[],2,0)</f>
        <v>Ganho</v>
      </c>
      <c r="E309" s="2">
        <f>VLOOKUP('1 - Base_relatório'!B309,Tabela2[],3,0)</f>
        <v>44604</v>
      </c>
      <c r="F309" s="19">
        <f>VLOOKUP('1 - Base_relatório'!B309,Tabela2[],5,0)</f>
        <v>16156.54</v>
      </c>
      <c r="G309" t="str">
        <f>IF(Tabela1[[#This Row],[Data]]="","-", VLOOKUP(MONTH(Tabela1[[#This Row],[Data]]),$R$2:$S$5,2,0))</f>
        <v>Fevereiro</v>
      </c>
    </row>
    <row r="310" spans="1:7" x14ac:dyDescent="0.25">
      <c r="A310" s="22">
        <f>IF(AND(G310="Fevereiro",D310="Perdido"),COUNTIFS($G$3:G310,"=Fevereiro",$D$3:D310,"=Perdido"),0)</f>
        <v>0</v>
      </c>
      <c r="B310">
        <v>265826943</v>
      </c>
      <c r="C310" t="str">
        <f>VLOOKUP('1 - Base_relatório'!B310,Tabela2[],4,0)</f>
        <v>Vitor Hugo Barbosa</v>
      </c>
      <c r="D310" t="str">
        <f>VLOOKUP('1 - Base_relatório'!B310,Tabela2[],2,0)</f>
        <v>Ganho</v>
      </c>
      <c r="E310" s="2">
        <f>VLOOKUP('1 - Base_relatório'!B310,Tabela2[],3,0)</f>
        <v>44604</v>
      </c>
      <c r="F310" s="19">
        <f>VLOOKUP('1 - Base_relatório'!B310,Tabela2[],5,0)</f>
        <v>16202.54</v>
      </c>
      <c r="G310" t="str">
        <f>IF(Tabela1[[#This Row],[Data]]="","-", VLOOKUP(MONTH(Tabela1[[#This Row],[Data]]),$R$2:$S$5,2,0))</f>
        <v>Fevereiro</v>
      </c>
    </row>
    <row r="311" spans="1:7" x14ac:dyDescent="0.25">
      <c r="A311" s="22">
        <f>IF(AND(G311="Fevereiro",D311="Perdido"),COUNTIFS($G$3:G311,"=Fevereiro",$D$3:D311,"=Perdido"),0)</f>
        <v>0</v>
      </c>
      <c r="B311">
        <v>266518782</v>
      </c>
      <c r="C311" t="str">
        <f>VLOOKUP('1 - Base_relatório'!B311,Tabela2[],4,0)</f>
        <v>Dr. Rafael Castro</v>
      </c>
      <c r="D311" t="str">
        <f>VLOOKUP('1 - Base_relatório'!B311,Tabela2[],2,0)</f>
        <v>Em espera</v>
      </c>
      <c r="E311" s="2">
        <f>VLOOKUP('1 - Base_relatório'!B311,Tabela2[],3,0)</f>
        <v>44604</v>
      </c>
      <c r="F311" s="19">
        <f>VLOOKUP('1 - Base_relatório'!B311,Tabela2[],5,0)</f>
        <v>16248.54</v>
      </c>
      <c r="G311" t="str">
        <f>IF(Tabela1[[#This Row],[Data]]="","-", VLOOKUP(MONTH(Tabela1[[#This Row],[Data]]),$R$2:$S$5,2,0))</f>
        <v>Fevereiro</v>
      </c>
    </row>
    <row r="312" spans="1:7" x14ac:dyDescent="0.25">
      <c r="A312" s="22">
        <f>IF(AND(G312="Fevereiro",D312="Perdido"),COUNTIFS($G$3:G312,"=Fevereiro",$D$3:D312,"=Perdido"),0)</f>
        <v>48</v>
      </c>
      <c r="B312">
        <v>267210621</v>
      </c>
      <c r="C312" t="str">
        <f>VLOOKUP('1 - Base_relatório'!B312,Tabela2[],4,0)</f>
        <v>Luiz Gustavo Silva</v>
      </c>
      <c r="D312" t="str">
        <f>VLOOKUP('1 - Base_relatório'!B312,Tabela2[],2,0)</f>
        <v>Perdido</v>
      </c>
      <c r="E312" s="2">
        <f>VLOOKUP('1 - Base_relatório'!B312,Tabela2[],3,0)</f>
        <v>44604</v>
      </c>
      <c r="F312" s="19">
        <f>VLOOKUP('1 - Base_relatório'!B312,Tabela2[],5,0)</f>
        <v>16294.54</v>
      </c>
      <c r="G312" t="str">
        <f>IF(Tabela1[[#This Row],[Data]]="","-", VLOOKUP(MONTH(Tabela1[[#This Row],[Data]]),$R$2:$S$5,2,0))</f>
        <v>Fevereiro</v>
      </c>
    </row>
    <row r="313" spans="1:7" x14ac:dyDescent="0.25">
      <c r="A313" s="22">
        <f>IF(AND(G313="Fevereiro",D313="Perdido"),COUNTIFS($G$3:G313,"=Fevereiro",$D$3:D313,"=Perdido"),0)</f>
        <v>49</v>
      </c>
      <c r="B313">
        <v>267902460</v>
      </c>
      <c r="C313" t="str">
        <f>VLOOKUP('1 - Base_relatório'!B313,Tabela2[],4,0)</f>
        <v>Agatha Ribeiro</v>
      </c>
      <c r="D313" t="str">
        <f>VLOOKUP('1 - Base_relatório'!B313,Tabela2[],2,0)</f>
        <v>Perdido</v>
      </c>
      <c r="E313" s="2">
        <f>VLOOKUP('1 - Base_relatório'!B313,Tabela2[],3,0)</f>
        <v>44604</v>
      </c>
      <c r="F313" s="19">
        <f>VLOOKUP('1 - Base_relatório'!B313,Tabela2[],5,0)</f>
        <v>16340.54</v>
      </c>
      <c r="G313" t="str">
        <f>IF(Tabela1[[#This Row],[Data]]="","-", VLOOKUP(MONTH(Tabela1[[#This Row],[Data]]),$R$2:$S$5,2,0))</f>
        <v>Fevereiro</v>
      </c>
    </row>
    <row r="314" spans="1:7" x14ac:dyDescent="0.25">
      <c r="A314" s="22">
        <f>IF(AND(G314="Fevereiro",D314="Perdido"),COUNTIFS($G$3:G314,"=Fevereiro",$D$3:D314,"=Perdido"),0)</f>
        <v>50</v>
      </c>
      <c r="B314">
        <v>268594299</v>
      </c>
      <c r="C314" t="str">
        <f>VLOOKUP('1 - Base_relatório'!B314,Tabela2[],4,0)</f>
        <v>Maria Alice Vieira</v>
      </c>
      <c r="D314" t="str">
        <f>VLOOKUP('1 - Base_relatório'!B314,Tabela2[],2,0)</f>
        <v>Perdido</v>
      </c>
      <c r="E314" s="2">
        <f>VLOOKUP('1 - Base_relatório'!B314,Tabela2[],3,0)</f>
        <v>44604</v>
      </c>
      <c r="F314" s="19">
        <f>VLOOKUP('1 - Base_relatório'!B314,Tabela2[],5,0)</f>
        <v>16386.54</v>
      </c>
      <c r="G314" t="str">
        <f>IF(Tabela1[[#This Row],[Data]]="","-", VLOOKUP(MONTH(Tabela1[[#This Row],[Data]]),$R$2:$S$5,2,0))</f>
        <v>Fevereiro</v>
      </c>
    </row>
    <row r="315" spans="1:7" x14ac:dyDescent="0.25">
      <c r="A315" s="22">
        <f>IF(AND(G315="Fevereiro",D315="Perdido"),COUNTIFS($G$3:G315,"=Fevereiro",$D$3:D315,"=Perdido"),0)</f>
        <v>0</v>
      </c>
      <c r="B315">
        <v>269286138</v>
      </c>
      <c r="C315" t="str">
        <f>VLOOKUP('1 - Base_relatório'!B315,Tabela2[],4,0)</f>
        <v>Alícia Aragão</v>
      </c>
      <c r="D315" t="str">
        <f>VLOOKUP('1 - Base_relatório'!B315,Tabela2[],2,0)</f>
        <v>Em espera</v>
      </c>
      <c r="E315" s="2">
        <f>VLOOKUP('1 - Base_relatório'!B315,Tabela2[],3,0)</f>
        <v>44604</v>
      </c>
      <c r="F315" s="19">
        <f>VLOOKUP('1 - Base_relatório'!B315,Tabela2[],5,0)</f>
        <v>16432.54</v>
      </c>
      <c r="G315" t="str">
        <f>IF(Tabela1[[#This Row],[Data]]="","-", VLOOKUP(MONTH(Tabela1[[#This Row],[Data]]),$R$2:$S$5,2,0))</f>
        <v>Fevereiro</v>
      </c>
    </row>
    <row r="316" spans="1:7" x14ac:dyDescent="0.25">
      <c r="A316" s="22">
        <f>IF(AND(G316="Fevereiro",D316="Perdido"),COUNTIFS($G$3:G316,"=Fevereiro",$D$3:D316,"=Perdido"),0)</f>
        <v>51</v>
      </c>
      <c r="B316">
        <v>269977977</v>
      </c>
      <c r="C316" t="str">
        <f>VLOOKUP('1 - Base_relatório'!B316,Tabela2[],4,0)</f>
        <v>Heitor Campos</v>
      </c>
      <c r="D316" t="str">
        <f>VLOOKUP('1 - Base_relatório'!B316,Tabela2[],2,0)</f>
        <v>Perdido</v>
      </c>
      <c r="E316" s="2">
        <f>VLOOKUP('1 - Base_relatório'!B316,Tabela2[],3,0)</f>
        <v>44604</v>
      </c>
      <c r="F316" s="19">
        <f>VLOOKUP('1 - Base_relatório'!B316,Tabela2[],5,0)</f>
        <v>16478.54</v>
      </c>
      <c r="G316" t="str">
        <f>IF(Tabela1[[#This Row],[Data]]="","-", VLOOKUP(MONTH(Tabela1[[#This Row],[Data]]),$R$2:$S$5,2,0))</f>
        <v>Fevereiro</v>
      </c>
    </row>
    <row r="317" spans="1:7" x14ac:dyDescent="0.25">
      <c r="A317" s="22">
        <f>IF(AND(G317="Fevereiro",D317="Perdido"),COUNTIFS($G$3:G317,"=Fevereiro",$D$3:D317,"=Perdido"),0)</f>
        <v>0</v>
      </c>
      <c r="B317">
        <v>270669816</v>
      </c>
      <c r="C317" t="str">
        <f>VLOOKUP('1 - Base_relatório'!B317,Tabela2[],4,0)</f>
        <v>Natália Porto</v>
      </c>
      <c r="D317" t="str">
        <f>VLOOKUP('1 - Base_relatório'!B317,Tabela2[],2,0)</f>
        <v>Em espera</v>
      </c>
      <c r="E317" s="2">
        <f>VLOOKUP('1 - Base_relatório'!B317,Tabela2[],3,0)</f>
        <v>44604</v>
      </c>
      <c r="F317" s="19">
        <f>VLOOKUP('1 - Base_relatório'!B317,Tabela2[],5,0)</f>
        <v>16524.54</v>
      </c>
      <c r="G317" t="str">
        <f>IF(Tabela1[[#This Row],[Data]]="","-", VLOOKUP(MONTH(Tabela1[[#This Row],[Data]]),$R$2:$S$5,2,0))</f>
        <v>Fevereiro</v>
      </c>
    </row>
    <row r="318" spans="1:7" x14ac:dyDescent="0.25">
      <c r="A318" s="22">
        <f>IF(AND(G318="Fevereiro",D318="Perdido"),COUNTIFS($G$3:G318,"=Fevereiro",$D$3:D318,"=Perdido"),0)</f>
        <v>0</v>
      </c>
      <c r="B318">
        <v>271361655</v>
      </c>
      <c r="C318" t="str">
        <f>VLOOKUP('1 - Base_relatório'!B318,Tabela2[],4,0)</f>
        <v>Letícia Costela</v>
      </c>
      <c r="D318" t="str">
        <f>VLOOKUP('1 - Base_relatório'!B318,Tabela2[],2,0)</f>
        <v>Ganho</v>
      </c>
      <c r="E318" s="2">
        <f>VLOOKUP('1 - Base_relatório'!B318,Tabela2[],3,0)</f>
        <v>44604</v>
      </c>
      <c r="F318" s="19">
        <f>VLOOKUP('1 - Base_relatório'!B318,Tabela2[],5,0)</f>
        <v>16570.54</v>
      </c>
      <c r="G318" t="str">
        <f>IF(Tabela1[[#This Row],[Data]]="","-", VLOOKUP(MONTH(Tabela1[[#This Row],[Data]]),$R$2:$S$5,2,0))</f>
        <v>Fevereiro</v>
      </c>
    </row>
    <row r="319" spans="1:7" x14ac:dyDescent="0.25">
      <c r="A319" s="22">
        <f>IF(AND(G319="Fevereiro",D319="Perdido"),COUNTIFS($G$3:G319,"=Fevereiro",$D$3:D319,"=Perdido"),0)</f>
        <v>0</v>
      </c>
      <c r="B319">
        <v>272053494</v>
      </c>
      <c r="C319" t="str">
        <f>VLOOKUP('1 - Base_relatório'!B319,Tabela2[],4,0)</f>
        <v>Bárbara Cunha</v>
      </c>
      <c r="D319" t="str">
        <f>VLOOKUP('1 - Base_relatório'!B319,Tabela2[],2,0)</f>
        <v>Ganho</v>
      </c>
      <c r="E319" s="2">
        <f>VLOOKUP('1 - Base_relatório'!B319,Tabela2[],3,0)</f>
        <v>44604</v>
      </c>
      <c r="F319" s="19">
        <f>VLOOKUP('1 - Base_relatório'!B319,Tabela2[],5,0)</f>
        <v>16616.54</v>
      </c>
      <c r="G319" t="str">
        <f>IF(Tabela1[[#This Row],[Data]]="","-", VLOOKUP(MONTH(Tabela1[[#This Row],[Data]]),$R$2:$S$5,2,0))</f>
        <v>Fevereiro</v>
      </c>
    </row>
    <row r="320" spans="1:7" x14ac:dyDescent="0.25">
      <c r="A320" s="22">
        <f>IF(AND(G320="Fevereiro",D320="Perdido"),COUNTIFS($G$3:G320,"=Fevereiro",$D$3:D320,"=Perdido"),0)</f>
        <v>0</v>
      </c>
      <c r="B320">
        <v>272745333</v>
      </c>
      <c r="C320" t="str">
        <f>VLOOKUP('1 - Base_relatório'!B320,Tabela2[],4,0)</f>
        <v>Cecília das Neves</v>
      </c>
      <c r="D320" t="str">
        <f>VLOOKUP('1 - Base_relatório'!B320,Tabela2[],2,0)</f>
        <v>Ganho</v>
      </c>
      <c r="E320" s="2">
        <f>VLOOKUP('1 - Base_relatório'!B320,Tabela2[],3,0)</f>
        <v>44604</v>
      </c>
      <c r="F320" s="19">
        <f>VLOOKUP('1 - Base_relatório'!B320,Tabela2[],5,0)</f>
        <v>16662.54</v>
      </c>
      <c r="G320" t="str">
        <f>IF(Tabela1[[#This Row],[Data]]="","-", VLOOKUP(MONTH(Tabela1[[#This Row],[Data]]),$R$2:$S$5,2,0))</f>
        <v>Fevereiro</v>
      </c>
    </row>
    <row r="321" spans="1:7" x14ac:dyDescent="0.25">
      <c r="A321" s="22">
        <f>IF(AND(G321="Fevereiro",D321="Perdido"),COUNTIFS($G$3:G321,"=Fevereiro",$D$3:D321,"=Perdido"),0)</f>
        <v>0</v>
      </c>
      <c r="B321">
        <v>273437172</v>
      </c>
      <c r="C321" t="str">
        <f>VLOOKUP('1 - Base_relatório'!B321,Tabela2[],4,0)</f>
        <v>Gustavo Henrique Gomes</v>
      </c>
      <c r="D321" t="str">
        <f>VLOOKUP('1 - Base_relatório'!B321,Tabela2[],2,0)</f>
        <v>Em espera</v>
      </c>
      <c r="E321" s="2">
        <f>VLOOKUP('1 - Base_relatório'!B321,Tabela2[],3,0)</f>
        <v>44604</v>
      </c>
      <c r="F321" s="19">
        <f>VLOOKUP('1 - Base_relatório'!B321,Tabela2[],5,0)</f>
        <v>16708.54</v>
      </c>
      <c r="G321" t="str">
        <f>IF(Tabela1[[#This Row],[Data]]="","-", VLOOKUP(MONTH(Tabela1[[#This Row],[Data]]),$R$2:$S$5,2,0))</f>
        <v>Fevereiro</v>
      </c>
    </row>
    <row r="322" spans="1:7" x14ac:dyDescent="0.25">
      <c r="A322" s="22">
        <f>IF(AND(G322="Fevereiro",D322="Perdido"),COUNTIFS($G$3:G322,"=Fevereiro",$D$3:D322,"=Perdido"),0)</f>
        <v>52</v>
      </c>
      <c r="B322">
        <v>274129011</v>
      </c>
      <c r="C322" t="str">
        <f>VLOOKUP('1 - Base_relatório'!B322,Tabela2[],4,0)</f>
        <v>Dr. João Lucas Castro</v>
      </c>
      <c r="D322" t="str">
        <f>VLOOKUP('1 - Base_relatório'!B322,Tabela2[],2,0)</f>
        <v>Perdido</v>
      </c>
      <c r="E322" s="2">
        <f>VLOOKUP('1 - Base_relatório'!B322,Tabela2[],3,0)</f>
        <v>44604</v>
      </c>
      <c r="F322" s="19">
        <f>VLOOKUP('1 - Base_relatório'!B322,Tabela2[],5,0)</f>
        <v>16754.54</v>
      </c>
      <c r="G322" t="str">
        <f>IF(Tabela1[[#This Row],[Data]]="","-", VLOOKUP(MONTH(Tabela1[[#This Row],[Data]]),$R$2:$S$5,2,0))</f>
        <v>Fevereiro</v>
      </c>
    </row>
    <row r="323" spans="1:7" x14ac:dyDescent="0.25">
      <c r="A323" s="22">
        <f>IF(AND(G323="Fevereiro",D323="Perdido"),COUNTIFS($G$3:G323,"=Fevereiro",$D$3:D323,"=Perdido"),0)</f>
        <v>53</v>
      </c>
      <c r="B323">
        <v>274820850</v>
      </c>
      <c r="C323" t="str">
        <f>VLOOKUP('1 - Base_relatório'!B323,Tabela2[],4,0)</f>
        <v>Sr. Rafael Monteiro</v>
      </c>
      <c r="D323" t="str">
        <f>VLOOKUP('1 - Base_relatório'!B323,Tabela2[],2,0)</f>
        <v>Perdido</v>
      </c>
      <c r="E323" s="2">
        <f>VLOOKUP('1 - Base_relatório'!B323,Tabela2[],3,0)</f>
        <v>44604</v>
      </c>
      <c r="F323" s="19">
        <f>VLOOKUP('1 - Base_relatório'!B323,Tabela2[],5,0)</f>
        <v>16800.54</v>
      </c>
      <c r="G323" t="str">
        <f>IF(Tabela1[[#This Row],[Data]]="","-", VLOOKUP(MONTH(Tabela1[[#This Row],[Data]]),$R$2:$S$5,2,0))</f>
        <v>Fevereiro</v>
      </c>
    </row>
    <row r="324" spans="1:7" x14ac:dyDescent="0.25">
      <c r="A324" s="22">
        <f>IF(AND(G324="Fevereiro",D324="Perdido"),COUNTIFS($G$3:G324,"=Fevereiro",$D$3:D324,"=Perdido"),0)</f>
        <v>54</v>
      </c>
      <c r="B324">
        <v>275512689</v>
      </c>
      <c r="C324" t="str">
        <f>VLOOKUP('1 - Base_relatório'!B324,Tabela2[],4,0)</f>
        <v>Bianca Castro</v>
      </c>
      <c r="D324" t="str">
        <f>VLOOKUP('1 - Base_relatório'!B324,Tabela2[],2,0)</f>
        <v>Perdido</v>
      </c>
      <c r="E324" s="2">
        <f>VLOOKUP('1 - Base_relatório'!B324,Tabela2[],3,0)</f>
        <v>44604</v>
      </c>
      <c r="F324" s="19">
        <f>VLOOKUP('1 - Base_relatório'!B324,Tabela2[],5,0)</f>
        <v>16846.54</v>
      </c>
      <c r="G324" t="str">
        <f>IF(Tabela1[[#This Row],[Data]]="","-", VLOOKUP(MONTH(Tabela1[[#This Row],[Data]]),$R$2:$S$5,2,0))</f>
        <v>Fevereiro</v>
      </c>
    </row>
    <row r="325" spans="1:7" x14ac:dyDescent="0.25">
      <c r="A325" s="22">
        <f>IF(AND(G325="Fevereiro",D325="Perdido"),COUNTIFS($G$3:G325,"=Fevereiro",$D$3:D325,"=Perdido"),0)</f>
        <v>0</v>
      </c>
      <c r="B325">
        <v>276204528</v>
      </c>
      <c r="C325" t="str">
        <f>VLOOKUP('1 - Base_relatório'!B325,Tabela2[],4,0)</f>
        <v>Srta. Amanda Nunes</v>
      </c>
      <c r="D325" t="str">
        <f>VLOOKUP('1 - Base_relatório'!B325,Tabela2[],2,0)</f>
        <v>Em espera</v>
      </c>
      <c r="E325" s="2">
        <f>VLOOKUP('1 - Base_relatório'!B325,Tabela2[],3,0)</f>
        <v>44604</v>
      </c>
      <c r="F325" s="19">
        <f>VLOOKUP('1 - Base_relatório'!B325,Tabela2[],5,0)</f>
        <v>16892.54</v>
      </c>
      <c r="G325" t="str">
        <f>IF(Tabela1[[#This Row],[Data]]="","-", VLOOKUP(MONTH(Tabela1[[#This Row],[Data]]),$R$2:$S$5,2,0))</f>
        <v>Fevereiro</v>
      </c>
    </row>
    <row r="326" spans="1:7" x14ac:dyDescent="0.25">
      <c r="A326" s="22">
        <f>IF(AND(G326="Fevereiro",D326="Perdido"),COUNTIFS($G$3:G326,"=Fevereiro",$D$3:D326,"=Perdido"),0)</f>
        <v>55</v>
      </c>
      <c r="B326">
        <v>276896367</v>
      </c>
      <c r="C326" t="str">
        <f>VLOOKUP('1 - Base_relatório'!B326,Tabela2[],4,0)</f>
        <v>Thiago Rocha</v>
      </c>
      <c r="D326" t="str">
        <f>VLOOKUP('1 - Base_relatório'!B326,Tabela2[],2,0)</f>
        <v>Perdido</v>
      </c>
      <c r="E326" s="2">
        <f>VLOOKUP('1 - Base_relatório'!B326,Tabela2[],3,0)</f>
        <v>44604</v>
      </c>
      <c r="F326" s="19">
        <f>VLOOKUP('1 - Base_relatório'!B326,Tabela2[],5,0)</f>
        <v>16938.54</v>
      </c>
      <c r="G326" t="str">
        <f>IF(Tabela1[[#This Row],[Data]]="","-", VLOOKUP(MONTH(Tabela1[[#This Row],[Data]]),$R$2:$S$5,2,0))</f>
        <v>Fevereiro</v>
      </c>
    </row>
    <row r="327" spans="1:7" x14ac:dyDescent="0.25">
      <c r="A327" s="22">
        <f>IF(AND(G327="Fevereiro",D327="Perdido"),COUNTIFS($G$3:G327,"=Fevereiro",$D$3:D327,"=Perdido"),0)</f>
        <v>0</v>
      </c>
      <c r="B327">
        <v>277588206</v>
      </c>
      <c r="C327" t="str">
        <f>VLOOKUP('1 - Base_relatório'!B327,Tabela2[],4,0)</f>
        <v>Dr. Yuri da Cruz</v>
      </c>
      <c r="D327" t="str">
        <f>VLOOKUP('1 - Base_relatório'!B327,Tabela2[],2,0)</f>
        <v>Em espera</v>
      </c>
      <c r="E327" s="2">
        <f>VLOOKUP('1 - Base_relatório'!B327,Tabela2[],3,0)</f>
        <v>44604</v>
      </c>
      <c r="F327" s="19">
        <f>VLOOKUP('1 - Base_relatório'!B327,Tabela2[],5,0)</f>
        <v>16984.54</v>
      </c>
      <c r="G327" t="str">
        <f>IF(Tabela1[[#This Row],[Data]]="","-", VLOOKUP(MONTH(Tabela1[[#This Row],[Data]]),$R$2:$S$5,2,0))</f>
        <v>Fevereiro</v>
      </c>
    </row>
    <row r="328" spans="1:7" x14ac:dyDescent="0.25">
      <c r="A328" s="22">
        <f>IF(AND(G328="Fevereiro",D328="Perdido"),COUNTIFS($G$3:G328,"=Fevereiro",$D$3:D328,"=Perdido"),0)</f>
        <v>0</v>
      </c>
      <c r="B328">
        <v>278280045</v>
      </c>
      <c r="C328" t="str">
        <f>VLOOKUP('1 - Base_relatório'!B328,Tabela2[],4,0)</f>
        <v>Clarice Peixoto</v>
      </c>
      <c r="D328" t="str">
        <f>VLOOKUP('1 - Base_relatório'!B328,Tabela2[],2,0)</f>
        <v>Ganho</v>
      </c>
      <c r="E328" s="2">
        <f>VLOOKUP('1 - Base_relatório'!B328,Tabela2[],3,0)</f>
        <v>44604</v>
      </c>
      <c r="F328" s="19">
        <f>VLOOKUP('1 - Base_relatório'!B328,Tabela2[],5,0)</f>
        <v>17030.54</v>
      </c>
      <c r="G328" t="str">
        <f>IF(Tabela1[[#This Row],[Data]]="","-", VLOOKUP(MONTH(Tabela1[[#This Row],[Data]]),$R$2:$S$5,2,0))</f>
        <v>Fevereiro</v>
      </c>
    </row>
    <row r="329" spans="1:7" x14ac:dyDescent="0.25">
      <c r="A329" s="22">
        <f>IF(AND(G329="Fevereiro",D329="Perdido"),COUNTIFS($G$3:G329,"=Fevereiro",$D$3:D329,"=Perdido"),0)</f>
        <v>0</v>
      </c>
      <c r="B329">
        <v>278971884</v>
      </c>
      <c r="C329" t="str">
        <f>VLOOKUP('1 - Base_relatório'!B329,Tabela2[],4,0)</f>
        <v>Sofia Caldeira</v>
      </c>
      <c r="D329" t="str">
        <f>VLOOKUP('1 - Base_relatório'!B329,Tabela2[],2,0)</f>
        <v>Ganho</v>
      </c>
      <c r="E329" s="2">
        <f>VLOOKUP('1 - Base_relatório'!B329,Tabela2[],3,0)</f>
        <v>44604</v>
      </c>
      <c r="F329" s="19">
        <f>VLOOKUP('1 - Base_relatório'!B329,Tabela2[],5,0)</f>
        <v>17076.54</v>
      </c>
      <c r="G329" t="str">
        <f>IF(Tabela1[[#This Row],[Data]]="","-", VLOOKUP(MONTH(Tabela1[[#This Row],[Data]]),$R$2:$S$5,2,0))</f>
        <v>Fevereiro</v>
      </c>
    </row>
    <row r="330" spans="1:7" x14ac:dyDescent="0.25">
      <c r="A330" s="22">
        <f>IF(AND(G330="Fevereiro",D330="Perdido"),COUNTIFS($G$3:G330,"=Fevereiro",$D$3:D330,"=Perdido"),0)</f>
        <v>0</v>
      </c>
      <c r="B330">
        <v>279663723</v>
      </c>
      <c r="C330" t="str">
        <f>VLOOKUP('1 - Base_relatório'!B330,Tabela2[],4,0)</f>
        <v>Noah Ramos</v>
      </c>
      <c r="D330" t="str">
        <f>VLOOKUP('1 - Base_relatório'!B330,Tabela2[],2,0)</f>
        <v>Ganho</v>
      </c>
      <c r="E330" s="2">
        <f>VLOOKUP('1 - Base_relatório'!B330,Tabela2[],3,0)</f>
        <v>44604</v>
      </c>
      <c r="F330" s="19">
        <f>VLOOKUP('1 - Base_relatório'!B330,Tabela2[],5,0)</f>
        <v>17122.54</v>
      </c>
      <c r="G330" t="str">
        <f>IF(Tabela1[[#This Row],[Data]]="","-", VLOOKUP(MONTH(Tabela1[[#This Row],[Data]]),$R$2:$S$5,2,0))</f>
        <v>Fevereiro</v>
      </c>
    </row>
    <row r="331" spans="1:7" x14ac:dyDescent="0.25">
      <c r="A331" s="22">
        <f>IF(AND(G331="Fevereiro",D331="Perdido"),COUNTIFS($G$3:G331,"=Fevereiro",$D$3:D331,"=Perdido"),0)</f>
        <v>0</v>
      </c>
      <c r="B331">
        <v>280355562</v>
      </c>
      <c r="C331" t="str">
        <f>VLOOKUP('1 - Base_relatório'!B331,Tabela2[],4,0)</f>
        <v>João Miguel Pires</v>
      </c>
      <c r="D331" t="str">
        <f>VLOOKUP('1 - Base_relatório'!B331,Tabela2[],2,0)</f>
        <v>Em espera</v>
      </c>
      <c r="E331" s="2">
        <f>VLOOKUP('1 - Base_relatório'!B331,Tabela2[],3,0)</f>
        <v>44604</v>
      </c>
      <c r="F331" s="19">
        <f>VLOOKUP('1 - Base_relatório'!B331,Tabela2[],5,0)</f>
        <v>17168.54</v>
      </c>
      <c r="G331" t="str">
        <f>IF(Tabela1[[#This Row],[Data]]="","-", VLOOKUP(MONTH(Tabela1[[#This Row],[Data]]),$R$2:$S$5,2,0))</f>
        <v>Fevereiro</v>
      </c>
    </row>
    <row r="332" spans="1:7" x14ac:dyDescent="0.25">
      <c r="A332" s="22">
        <f>IF(AND(G332="Fevereiro",D332="Perdido"),COUNTIFS($G$3:G332,"=Fevereiro",$D$3:D332,"=Perdido"),0)</f>
        <v>56</v>
      </c>
      <c r="B332">
        <v>281047401</v>
      </c>
      <c r="C332" t="str">
        <f>VLOOKUP('1 - Base_relatório'!B332,Tabela2[],4,0)</f>
        <v>Gabrielly da Rosa</v>
      </c>
      <c r="D332" t="str">
        <f>VLOOKUP('1 - Base_relatório'!B332,Tabela2[],2,0)</f>
        <v>Perdido</v>
      </c>
      <c r="E332" s="2">
        <f>VLOOKUP('1 - Base_relatório'!B332,Tabela2[],3,0)</f>
        <v>44604</v>
      </c>
      <c r="F332" s="19">
        <f>VLOOKUP('1 - Base_relatório'!B332,Tabela2[],5,0)</f>
        <v>17214.54</v>
      </c>
      <c r="G332" t="str">
        <f>IF(Tabela1[[#This Row],[Data]]="","-", VLOOKUP(MONTH(Tabela1[[#This Row],[Data]]),$R$2:$S$5,2,0))</f>
        <v>Fevereiro</v>
      </c>
    </row>
    <row r="333" spans="1:7" x14ac:dyDescent="0.25">
      <c r="A333" s="22">
        <f>IF(AND(G333="Fevereiro",D333="Perdido"),COUNTIFS($G$3:G333,"=Fevereiro",$D$3:D333,"=Perdido"),0)</f>
        <v>57</v>
      </c>
      <c r="B333">
        <v>281739240</v>
      </c>
      <c r="C333" t="str">
        <f>VLOOKUP('1 - Base_relatório'!B333,Tabela2[],4,0)</f>
        <v>André Costa</v>
      </c>
      <c r="D333" t="str">
        <f>VLOOKUP('1 - Base_relatório'!B333,Tabela2[],2,0)</f>
        <v>Perdido</v>
      </c>
      <c r="E333" s="2">
        <f>VLOOKUP('1 - Base_relatório'!B333,Tabela2[],3,0)</f>
        <v>44604</v>
      </c>
      <c r="F333" s="19">
        <f>VLOOKUP('1 - Base_relatório'!B333,Tabela2[],5,0)</f>
        <v>17260.54</v>
      </c>
      <c r="G333" t="str">
        <f>IF(Tabela1[[#This Row],[Data]]="","-", VLOOKUP(MONTH(Tabela1[[#This Row],[Data]]),$R$2:$S$5,2,0))</f>
        <v>Fevereiro</v>
      </c>
    </row>
    <row r="334" spans="1:7" x14ac:dyDescent="0.25">
      <c r="A334" s="22">
        <f>IF(AND(G334="Fevereiro",D334="Perdido"),COUNTIFS($G$3:G334,"=Fevereiro",$D$3:D334,"=Perdido"),0)</f>
        <v>58</v>
      </c>
      <c r="B334">
        <v>282431079</v>
      </c>
      <c r="C334" t="str">
        <f>VLOOKUP('1 - Base_relatório'!B334,Tabela2[],4,0)</f>
        <v>Sr. Danilo Teixeira</v>
      </c>
      <c r="D334" t="str">
        <f>VLOOKUP('1 - Base_relatório'!B334,Tabela2[],2,0)</f>
        <v>Perdido</v>
      </c>
      <c r="E334" s="2">
        <f>VLOOKUP('1 - Base_relatório'!B334,Tabela2[],3,0)</f>
        <v>44604</v>
      </c>
      <c r="F334" s="19">
        <f>VLOOKUP('1 - Base_relatório'!B334,Tabela2[],5,0)</f>
        <v>17306.54</v>
      </c>
      <c r="G334" t="str">
        <f>IF(Tabela1[[#This Row],[Data]]="","-", VLOOKUP(MONTH(Tabela1[[#This Row],[Data]]),$R$2:$S$5,2,0))</f>
        <v>Fevereiro</v>
      </c>
    </row>
    <row r="335" spans="1:7" x14ac:dyDescent="0.25">
      <c r="A335" s="22">
        <f>IF(AND(G335="Fevereiro",D335="Perdido"),COUNTIFS($G$3:G335,"=Fevereiro",$D$3:D335,"=Perdido"),0)</f>
        <v>0</v>
      </c>
      <c r="B335">
        <v>283122918</v>
      </c>
      <c r="C335" t="str">
        <f>VLOOKUP('1 - Base_relatório'!B335,Tabela2[],4,0)</f>
        <v>Natália Campos</v>
      </c>
      <c r="D335" t="str">
        <f>VLOOKUP('1 - Base_relatório'!B335,Tabela2[],2,0)</f>
        <v>Em espera</v>
      </c>
      <c r="E335" s="2">
        <f>VLOOKUP('1 - Base_relatório'!B335,Tabela2[],3,0)</f>
        <v>44604</v>
      </c>
      <c r="F335" s="19">
        <f>VLOOKUP('1 - Base_relatório'!B335,Tabela2[],5,0)</f>
        <v>17352.54</v>
      </c>
      <c r="G335" t="str">
        <f>IF(Tabela1[[#This Row],[Data]]="","-", VLOOKUP(MONTH(Tabela1[[#This Row],[Data]]),$R$2:$S$5,2,0))</f>
        <v>Fevereiro</v>
      </c>
    </row>
    <row r="336" spans="1:7" x14ac:dyDescent="0.25">
      <c r="A336" s="22">
        <f>IF(AND(G336="Fevereiro",D336="Perdido"),COUNTIFS($G$3:G336,"=Fevereiro",$D$3:D336,"=Perdido"),0)</f>
        <v>0</v>
      </c>
      <c r="B336">
        <v>292808664</v>
      </c>
      <c r="C336" t="str">
        <f>VLOOKUP('1 - Base_relatório'!B336,Tabela2[],4,0)</f>
        <v>Dr. Danilo da Conceição</v>
      </c>
      <c r="D336" t="str">
        <f>VLOOKUP('1 - Base_relatório'!B336,Tabela2[],2,0)</f>
        <v>Ganho</v>
      </c>
      <c r="E336" s="2">
        <f>VLOOKUP('1 - Base_relatório'!B336,Tabela2[],3,0)</f>
        <v>44627</v>
      </c>
      <c r="F336" s="19">
        <f>VLOOKUP('1 - Base_relatório'!B336,Tabela2[],5,0)</f>
        <v>17996.54</v>
      </c>
      <c r="G336" t="str">
        <f>IF(Tabela1[[#This Row],[Data]]="","-", VLOOKUP(MONTH(Tabela1[[#This Row],[Data]]),$R$2:$S$5,2,0))</f>
        <v>Março</v>
      </c>
    </row>
    <row r="337" spans="1:7" x14ac:dyDescent="0.25">
      <c r="A337" s="22">
        <f>IF(AND(G337="Fevereiro",D337="Perdido"),COUNTIFS($G$3:G337,"=Fevereiro",$D$3:D337,"=Perdido"),0)</f>
        <v>0</v>
      </c>
      <c r="B337">
        <v>293500503</v>
      </c>
      <c r="C337" t="str">
        <f>VLOOKUP('1 - Base_relatório'!B337,Tabela2[],4,0)</f>
        <v>Dr. Noah Viana</v>
      </c>
      <c r="D337" t="str">
        <f>VLOOKUP('1 - Base_relatório'!B337,Tabela2[],2,0)</f>
        <v>Ganho</v>
      </c>
      <c r="E337" s="2">
        <f>VLOOKUP('1 - Base_relatório'!B337,Tabela2[],3,0)</f>
        <v>44627</v>
      </c>
      <c r="F337" s="19">
        <f>VLOOKUP('1 - Base_relatório'!B337,Tabela2[],5,0)</f>
        <v>18042.54</v>
      </c>
      <c r="G337" t="str">
        <f>IF(Tabela1[[#This Row],[Data]]="","-", VLOOKUP(MONTH(Tabela1[[#This Row],[Data]]),$R$2:$S$5,2,0))</f>
        <v>Março</v>
      </c>
    </row>
    <row r="338" spans="1:7" x14ac:dyDescent="0.25">
      <c r="A338" s="22">
        <f>IF(AND(G338="Fevereiro",D338="Perdido"),COUNTIFS($G$3:G338,"=Fevereiro",$D$3:D338,"=Perdido"),0)</f>
        <v>0</v>
      </c>
      <c r="B338">
        <v>294192342</v>
      </c>
      <c r="C338" t="str">
        <f>VLOOKUP('1 - Base_relatório'!B338,Tabela2[],4,0)</f>
        <v>Ana Clara Fernandes</v>
      </c>
      <c r="D338" t="str">
        <f>VLOOKUP('1 - Base_relatório'!B338,Tabela2[],2,0)</f>
        <v>Em espera</v>
      </c>
      <c r="E338" s="2">
        <f>VLOOKUP('1 - Base_relatório'!B338,Tabela2[],3,0)</f>
        <v>44628</v>
      </c>
      <c r="F338" s="19">
        <f>VLOOKUP('1 - Base_relatório'!B338,Tabela2[],5,0)</f>
        <v>18088.54</v>
      </c>
      <c r="G338" t="str">
        <f>IF(Tabela1[[#This Row],[Data]]="","-", VLOOKUP(MONTH(Tabela1[[#This Row],[Data]]),$R$2:$S$5,2,0))</f>
        <v>Março</v>
      </c>
    </row>
    <row r="339" spans="1:7" x14ac:dyDescent="0.25">
      <c r="A339" s="22">
        <f>IF(AND(G339="Fevereiro",D339="Perdido"),COUNTIFS($G$3:G339,"=Fevereiro",$D$3:D339,"=Perdido"),0)</f>
        <v>0</v>
      </c>
      <c r="B339">
        <v>294884181</v>
      </c>
      <c r="C339" t="str">
        <f>VLOOKUP('1 - Base_relatório'!B339,Tabela2[],4,0)</f>
        <v>João Felipe da Costa</v>
      </c>
      <c r="D339" t="str">
        <f>VLOOKUP('1 - Base_relatório'!B339,Tabela2[],2,0)</f>
        <v>Perdido</v>
      </c>
      <c r="E339" s="2">
        <f>VLOOKUP('1 - Base_relatório'!B339,Tabela2[],3,0)</f>
        <v>44628</v>
      </c>
      <c r="F339" s="19">
        <f>VLOOKUP('1 - Base_relatório'!B339,Tabela2[],5,0)</f>
        <v>18134.54</v>
      </c>
      <c r="G339" t="str">
        <f>IF(Tabela1[[#This Row],[Data]]="","-", VLOOKUP(MONTH(Tabela1[[#This Row],[Data]]),$R$2:$S$5,2,0))</f>
        <v>Março</v>
      </c>
    </row>
    <row r="340" spans="1:7" x14ac:dyDescent="0.25">
      <c r="A340" s="22">
        <f>IF(AND(G340="Fevereiro",D340="Perdido"),COUNTIFS($G$3:G340,"=Fevereiro",$D$3:D340,"=Perdido"),0)</f>
        <v>0</v>
      </c>
      <c r="B340">
        <v>295576020</v>
      </c>
      <c r="C340" t="str">
        <f>VLOOKUP('1 - Base_relatório'!B340,Tabela2[],4,0)</f>
        <v>Dr. Davi Peixoto</v>
      </c>
      <c r="D340" t="str">
        <f>VLOOKUP('1 - Base_relatório'!B340,Tabela2[],2,0)</f>
        <v>Perdido</v>
      </c>
      <c r="E340" s="2">
        <f>VLOOKUP('1 - Base_relatório'!B340,Tabela2[],3,0)</f>
        <v>44629</v>
      </c>
      <c r="F340" s="19">
        <f>VLOOKUP('1 - Base_relatório'!B340,Tabela2[],5,0)</f>
        <v>18180.54</v>
      </c>
      <c r="G340" t="str">
        <f>IF(Tabela1[[#This Row],[Data]]="","-", VLOOKUP(MONTH(Tabela1[[#This Row],[Data]]),$R$2:$S$5,2,0))</f>
        <v>Março</v>
      </c>
    </row>
    <row r="341" spans="1:7" x14ac:dyDescent="0.25">
      <c r="A341" s="22">
        <f>IF(AND(G341="Fevereiro",D341="Perdido"),COUNTIFS($G$3:G341,"=Fevereiro",$D$3:D341,"=Perdido"),0)</f>
        <v>0</v>
      </c>
      <c r="B341">
        <v>296267859</v>
      </c>
      <c r="C341" t="str">
        <f>VLOOKUP('1 - Base_relatório'!B341,Tabela2[],4,0)</f>
        <v>Lucas Nunes</v>
      </c>
      <c r="D341" t="str">
        <f>VLOOKUP('1 - Base_relatório'!B341,Tabela2[],2,0)</f>
        <v>Perdido</v>
      </c>
      <c r="E341" s="2">
        <f>VLOOKUP('1 - Base_relatório'!B341,Tabela2[],3,0)</f>
        <v>44629</v>
      </c>
      <c r="F341" s="19">
        <f>VLOOKUP('1 - Base_relatório'!B341,Tabela2[],5,0)</f>
        <v>18226.54</v>
      </c>
      <c r="G341" t="str">
        <f>IF(Tabela1[[#This Row],[Data]]="","-", VLOOKUP(MONTH(Tabela1[[#This Row],[Data]]),$R$2:$S$5,2,0))</f>
        <v>Março</v>
      </c>
    </row>
    <row r="342" spans="1:7" x14ac:dyDescent="0.25">
      <c r="A342" s="22">
        <f>IF(AND(G342="Fevereiro",D342="Perdido"),COUNTIFS($G$3:G342,"=Fevereiro",$D$3:D342,"=Perdido"),0)</f>
        <v>0</v>
      </c>
      <c r="B342">
        <v>296959698</v>
      </c>
      <c r="C342" t="str">
        <f>VLOOKUP('1 - Base_relatório'!B342,Tabela2[],4,0)</f>
        <v>Leandro Duarte</v>
      </c>
      <c r="D342" t="str">
        <f>VLOOKUP('1 - Base_relatório'!B342,Tabela2[],2,0)</f>
        <v>Em espera</v>
      </c>
      <c r="E342" s="2">
        <f>VLOOKUP('1 - Base_relatório'!B342,Tabela2[],3,0)</f>
        <v>44630</v>
      </c>
      <c r="F342" s="19">
        <f>VLOOKUP('1 - Base_relatório'!B342,Tabela2[],5,0)</f>
        <v>18272.54</v>
      </c>
      <c r="G342" t="str">
        <f>IF(Tabela1[[#This Row],[Data]]="","-", VLOOKUP(MONTH(Tabela1[[#This Row],[Data]]),$R$2:$S$5,2,0))</f>
        <v>Março</v>
      </c>
    </row>
    <row r="343" spans="1:7" x14ac:dyDescent="0.25">
      <c r="A343" s="22">
        <f>IF(AND(G343="Fevereiro",D343="Perdido"),COUNTIFS($G$3:G343,"=Fevereiro",$D$3:D343,"=Perdido"),0)</f>
        <v>0</v>
      </c>
      <c r="B343">
        <v>297651537</v>
      </c>
      <c r="C343" t="str">
        <f>VLOOKUP('1 - Base_relatório'!B343,Tabela2[],4,0)</f>
        <v>Alexia Cardoso</v>
      </c>
      <c r="D343" t="str">
        <f>VLOOKUP('1 - Base_relatório'!B343,Tabela2[],2,0)</f>
        <v>Perdido</v>
      </c>
      <c r="E343" s="2">
        <f>VLOOKUP('1 - Base_relatório'!B343,Tabela2[],3,0)</f>
        <v>44630</v>
      </c>
      <c r="F343" s="19">
        <f>VLOOKUP('1 - Base_relatório'!B343,Tabela2[],5,0)</f>
        <v>18318.54</v>
      </c>
      <c r="G343" t="str">
        <f>IF(Tabela1[[#This Row],[Data]]="","-", VLOOKUP(MONTH(Tabela1[[#This Row],[Data]]),$R$2:$S$5,2,0))</f>
        <v>Março</v>
      </c>
    </row>
    <row r="344" spans="1:7" x14ac:dyDescent="0.25">
      <c r="A344" s="22">
        <f>IF(AND(G344="Fevereiro",D344="Perdido"),COUNTIFS($G$3:G344,"=Fevereiro",$D$3:D344,"=Perdido"),0)</f>
        <v>0</v>
      </c>
      <c r="B344">
        <v>298343376</v>
      </c>
      <c r="C344" t="str">
        <f>VLOOKUP('1 - Base_relatório'!B344,Tabela2[],4,0)</f>
        <v>Sra. Heloísa da Cunha</v>
      </c>
      <c r="D344" t="str">
        <f>VLOOKUP('1 - Base_relatório'!B344,Tabela2[],2,0)</f>
        <v>Em espera</v>
      </c>
      <c r="E344" s="2">
        <f>VLOOKUP('1 - Base_relatório'!B344,Tabela2[],3,0)</f>
        <v>44631</v>
      </c>
      <c r="F344" s="19">
        <f>VLOOKUP('1 - Base_relatório'!B344,Tabela2[],5,0)</f>
        <v>18364.54</v>
      </c>
      <c r="G344" t="str">
        <f>IF(Tabela1[[#This Row],[Data]]="","-", VLOOKUP(MONTH(Tabela1[[#This Row],[Data]]),$R$2:$S$5,2,0))</f>
        <v>Março</v>
      </c>
    </row>
    <row r="345" spans="1:7" x14ac:dyDescent="0.25">
      <c r="A345" s="22">
        <f>IF(AND(G345="Fevereiro",D345="Perdido"),COUNTIFS($G$3:G345,"=Fevereiro",$D$3:D345,"=Perdido"),0)</f>
        <v>0</v>
      </c>
      <c r="B345">
        <v>299035215</v>
      </c>
      <c r="C345" t="str">
        <f>VLOOKUP('1 - Base_relatório'!B345,Tabela2[],4,0)</f>
        <v>Sr. João Gabriel da Costa</v>
      </c>
      <c r="D345" t="str">
        <f>VLOOKUP('1 - Base_relatório'!B345,Tabela2[],2,0)</f>
        <v>Ganho</v>
      </c>
      <c r="E345" s="2">
        <f>VLOOKUP('1 - Base_relatório'!B345,Tabela2[],3,0)</f>
        <v>44632</v>
      </c>
      <c r="F345" s="19">
        <f>VLOOKUP('1 - Base_relatório'!B345,Tabela2[],5,0)</f>
        <v>18410.54</v>
      </c>
      <c r="G345" t="str">
        <f>IF(Tabela1[[#This Row],[Data]]="","-", VLOOKUP(MONTH(Tabela1[[#This Row],[Data]]),$R$2:$S$5,2,0))</f>
        <v>Março</v>
      </c>
    </row>
    <row r="346" spans="1:7" x14ac:dyDescent="0.25">
      <c r="A346" s="22">
        <f>IF(AND(G346="Fevereiro",D346="Perdido"),COUNTIFS($G$3:G346,"=Fevereiro",$D$3:D346,"=Perdido"),0)</f>
        <v>0</v>
      </c>
      <c r="B346">
        <v>299727054</v>
      </c>
      <c r="C346" t="str">
        <f>VLOOKUP('1 - Base_relatório'!B346,Tabela2[],4,0)</f>
        <v>Ana Sophia Fernandes</v>
      </c>
      <c r="D346" t="str">
        <f>VLOOKUP('1 - Base_relatório'!B346,Tabela2[],2,0)</f>
        <v>Ganho</v>
      </c>
      <c r="E346" s="2">
        <f>VLOOKUP('1 - Base_relatório'!B346,Tabela2[],3,0)</f>
        <v>44633</v>
      </c>
      <c r="F346" s="19">
        <f>VLOOKUP('1 - Base_relatório'!B346,Tabela2[],5,0)</f>
        <v>18456.54</v>
      </c>
      <c r="G346" t="str">
        <f>IF(Tabela1[[#This Row],[Data]]="","-", VLOOKUP(MONTH(Tabela1[[#This Row],[Data]]),$R$2:$S$5,2,0))</f>
        <v>Março</v>
      </c>
    </row>
    <row r="347" spans="1:7" x14ac:dyDescent="0.25">
      <c r="A347" s="22">
        <f>IF(AND(G347="Fevereiro",D347="Perdido"),COUNTIFS($G$3:G347,"=Fevereiro",$D$3:D347,"=Perdido"),0)</f>
        <v>0</v>
      </c>
      <c r="B347">
        <v>300418893</v>
      </c>
      <c r="C347" t="str">
        <f>VLOOKUP('1 - Base_relatório'!B347,Tabela2[],4,0)</f>
        <v>Julia Silva</v>
      </c>
      <c r="D347" t="str">
        <f>VLOOKUP('1 - Base_relatório'!B347,Tabela2[],2,0)</f>
        <v>Ganho</v>
      </c>
      <c r="E347" s="2">
        <f>VLOOKUP('1 - Base_relatório'!B347,Tabela2[],3,0)</f>
        <v>44634</v>
      </c>
      <c r="F347" s="19">
        <f>VLOOKUP('1 - Base_relatório'!B347,Tabela2[],5,0)</f>
        <v>18502.54</v>
      </c>
      <c r="G347" t="str">
        <f>IF(Tabela1[[#This Row],[Data]]="","-", VLOOKUP(MONTH(Tabela1[[#This Row],[Data]]),$R$2:$S$5,2,0))</f>
        <v>Março</v>
      </c>
    </row>
    <row r="348" spans="1:7" x14ac:dyDescent="0.25">
      <c r="A348" s="22">
        <f>IF(AND(G348="Fevereiro",D348="Perdido"),COUNTIFS($G$3:G348,"=Fevereiro",$D$3:D348,"=Perdido"),0)</f>
        <v>0</v>
      </c>
      <c r="B348">
        <v>301110732</v>
      </c>
      <c r="C348" t="str">
        <f>VLOOKUP('1 - Base_relatório'!B348,Tabela2[],4,0)</f>
        <v>Ana Clara Lima</v>
      </c>
      <c r="D348" t="str">
        <f>VLOOKUP('1 - Base_relatório'!B348,Tabela2[],2,0)</f>
        <v>Em espera</v>
      </c>
      <c r="E348" s="2">
        <f>VLOOKUP('1 - Base_relatório'!B348,Tabela2[],3,0)</f>
        <v>44635</v>
      </c>
      <c r="F348" s="19">
        <f>VLOOKUP('1 - Base_relatório'!B348,Tabela2[],5,0)</f>
        <v>18548.54</v>
      </c>
      <c r="G348" t="str">
        <f>IF(Tabela1[[#This Row],[Data]]="","-", VLOOKUP(MONTH(Tabela1[[#This Row],[Data]]),$R$2:$S$5,2,0))</f>
        <v>Março</v>
      </c>
    </row>
    <row r="349" spans="1:7" x14ac:dyDescent="0.25">
      <c r="A349" s="22">
        <f>IF(AND(G349="Fevereiro",D349="Perdido"),COUNTIFS($G$3:G349,"=Fevereiro",$D$3:D349,"=Perdido"),0)</f>
        <v>0</v>
      </c>
      <c r="B349">
        <v>301802571</v>
      </c>
      <c r="C349" t="str">
        <f>VLOOKUP('1 - Base_relatório'!B349,Tabela2[],4,0)</f>
        <v>Mirella Gomes</v>
      </c>
      <c r="D349" t="str">
        <f>VLOOKUP('1 - Base_relatório'!B349,Tabela2[],2,0)</f>
        <v>Perdido</v>
      </c>
      <c r="E349" s="2">
        <f>VLOOKUP('1 - Base_relatório'!B349,Tabela2[],3,0)</f>
        <v>44636</v>
      </c>
      <c r="F349" s="19">
        <f>VLOOKUP('1 - Base_relatório'!B349,Tabela2[],5,0)</f>
        <v>18594.54</v>
      </c>
      <c r="G349" t="str">
        <f>IF(Tabela1[[#This Row],[Data]]="","-", VLOOKUP(MONTH(Tabela1[[#This Row],[Data]]),$R$2:$S$5,2,0))</f>
        <v>Março</v>
      </c>
    </row>
    <row r="350" spans="1:7" x14ac:dyDescent="0.25">
      <c r="A350" s="22">
        <f>IF(AND(G350="Fevereiro",D350="Perdido"),COUNTIFS($G$3:G350,"=Fevereiro",$D$3:D350,"=Perdido"),0)</f>
        <v>0</v>
      </c>
      <c r="B350">
        <v>302494410</v>
      </c>
      <c r="C350" t="str">
        <f>VLOOKUP('1 - Base_relatório'!B350,Tabela2[],4,0)</f>
        <v>Gabriela Aragão</v>
      </c>
      <c r="D350" t="str">
        <f>VLOOKUP('1 - Base_relatório'!B350,Tabela2[],2,0)</f>
        <v>Perdido</v>
      </c>
      <c r="E350" s="2">
        <f>VLOOKUP('1 - Base_relatório'!B350,Tabela2[],3,0)</f>
        <v>44637</v>
      </c>
      <c r="F350" s="19">
        <f>VLOOKUP('1 - Base_relatório'!B350,Tabela2[],5,0)</f>
        <v>18640.54</v>
      </c>
      <c r="G350" t="str">
        <f>IF(Tabela1[[#This Row],[Data]]="","-", VLOOKUP(MONTH(Tabela1[[#This Row],[Data]]),$R$2:$S$5,2,0))</f>
        <v>Março</v>
      </c>
    </row>
    <row r="351" spans="1:7" x14ac:dyDescent="0.25">
      <c r="A351" s="22">
        <f>IF(AND(G351="Fevereiro",D351="Perdido"),COUNTIFS($G$3:G351,"=Fevereiro",$D$3:D351,"=Perdido"),0)</f>
        <v>0</v>
      </c>
      <c r="B351">
        <v>303186249</v>
      </c>
      <c r="C351" t="str">
        <f>VLOOKUP('1 - Base_relatório'!B351,Tabela2[],4,0)</f>
        <v>Dr. Caio Jesus</v>
      </c>
      <c r="D351" t="str">
        <f>VLOOKUP('1 - Base_relatório'!B351,Tabela2[],2,0)</f>
        <v>Perdido</v>
      </c>
      <c r="E351" s="2">
        <f>VLOOKUP('1 - Base_relatório'!B351,Tabela2[],3,0)</f>
        <v>44638</v>
      </c>
      <c r="F351" s="19">
        <f>VLOOKUP('1 - Base_relatório'!B351,Tabela2[],5,0)</f>
        <v>18686.54</v>
      </c>
      <c r="G351" t="str">
        <f>IF(Tabela1[[#This Row],[Data]]="","-", VLOOKUP(MONTH(Tabela1[[#This Row],[Data]]),$R$2:$S$5,2,0))</f>
        <v>Março</v>
      </c>
    </row>
    <row r="352" spans="1:7" x14ac:dyDescent="0.25">
      <c r="A352" s="22">
        <f>IF(AND(G352="Fevereiro",D352="Perdido"),COUNTIFS($G$3:G352,"=Fevereiro",$D$3:D352,"=Perdido"),0)</f>
        <v>0</v>
      </c>
      <c r="B352">
        <v>303878088</v>
      </c>
      <c r="C352" t="str">
        <f>VLOOKUP('1 - Base_relatório'!B352,Tabela2[],4,0)</f>
        <v>Dra. Alice Cardoso</v>
      </c>
      <c r="D352" t="str">
        <f>VLOOKUP('1 - Base_relatório'!B352,Tabela2[],2,0)</f>
        <v>Em espera</v>
      </c>
      <c r="E352" s="2">
        <f>VLOOKUP('1 - Base_relatório'!B352,Tabela2[],3,0)</f>
        <v>44639</v>
      </c>
      <c r="F352" s="19">
        <f>VLOOKUP('1 - Base_relatório'!B352,Tabela2[],5,0)</f>
        <v>18732.54</v>
      </c>
      <c r="G352" t="str">
        <f>IF(Tabela1[[#This Row],[Data]]="","-", VLOOKUP(MONTH(Tabela1[[#This Row],[Data]]),$R$2:$S$5,2,0))</f>
        <v>Março</v>
      </c>
    </row>
    <row r="353" spans="1:7" x14ac:dyDescent="0.25">
      <c r="A353" s="22">
        <f>IF(AND(G353="Fevereiro",D353="Perdido"),COUNTIFS($G$3:G353,"=Fevereiro",$D$3:D353,"=Perdido"),0)</f>
        <v>0</v>
      </c>
      <c r="B353">
        <v>304569927</v>
      </c>
      <c r="C353" t="str">
        <f>VLOOKUP('1 - Base_relatório'!B353,Tabela2[],4,0)</f>
        <v>Sr. Luiz Gustavo Martins</v>
      </c>
      <c r="D353" t="str">
        <f>VLOOKUP('1 - Base_relatório'!B353,Tabela2[],2,0)</f>
        <v>Perdido</v>
      </c>
      <c r="E353" s="2">
        <f>VLOOKUP('1 - Base_relatório'!B353,Tabela2[],3,0)</f>
        <v>44640</v>
      </c>
      <c r="F353" s="19">
        <f>VLOOKUP('1 - Base_relatório'!B353,Tabela2[],5,0)</f>
        <v>18778.54</v>
      </c>
      <c r="G353" t="str">
        <f>IF(Tabela1[[#This Row],[Data]]="","-", VLOOKUP(MONTH(Tabela1[[#This Row],[Data]]),$R$2:$S$5,2,0))</f>
        <v>Março</v>
      </c>
    </row>
    <row r="354" spans="1:7" x14ac:dyDescent="0.25">
      <c r="A354" s="22">
        <f>IF(AND(G354="Fevereiro",D354="Perdido"),COUNTIFS($G$3:G354,"=Fevereiro",$D$3:D354,"=Perdido"),0)</f>
        <v>0</v>
      </c>
      <c r="B354">
        <v>305261766</v>
      </c>
      <c r="C354" t="str">
        <f>VLOOKUP('1 - Base_relatório'!B354,Tabela2[],4,0)</f>
        <v>Nicolas Castro</v>
      </c>
      <c r="D354" t="str">
        <f>VLOOKUP('1 - Base_relatório'!B354,Tabela2[],2,0)</f>
        <v>Em espera</v>
      </c>
      <c r="E354" s="2">
        <f>VLOOKUP('1 - Base_relatório'!B354,Tabela2[],3,0)</f>
        <v>44641</v>
      </c>
      <c r="F354" s="19">
        <f>VLOOKUP('1 - Base_relatório'!B354,Tabela2[],5,0)</f>
        <v>18824.54</v>
      </c>
      <c r="G354" t="str">
        <f>IF(Tabela1[[#This Row],[Data]]="","-", VLOOKUP(MONTH(Tabela1[[#This Row],[Data]]),$R$2:$S$5,2,0))</f>
        <v>Março</v>
      </c>
    </row>
    <row r="355" spans="1:7" x14ac:dyDescent="0.25">
      <c r="A355" s="22">
        <f>IF(AND(G355="Fevereiro",D355="Perdido"),COUNTIFS($G$3:G355,"=Fevereiro",$D$3:D355,"=Perdido"),0)</f>
        <v>0</v>
      </c>
      <c r="B355">
        <v>305953605</v>
      </c>
      <c r="C355" t="str">
        <f>VLOOKUP('1 - Base_relatório'!B355,Tabela2[],4,0)</f>
        <v>Breno Teixeira</v>
      </c>
      <c r="D355" t="str">
        <f>VLOOKUP('1 - Base_relatório'!B355,Tabela2[],2,0)</f>
        <v>Ganho</v>
      </c>
      <c r="E355" s="2">
        <f>VLOOKUP('1 - Base_relatório'!B355,Tabela2[],3,0)</f>
        <v>44642</v>
      </c>
      <c r="F355" s="19">
        <f>VLOOKUP('1 - Base_relatório'!B355,Tabela2[],5,0)</f>
        <v>18870.54</v>
      </c>
      <c r="G355" t="str">
        <f>IF(Tabela1[[#This Row],[Data]]="","-", VLOOKUP(MONTH(Tabela1[[#This Row],[Data]]),$R$2:$S$5,2,0))</f>
        <v>Março</v>
      </c>
    </row>
    <row r="356" spans="1:7" x14ac:dyDescent="0.25">
      <c r="A356" s="22">
        <f>IF(AND(G356="Fevereiro",D356="Perdido"),COUNTIFS($G$3:G356,"=Fevereiro",$D$3:D356,"=Perdido"),0)</f>
        <v>0</v>
      </c>
      <c r="B356">
        <v>306645444</v>
      </c>
      <c r="C356" t="str">
        <f>VLOOKUP('1 - Base_relatório'!B356,Tabela2[],4,0)</f>
        <v>Ryan Fogaça</v>
      </c>
      <c r="D356" t="str">
        <f>VLOOKUP('1 - Base_relatório'!B356,Tabela2[],2,0)</f>
        <v>Ganho</v>
      </c>
      <c r="E356" s="2">
        <f>VLOOKUP('1 - Base_relatório'!B356,Tabela2[],3,0)</f>
        <v>44643</v>
      </c>
      <c r="F356" s="19">
        <f>VLOOKUP('1 - Base_relatório'!B356,Tabela2[],5,0)</f>
        <v>18916.54</v>
      </c>
      <c r="G356" t="str">
        <f>IF(Tabela1[[#This Row],[Data]]="","-", VLOOKUP(MONTH(Tabela1[[#This Row],[Data]]),$R$2:$S$5,2,0))</f>
        <v>Março</v>
      </c>
    </row>
    <row r="357" spans="1:7" x14ac:dyDescent="0.25">
      <c r="C357" s="1"/>
    </row>
    <row r="358" spans="1:7" x14ac:dyDescent="0.25">
      <c r="C358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3:C358">
    <sortCondition ref="C1:C358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7DC-5F76-45A1-9434-1F59B228481E}">
  <dimension ref="B2:F446"/>
  <sheetViews>
    <sheetView workbookViewId="0">
      <selection activeCell="E3" sqref="E3:E446"/>
    </sheetView>
  </sheetViews>
  <sheetFormatPr defaultRowHeight="15" x14ac:dyDescent="0.25"/>
  <cols>
    <col min="2" max="2" width="10" bestFit="1" customWidth="1"/>
    <col min="3" max="3" width="15.5703125" bestFit="1" customWidth="1"/>
    <col min="4" max="4" width="10.5703125" bestFit="1" customWidth="1"/>
    <col min="5" max="5" width="31.7109375" customWidth="1"/>
    <col min="6" max="6" width="16" bestFit="1" customWidth="1"/>
  </cols>
  <sheetData>
    <row r="2" spans="2:6" x14ac:dyDescent="0.25">
      <c r="B2" t="s">
        <v>0</v>
      </c>
      <c r="C2" t="s">
        <v>2</v>
      </c>
      <c r="D2" t="s">
        <v>446</v>
      </c>
      <c r="E2" t="s">
        <v>1</v>
      </c>
      <c r="F2" t="s">
        <v>455</v>
      </c>
    </row>
    <row r="3" spans="2:6" x14ac:dyDescent="0.25">
      <c r="B3">
        <v>160767</v>
      </c>
      <c r="C3" t="s">
        <v>479</v>
      </c>
      <c r="D3" s="2">
        <v>44562</v>
      </c>
      <c r="E3" s="1" t="s">
        <v>3</v>
      </c>
      <c r="F3">
        <v>102.54</v>
      </c>
    </row>
    <row r="4" spans="2:6" x14ac:dyDescent="0.25">
      <c r="B4">
        <v>852606</v>
      </c>
      <c r="C4" t="s">
        <v>480</v>
      </c>
      <c r="D4" s="2">
        <v>44562</v>
      </c>
      <c r="E4" s="1" t="s">
        <v>4</v>
      </c>
      <c r="F4">
        <v>56.54</v>
      </c>
    </row>
    <row r="5" spans="2:6" x14ac:dyDescent="0.25">
      <c r="B5">
        <v>1544445</v>
      </c>
      <c r="C5" t="s">
        <v>444</v>
      </c>
      <c r="D5" s="2">
        <v>44562</v>
      </c>
      <c r="E5" s="1" t="s">
        <v>5</v>
      </c>
      <c r="F5">
        <v>148.54</v>
      </c>
    </row>
    <row r="6" spans="2:6" x14ac:dyDescent="0.25">
      <c r="B6">
        <v>2236284</v>
      </c>
      <c r="C6" t="s">
        <v>480</v>
      </c>
      <c r="D6" s="2">
        <v>44562</v>
      </c>
      <c r="E6" s="1" t="s">
        <v>6</v>
      </c>
      <c r="F6">
        <v>194.54</v>
      </c>
    </row>
    <row r="7" spans="2:6" x14ac:dyDescent="0.25">
      <c r="B7">
        <v>2928123</v>
      </c>
      <c r="C7" t="s">
        <v>444</v>
      </c>
      <c r="D7" s="2">
        <v>44562</v>
      </c>
      <c r="E7" s="1" t="s">
        <v>7</v>
      </c>
      <c r="F7">
        <v>240.54</v>
      </c>
    </row>
    <row r="8" spans="2:6" x14ac:dyDescent="0.25">
      <c r="B8">
        <v>3619962</v>
      </c>
      <c r="C8" t="s">
        <v>479</v>
      </c>
      <c r="D8" s="2">
        <v>44562</v>
      </c>
      <c r="E8" s="1" t="s">
        <v>8</v>
      </c>
      <c r="F8">
        <v>286.54000000000002</v>
      </c>
    </row>
    <row r="9" spans="2:6" x14ac:dyDescent="0.25">
      <c r="B9">
        <v>4311801</v>
      </c>
      <c r="C9" t="s">
        <v>479</v>
      </c>
      <c r="D9" s="2">
        <v>44562</v>
      </c>
      <c r="E9" s="1" t="s">
        <v>9</v>
      </c>
      <c r="F9">
        <v>332.54</v>
      </c>
    </row>
    <row r="10" spans="2:6" x14ac:dyDescent="0.25">
      <c r="B10">
        <v>5003640</v>
      </c>
      <c r="C10" t="s">
        <v>444</v>
      </c>
      <c r="D10" s="2">
        <v>44562</v>
      </c>
      <c r="E10" s="1" t="s">
        <v>10</v>
      </c>
      <c r="F10">
        <v>378.54</v>
      </c>
    </row>
    <row r="11" spans="2:6" x14ac:dyDescent="0.25">
      <c r="B11">
        <v>5695479</v>
      </c>
      <c r="C11" t="s">
        <v>480</v>
      </c>
      <c r="D11" s="2">
        <v>44562</v>
      </c>
      <c r="E11" s="1" t="s">
        <v>11</v>
      </c>
      <c r="F11">
        <v>424.54</v>
      </c>
    </row>
    <row r="12" spans="2:6" x14ac:dyDescent="0.25">
      <c r="B12">
        <v>6387318</v>
      </c>
      <c r="C12" t="s">
        <v>444</v>
      </c>
      <c r="D12" s="2">
        <v>44562</v>
      </c>
      <c r="E12" s="1" t="s">
        <v>12</v>
      </c>
      <c r="F12">
        <v>470.54</v>
      </c>
    </row>
    <row r="13" spans="2:6" x14ac:dyDescent="0.25">
      <c r="B13">
        <v>7079157</v>
      </c>
      <c r="C13" t="s">
        <v>479</v>
      </c>
      <c r="D13" s="2">
        <v>44562</v>
      </c>
      <c r="E13" s="1" t="s">
        <v>13</v>
      </c>
      <c r="F13">
        <v>516.54</v>
      </c>
    </row>
    <row r="14" spans="2:6" x14ac:dyDescent="0.25">
      <c r="B14">
        <v>7770996</v>
      </c>
      <c r="C14" t="s">
        <v>479</v>
      </c>
      <c r="D14" s="2">
        <v>44562</v>
      </c>
      <c r="E14" s="1" t="s">
        <v>14</v>
      </c>
      <c r="F14">
        <v>562.54</v>
      </c>
    </row>
    <row r="15" spans="2:6" x14ac:dyDescent="0.25">
      <c r="B15">
        <v>8462835</v>
      </c>
      <c r="C15" t="s">
        <v>444</v>
      </c>
      <c r="D15" s="2">
        <v>44562</v>
      </c>
      <c r="E15" s="1" t="s">
        <v>15</v>
      </c>
      <c r="F15">
        <v>608.54</v>
      </c>
    </row>
    <row r="16" spans="2:6" x14ac:dyDescent="0.25">
      <c r="B16">
        <v>9154674</v>
      </c>
      <c r="C16" t="s">
        <v>480</v>
      </c>
      <c r="D16" s="2">
        <v>44562</v>
      </c>
      <c r="E16" s="1" t="s">
        <v>16</v>
      </c>
      <c r="F16">
        <v>654.54</v>
      </c>
    </row>
    <row r="17" spans="2:6" x14ac:dyDescent="0.25">
      <c r="B17">
        <v>9846513</v>
      </c>
      <c r="C17" t="s">
        <v>444</v>
      </c>
      <c r="D17" s="2">
        <v>44562</v>
      </c>
      <c r="E17" s="1" t="s">
        <v>17</v>
      </c>
      <c r="F17">
        <v>700.54</v>
      </c>
    </row>
    <row r="18" spans="2:6" x14ac:dyDescent="0.25">
      <c r="B18">
        <v>10538352</v>
      </c>
      <c r="C18" t="s">
        <v>479</v>
      </c>
      <c r="D18" s="2">
        <v>44562</v>
      </c>
      <c r="E18" s="1" t="s">
        <v>18</v>
      </c>
      <c r="F18">
        <v>148.54</v>
      </c>
    </row>
    <row r="19" spans="2:6" x14ac:dyDescent="0.25">
      <c r="B19">
        <v>11230191</v>
      </c>
      <c r="C19" t="s">
        <v>479</v>
      </c>
      <c r="D19" s="2">
        <v>44562</v>
      </c>
      <c r="E19" s="1" t="s">
        <v>19</v>
      </c>
      <c r="F19">
        <v>194.54</v>
      </c>
    </row>
    <row r="20" spans="2:6" x14ac:dyDescent="0.25">
      <c r="B20">
        <v>11922030</v>
      </c>
      <c r="C20" t="s">
        <v>444</v>
      </c>
      <c r="D20" s="2">
        <v>44562</v>
      </c>
      <c r="E20" s="1" t="s">
        <v>20</v>
      </c>
      <c r="F20">
        <v>240.54</v>
      </c>
    </row>
    <row r="21" spans="2:6" x14ac:dyDescent="0.25">
      <c r="B21">
        <v>12613869</v>
      </c>
      <c r="C21" t="s">
        <v>480</v>
      </c>
      <c r="D21" s="2">
        <v>44562</v>
      </c>
      <c r="E21" s="1" t="s">
        <v>21</v>
      </c>
      <c r="F21">
        <v>286.54000000000002</v>
      </c>
    </row>
    <row r="22" spans="2:6" x14ac:dyDescent="0.25">
      <c r="B22">
        <v>13305708</v>
      </c>
      <c r="C22" t="s">
        <v>444</v>
      </c>
      <c r="D22" s="2">
        <v>44562</v>
      </c>
      <c r="E22" s="1" t="s">
        <v>22</v>
      </c>
      <c r="F22">
        <v>332.54</v>
      </c>
    </row>
    <row r="23" spans="2:6" x14ac:dyDescent="0.25">
      <c r="B23">
        <v>13997547</v>
      </c>
      <c r="C23" t="s">
        <v>479</v>
      </c>
      <c r="D23" s="2">
        <v>44562</v>
      </c>
      <c r="E23" s="1" t="s">
        <v>23</v>
      </c>
      <c r="F23">
        <v>378.54</v>
      </c>
    </row>
    <row r="24" spans="2:6" x14ac:dyDescent="0.25">
      <c r="B24">
        <v>14689386</v>
      </c>
      <c r="C24" t="s">
        <v>479</v>
      </c>
      <c r="D24" s="2">
        <v>44562</v>
      </c>
      <c r="E24" s="1" t="s">
        <v>24</v>
      </c>
      <c r="F24">
        <v>424.54</v>
      </c>
    </row>
    <row r="25" spans="2:6" x14ac:dyDescent="0.25">
      <c r="B25">
        <v>15381225</v>
      </c>
      <c r="C25" t="s">
        <v>479</v>
      </c>
      <c r="D25" s="2">
        <v>44562</v>
      </c>
      <c r="E25" s="1" t="s">
        <v>25</v>
      </c>
      <c r="F25">
        <v>470.54</v>
      </c>
    </row>
    <row r="26" spans="2:6" x14ac:dyDescent="0.25">
      <c r="B26">
        <v>16073064</v>
      </c>
      <c r="C26" t="s">
        <v>444</v>
      </c>
      <c r="D26" s="2">
        <v>44562</v>
      </c>
      <c r="E26" s="1" t="s">
        <v>26</v>
      </c>
      <c r="F26">
        <v>516.54</v>
      </c>
    </row>
    <row r="27" spans="2:6" x14ac:dyDescent="0.25">
      <c r="B27">
        <v>16764903</v>
      </c>
      <c r="C27" t="s">
        <v>480</v>
      </c>
      <c r="D27" s="2">
        <v>44562</v>
      </c>
      <c r="E27" s="1" t="s">
        <v>27</v>
      </c>
      <c r="F27">
        <v>562.54</v>
      </c>
    </row>
    <row r="28" spans="2:6" x14ac:dyDescent="0.25">
      <c r="B28">
        <v>17456742</v>
      </c>
      <c r="C28" t="s">
        <v>444</v>
      </c>
      <c r="D28" s="2">
        <v>44562</v>
      </c>
      <c r="E28" s="1" t="s">
        <v>28</v>
      </c>
      <c r="F28">
        <v>608.54</v>
      </c>
    </row>
    <row r="29" spans="2:6" x14ac:dyDescent="0.25">
      <c r="B29">
        <v>18148581</v>
      </c>
      <c r="C29" t="s">
        <v>479</v>
      </c>
      <c r="D29" s="2">
        <v>44562</v>
      </c>
      <c r="E29" s="1" t="s">
        <v>29</v>
      </c>
      <c r="F29">
        <v>654.54</v>
      </c>
    </row>
    <row r="30" spans="2:6" x14ac:dyDescent="0.25">
      <c r="B30">
        <v>18840420</v>
      </c>
      <c r="C30" t="s">
        <v>479</v>
      </c>
      <c r="D30" s="2">
        <v>44562</v>
      </c>
      <c r="E30" s="1" t="s">
        <v>30</v>
      </c>
      <c r="F30">
        <v>700.54</v>
      </c>
    </row>
    <row r="31" spans="2:6" x14ac:dyDescent="0.25">
      <c r="B31">
        <v>19532259</v>
      </c>
      <c r="C31" t="s">
        <v>479</v>
      </c>
      <c r="D31" s="2">
        <v>44562</v>
      </c>
      <c r="E31" s="1" t="s">
        <v>31</v>
      </c>
      <c r="F31">
        <v>746.54</v>
      </c>
    </row>
    <row r="32" spans="2:6" x14ac:dyDescent="0.25">
      <c r="B32">
        <v>20224098</v>
      </c>
      <c r="C32" t="s">
        <v>444</v>
      </c>
      <c r="D32" s="2">
        <v>44562</v>
      </c>
      <c r="E32" s="1" t="s">
        <v>32</v>
      </c>
      <c r="F32">
        <v>792.54</v>
      </c>
    </row>
    <row r="33" spans="2:6" x14ac:dyDescent="0.25">
      <c r="B33">
        <v>20915937</v>
      </c>
      <c r="C33" t="s">
        <v>480</v>
      </c>
      <c r="D33" s="2">
        <v>44562</v>
      </c>
      <c r="E33" s="1" t="s">
        <v>33</v>
      </c>
      <c r="F33">
        <v>838.54</v>
      </c>
    </row>
    <row r="34" spans="2:6" x14ac:dyDescent="0.25">
      <c r="B34">
        <v>21607776</v>
      </c>
      <c r="C34" t="s">
        <v>444</v>
      </c>
      <c r="D34" s="2">
        <v>44562</v>
      </c>
      <c r="E34" s="1" t="s">
        <v>34</v>
      </c>
      <c r="F34">
        <v>884.54</v>
      </c>
    </row>
    <row r="35" spans="2:6" x14ac:dyDescent="0.25">
      <c r="B35">
        <v>22299615</v>
      </c>
      <c r="C35" t="s">
        <v>479</v>
      </c>
      <c r="D35" s="2">
        <v>44563</v>
      </c>
      <c r="E35" s="1" t="s">
        <v>35</v>
      </c>
      <c r="F35">
        <v>930.54</v>
      </c>
    </row>
    <row r="36" spans="2:6" x14ac:dyDescent="0.25">
      <c r="B36">
        <v>22991454</v>
      </c>
      <c r="C36" t="s">
        <v>479</v>
      </c>
      <c r="D36" s="2">
        <v>44563</v>
      </c>
      <c r="E36" s="1" t="s">
        <v>36</v>
      </c>
      <c r="F36">
        <v>56.54</v>
      </c>
    </row>
    <row r="37" spans="2:6" x14ac:dyDescent="0.25">
      <c r="B37">
        <v>23683293</v>
      </c>
      <c r="C37" t="s">
        <v>479</v>
      </c>
      <c r="D37" s="2">
        <v>44563</v>
      </c>
      <c r="E37" s="1" t="s">
        <v>37</v>
      </c>
      <c r="F37">
        <v>102.54</v>
      </c>
    </row>
    <row r="38" spans="2:6" x14ac:dyDescent="0.25">
      <c r="B38">
        <v>24375132</v>
      </c>
      <c r="C38" t="s">
        <v>444</v>
      </c>
      <c r="D38" s="2">
        <v>44563</v>
      </c>
      <c r="E38" s="1" t="s">
        <v>38</v>
      </c>
      <c r="F38">
        <v>148.54</v>
      </c>
    </row>
    <row r="39" spans="2:6" x14ac:dyDescent="0.25">
      <c r="B39">
        <v>25066971</v>
      </c>
      <c r="C39" t="s">
        <v>480</v>
      </c>
      <c r="D39" s="2">
        <v>44563</v>
      </c>
      <c r="E39" s="1" t="s">
        <v>39</v>
      </c>
      <c r="F39">
        <v>194.54</v>
      </c>
    </row>
    <row r="40" spans="2:6" x14ac:dyDescent="0.25">
      <c r="B40">
        <v>25758810</v>
      </c>
      <c r="C40" t="s">
        <v>480</v>
      </c>
      <c r="D40" s="2">
        <v>44563</v>
      </c>
      <c r="E40" s="1" t="s">
        <v>40</v>
      </c>
      <c r="F40">
        <v>240.54</v>
      </c>
    </row>
    <row r="41" spans="2:6" x14ac:dyDescent="0.25">
      <c r="B41">
        <v>26450649</v>
      </c>
      <c r="C41" t="s">
        <v>480</v>
      </c>
      <c r="D41" s="2">
        <v>44563</v>
      </c>
      <c r="E41" s="1" t="s">
        <v>41</v>
      </c>
      <c r="F41">
        <v>286.54000000000002</v>
      </c>
    </row>
    <row r="42" spans="2:6" x14ac:dyDescent="0.25">
      <c r="B42">
        <v>27142488</v>
      </c>
      <c r="C42" t="s">
        <v>444</v>
      </c>
      <c r="D42" s="2">
        <v>44563</v>
      </c>
      <c r="E42" s="1" t="s">
        <v>42</v>
      </c>
      <c r="F42">
        <v>332.54</v>
      </c>
    </row>
    <row r="43" spans="2:6" x14ac:dyDescent="0.25">
      <c r="B43">
        <v>27834327</v>
      </c>
      <c r="C43" t="s">
        <v>480</v>
      </c>
      <c r="D43" s="2">
        <v>44563</v>
      </c>
      <c r="E43" s="1" t="s">
        <v>43</v>
      </c>
      <c r="F43">
        <v>378.54</v>
      </c>
    </row>
    <row r="44" spans="2:6" x14ac:dyDescent="0.25">
      <c r="B44">
        <v>28526166</v>
      </c>
      <c r="C44" t="s">
        <v>444</v>
      </c>
      <c r="D44" s="2">
        <v>44563</v>
      </c>
      <c r="E44" s="1" t="s">
        <v>44</v>
      </c>
      <c r="F44">
        <v>424.54</v>
      </c>
    </row>
    <row r="45" spans="2:6" x14ac:dyDescent="0.25">
      <c r="B45">
        <v>29218005</v>
      </c>
      <c r="C45" t="s">
        <v>479</v>
      </c>
      <c r="D45" s="2">
        <v>44563</v>
      </c>
      <c r="E45" s="1" t="s">
        <v>45</v>
      </c>
      <c r="F45">
        <v>470.54</v>
      </c>
    </row>
    <row r="46" spans="2:6" x14ac:dyDescent="0.25">
      <c r="B46">
        <v>29909844</v>
      </c>
      <c r="C46" t="s">
        <v>479</v>
      </c>
      <c r="D46" s="2">
        <v>44563</v>
      </c>
      <c r="E46" s="1" t="s">
        <v>46</v>
      </c>
      <c r="F46">
        <v>516.54</v>
      </c>
    </row>
    <row r="47" spans="2:6" x14ac:dyDescent="0.25">
      <c r="B47">
        <v>30601683</v>
      </c>
      <c r="C47" t="s">
        <v>479</v>
      </c>
      <c r="D47" s="2">
        <v>44563</v>
      </c>
      <c r="E47" s="1" t="s">
        <v>47</v>
      </c>
      <c r="F47">
        <v>562.54</v>
      </c>
    </row>
    <row r="48" spans="2:6" x14ac:dyDescent="0.25">
      <c r="B48">
        <v>31293522</v>
      </c>
      <c r="C48" t="s">
        <v>444</v>
      </c>
      <c r="D48" s="2">
        <v>44563</v>
      </c>
      <c r="E48" s="1" t="s">
        <v>48</v>
      </c>
      <c r="F48">
        <v>608.54</v>
      </c>
    </row>
    <row r="49" spans="2:6" x14ac:dyDescent="0.25">
      <c r="B49">
        <v>31985361</v>
      </c>
      <c r="C49" t="s">
        <v>480</v>
      </c>
      <c r="D49" s="2">
        <v>44563</v>
      </c>
      <c r="E49" s="1" t="s">
        <v>49</v>
      </c>
      <c r="F49">
        <v>654.54</v>
      </c>
    </row>
    <row r="50" spans="2:6" x14ac:dyDescent="0.25">
      <c r="B50">
        <v>32677200</v>
      </c>
      <c r="C50" t="s">
        <v>480</v>
      </c>
      <c r="D50" s="2">
        <v>44563</v>
      </c>
      <c r="E50" s="1" t="s">
        <v>50</v>
      </c>
      <c r="F50">
        <v>700.54</v>
      </c>
    </row>
    <row r="51" spans="2:6" x14ac:dyDescent="0.25">
      <c r="B51">
        <v>33369039</v>
      </c>
      <c r="C51" t="s">
        <v>480</v>
      </c>
      <c r="D51" s="2">
        <v>44563</v>
      </c>
      <c r="E51" s="1" t="s">
        <v>51</v>
      </c>
      <c r="F51">
        <v>746.54</v>
      </c>
    </row>
    <row r="52" spans="2:6" x14ac:dyDescent="0.25">
      <c r="B52">
        <v>34060878</v>
      </c>
      <c r="C52" t="s">
        <v>444</v>
      </c>
      <c r="D52" s="2">
        <v>44563</v>
      </c>
      <c r="E52" s="1" t="s">
        <v>52</v>
      </c>
      <c r="F52">
        <v>792.54</v>
      </c>
    </row>
    <row r="53" spans="2:6" x14ac:dyDescent="0.25">
      <c r="B53">
        <v>34752717</v>
      </c>
      <c r="C53" t="s">
        <v>480</v>
      </c>
      <c r="D53" s="2">
        <v>44563</v>
      </c>
      <c r="E53" s="1" t="s">
        <v>53</v>
      </c>
      <c r="F53">
        <v>838.54</v>
      </c>
    </row>
    <row r="54" spans="2:6" x14ac:dyDescent="0.25">
      <c r="B54">
        <v>35444556</v>
      </c>
      <c r="C54" t="s">
        <v>444</v>
      </c>
      <c r="D54" s="2">
        <v>44563</v>
      </c>
      <c r="E54" s="1" t="s">
        <v>54</v>
      </c>
      <c r="F54">
        <v>884.54</v>
      </c>
    </row>
    <row r="55" spans="2:6" x14ac:dyDescent="0.25">
      <c r="B55">
        <v>36136395</v>
      </c>
      <c r="C55" t="s">
        <v>479</v>
      </c>
      <c r="D55" s="2">
        <v>44563</v>
      </c>
      <c r="E55" s="1" t="s">
        <v>55</v>
      </c>
      <c r="F55">
        <v>930.54</v>
      </c>
    </row>
    <row r="56" spans="2:6" x14ac:dyDescent="0.25">
      <c r="B56">
        <v>36828234</v>
      </c>
      <c r="C56" t="s">
        <v>479</v>
      </c>
      <c r="D56" s="2">
        <v>44563</v>
      </c>
      <c r="E56" s="1" t="s">
        <v>56</v>
      </c>
      <c r="F56">
        <v>976.54</v>
      </c>
    </row>
    <row r="57" spans="2:6" x14ac:dyDescent="0.25">
      <c r="B57">
        <v>37520073</v>
      </c>
      <c r="C57" t="s">
        <v>479</v>
      </c>
      <c r="D57" s="2">
        <v>44563</v>
      </c>
      <c r="E57" s="1" t="s">
        <v>57</v>
      </c>
      <c r="F57">
        <v>1022.54</v>
      </c>
    </row>
    <row r="58" spans="2:6" x14ac:dyDescent="0.25">
      <c r="B58">
        <v>38211912</v>
      </c>
      <c r="C58" t="s">
        <v>444</v>
      </c>
      <c r="D58" s="2">
        <v>44563</v>
      </c>
      <c r="E58" s="1" t="s">
        <v>58</v>
      </c>
      <c r="F58">
        <v>1068.54</v>
      </c>
    </row>
    <row r="59" spans="2:6" x14ac:dyDescent="0.25">
      <c r="B59">
        <v>38903751</v>
      </c>
      <c r="C59" t="s">
        <v>480</v>
      </c>
      <c r="D59" s="2">
        <v>44563</v>
      </c>
      <c r="E59" s="1" t="s">
        <v>59</v>
      </c>
      <c r="F59">
        <v>1114.54</v>
      </c>
    </row>
    <row r="60" spans="2:6" x14ac:dyDescent="0.25">
      <c r="B60">
        <v>39595590</v>
      </c>
      <c r="C60" t="s">
        <v>480</v>
      </c>
      <c r="D60" s="2">
        <v>44563</v>
      </c>
      <c r="E60" s="1" t="s">
        <v>60</v>
      </c>
      <c r="F60">
        <v>1160.54</v>
      </c>
    </row>
    <row r="61" spans="2:6" x14ac:dyDescent="0.25">
      <c r="B61">
        <v>40287429</v>
      </c>
      <c r="C61" t="s">
        <v>480</v>
      </c>
      <c r="D61" s="2">
        <v>44563</v>
      </c>
      <c r="E61" s="1" t="s">
        <v>61</v>
      </c>
      <c r="F61">
        <v>1206.54</v>
      </c>
    </row>
    <row r="62" spans="2:6" x14ac:dyDescent="0.25">
      <c r="B62">
        <v>40979268</v>
      </c>
      <c r="C62" t="s">
        <v>444</v>
      </c>
      <c r="D62" s="2">
        <v>44563</v>
      </c>
      <c r="E62" s="1" t="s">
        <v>62</v>
      </c>
      <c r="F62">
        <v>1252.54</v>
      </c>
    </row>
    <row r="63" spans="2:6" x14ac:dyDescent="0.25">
      <c r="B63">
        <v>41671107</v>
      </c>
      <c r="C63" t="s">
        <v>480</v>
      </c>
      <c r="D63" s="2">
        <v>44563</v>
      </c>
      <c r="E63" s="1" t="s">
        <v>63</v>
      </c>
      <c r="F63">
        <v>1298.54</v>
      </c>
    </row>
    <row r="64" spans="2:6" x14ac:dyDescent="0.25">
      <c r="B64">
        <v>42362946</v>
      </c>
      <c r="C64" t="s">
        <v>444</v>
      </c>
      <c r="D64" s="2">
        <v>44563</v>
      </c>
      <c r="E64" s="1" t="s">
        <v>64</v>
      </c>
      <c r="F64">
        <v>1344.54</v>
      </c>
    </row>
    <row r="65" spans="2:6" x14ac:dyDescent="0.25">
      <c r="B65">
        <v>43054785</v>
      </c>
      <c r="C65" t="s">
        <v>479</v>
      </c>
      <c r="D65" s="2">
        <v>44563</v>
      </c>
      <c r="E65" s="1" t="s">
        <v>65</v>
      </c>
      <c r="F65">
        <v>1390.54</v>
      </c>
    </row>
    <row r="66" spans="2:6" x14ac:dyDescent="0.25">
      <c r="B66">
        <v>43746624</v>
      </c>
      <c r="C66" t="s">
        <v>479</v>
      </c>
      <c r="D66" s="2">
        <v>44563</v>
      </c>
      <c r="E66" s="1" t="s">
        <v>66</v>
      </c>
      <c r="F66">
        <v>1436.54</v>
      </c>
    </row>
    <row r="67" spans="2:6" x14ac:dyDescent="0.25">
      <c r="B67">
        <v>44438463</v>
      </c>
      <c r="C67" t="s">
        <v>479</v>
      </c>
      <c r="D67" s="2">
        <v>44566</v>
      </c>
      <c r="E67" s="1" t="s">
        <v>67</v>
      </c>
      <c r="F67">
        <v>1482.54</v>
      </c>
    </row>
    <row r="68" spans="2:6" x14ac:dyDescent="0.25">
      <c r="B68">
        <v>45130302</v>
      </c>
      <c r="C68" t="s">
        <v>444</v>
      </c>
      <c r="D68" s="2">
        <v>44566</v>
      </c>
      <c r="E68" s="1" t="s">
        <v>68</v>
      </c>
      <c r="F68">
        <v>1528.54</v>
      </c>
    </row>
    <row r="69" spans="2:6" x14ac:dyDescent="0.25">
      <c r="B69">
        <v>45822141</v>
      </c>
      <c r="C69" t="s">
        <v>480</v>
      </c>
      <c r="D69" s="2">
        <v>44566</v>
      </c>
      <c r="E69" s="1" t="s">
        <v>69</v>
      </c>
      <c r="F69">
        <v>1574.54</v>
      </c>
    </row>
    <row r="70" spans="2:6" x14ac:dyDescent="0.25">
      <c r="B70">
        <v>46513980</v>
      </c>
      <c r="C70" t="s">
        <v>480</v>
      </c>
      <c r="D70" s="2">
        <v>44566</v>
      </c>
      <c r="E70" s="1" t="s">
        <v>70</v>
      </c>
      <c r="F70">
        <v>1620.54</v>
      </c>
    </row>
    <row r="71" spans="2:6" x14ac:dyDescent="0.25">
      <c r="B71">
        <v>47205819</v>
      </c>
      <c r="C71" t="s">
        <v>480</v>
      </c>
      <c r="D71" s="2">
        <v>44566</v>
      </c>
      <c r="E71" s="1" t="s">
        <v>71</v>
      </c>
      <c r="F71">
        <v>1666.54</v>
      </c>
    </row>
    <row r="72" spans="2:6" x14ac:dyDescent="0.25">
      <c r="B72">
        <v>47897658</v>
      </c>
      <c r="C72" t="s">
        <v>444</v>
      </c>
      <c r="D72" s="2">
        <v>44566</v>
      </c>
      <c r="E72" s="1" t="s">
        <v>72</v>
      </c>
      <c r="F72">
        <v>1712.54</v>
      </c>
    </row>
    <row r="73" spans="2:6" x14ac:dyDescent="0.25">
      <c r="B73">
        <v>48589497</v>
      </c>
      <c r="C73" t="s">
        <v>480</v>
      </c>
      <c r="D73" s="2">
        <v>44566</v>
      </c>
      <c r="E73" s="1" t="s">
        <v>73</v>
      </c>
      <c r="F73">
        <v>1758.54</v>
      </c>
    </row>
    <row r="74" spans="2:6" x14ac:dyDescent="0.25">
      <c r="B74">
        <v>49281336</v>
      </c>
      <c r="C74" t="s">
        <v>444</v>
      </c>
      <c r="D74" s="2">
        <v>44566</v>
      </c>
      <c r="E74" s="1" t="s">
        <v>74</v>
      </c>
      <c r="F74">
        <v>1804.54</v>
      </c>
    </row>
    <row r="75" spans="2:6" x14ac:dyDescent="0.25">
      <c r="B75">
        <v>49973175</v>
      </c>
      <c r="C75" t="s">
        <v>479</v>
      </c>
      <c r="D75" s="2">
        <v>44566</v>
      </c>
      <c r="E75" s="1" t="s">
        <v>75</v>
      </c>
      <c r="F75">
        <v>1850.54</v>
      </c>
    </row>
    <row r="76" spans="2:6" x14ac:dyDescent="0.25">
      <c r="B76">
        <v>50665014</v>
      </c>
      <c r="C76" t="s">
        <v>479</v>
      </c>
      <c r="D76" s="2">
        <v>44566</v>
      </c>
      <c r="E76" s="1" t="s">
        <v>76</v>
      </c>
      <c r="F76">
        <v>1896.54</v>
      </c>
    </row>
    <row r="77" spans="2:6" x14ac:dyDescent="0.25">
      <c r="B77">
        <v>51356853</v>
      </c>
      <c r="C77" t="s">
        <v>479</v>
      </c>
      <c r="D77" s="2">
        <v>44566</v>
      </c>
      <c r="E77" s="1" t="s">
        <v>77</v>
      </c>
      <c r="F77">
        <v>1942.54</v>
      </c>
    </row>
    <row r="78" spans="2:6" x14ac:dyDescent="0.25">
      <c r="B78">
        <v>52048692</v>
      </c>
      <c r="C78" t="s">
        <v>444</v>
      </c>
      <c r="D78" s="2">
        <v>44566</v>
      </c>
      <c r="E78" s="1" t="s">
        <v>78</v>
      </c>
      <c r="F78">
        <v>1988.54</v>
      </c>
    </row>
    <row r="79" spans="2:6" x14ac:dyDescent="0.25">
      <c r="B79">
        <v>52740531</v>
      </c>
      <c r="C79" t="s">
        <v>480</v>
      </c>
      <c r="D79" s="2">
        <v>44566</v>
      </c>
      <c r="E79" s="1" t="s">
        <v>79</v>
      </c>
      <c r="F79">
        <v>2034.54</v>
      </c>
    </row>
    <row r="80" spans="2:6" x14ac:dyDescent="0.25">
      <c r="B80">
        <v>53432370</v>
      </c>
      <c r="C80" t="s">
        <v>480</v>
      </c>
      <c r="D80" s="2">
        <v>44566</v>
      </c>
      <c r="E80" s="1" t="s">
        <v>80</v>
      </c>
      <c r="F80">
        <v>2080.54</v>
      </c>
    </row>
    <row r="81" spans="2:6" x14ac:dyDescent="0.25">
      <c r="B81">
        <v>54124209</v>
      </c>
      <c r="C81" t="s">
        <v>480</v>
      </c>
      <c r="D81" s="2">
        <v>44566</v>
      </c>
      <c r="E81" s="1" t="s">
        <v>81</v>
      </c>
      <c r="F81">
        <v>2126.54</v>
      </c>
    </row>
    <row r="82" spans="2:6" x14ac:dyDescent="0.25">
      <c r="B82">
        <v>54816048</v>
      </c>
      <c r="C82" t="s">
        <v>444</v>
      </c>
      <c r="D82" s="2">
        <v>44566</v>
      </c>
      <c r="E82" s="1" t="s">
        <v>82</v>
      </c>
      <c r="F82">
        <v>2172.54</v>
      </c>
    </row>
    <row r="83" spans="2:6" x14ac:dyDescent="0.25">
      <c r="B83">
        <v>55507887</v>
      </c>
      <c r="C83" t="s">
        <v>480</v>
      </c>
      <c r="D83" s="2">
        <v>44566</v>
      </c>
      <c r="E83" s="1" t="s">
        <v>83</v>
      </c>
      <c r="F83">
        <v>2218.54</v>
      </c>
    </row>
    <row r="84" spans="2:6" x14ac:dyDescent="0.25">
      <c r="B84">
        <v>56199726</v>
      </c>
      <c r="C84" t="s">
        <v>444</v>
      </c>
      <c r="D84" s="2">
        <v>44566</v>
      </c>
      <c r="E84" s="1" t="s">
        <v>84</v>
      </c>
      <c r="F84">
        <v>2264.54</v>
      </c>
    </row>
    <row r="85" spans="2:6" x14ac:dyDescent="0.25">
      <c r="B85">
        <v>56891565</v>
      </c>
      <c r="C85" t="s">
        <v>479</v>
      </c>
      <c r="D85" s="2">
        <v>44566</v>
      </c>
      <c r="E85" s="1" t="s">
        <v>85</v>
      </c>
      <c r="F85">
        <v>2310.54</v>
      </c>
    </row>
    <row r="86" spans="2:6" x14ac:dyDescent="0.25">
      <c r="B86">
        <v>57583404</v>
      </c>
      <c r="C86" t="s">
        <v>479</v>
      </c>
      <c r="D86" s="2">
        <v>44566</v>
      </c>
      <c r="E86" s="1" t="s">
        <v>86</v>
      </c>
      <c r="F86">
        <v>2356.54</v>
      </c>
    </row>
    <row r="87" spans="2:6" x14ac:dyDescent="0.25">
      <c r="B87">
        <v>58275243</v>
      </c>
      <c r="C87" t="s">
        <v>479</v>
      </c>
      <c r="D87" s="2">
        <v>44566</v>
      </c>
      <c r="E87" s="1" t="s">
        <v>87</v>
      </c>
      <c r="F87">
        <v>2402.54</v>
      </c>
    </row>
    <row r="88" spans="2:6" x14ac:dyDescent="0.25">
      <c r="B88">
        <v>58967082</v>
      </c>
      <c r="C88" t="s">
        <v>444</v>
      </c>
      <c r="D88" s="2">
        <v>44566</v>
      </c>
      <c r="E88" s="1" t="s">
        <v>88</v>
      </c>
      <c r="F88">
        <v>2448.54</v>
      </c>
    </row>
    <row r="89" spans="2:6" x14ac:dyDescent="0.25">
      <c r="B89">
        <v>59658921</v>
      </c>
      <c r="C89" t="s">
        <v>480</v>
      </c>
      <c r="D89" s="2">
        <v>44566</v>
      </c>
      <c r="E89" s="1" t="s">
        <v>89</v>
      </c>
      <c r="F89">
        <v>2494.54</v>
      </c>
    </row>
    <row r="90" spans="2:6" x14ac:dyDescent="0.25">
      <c r="B90">
        <v>60350760</v>
      </c>
      <c r="C90" t="s">
        <v>480</v>
      </c>
      <c r="D90" s="2">
        <v>44566</v>
      </c>
      <c r="E90" s="1" t="s">
        <v>90</v>
      </c>
      <c r="F90">
        <v>2540.54</v>
      </c>
    </row>
    <row r="91" spans="2:6" x14ac:dyDescent="0.25">
      <c r="B91">
        <v>61042599</v>
      </c>
      <c r="C91" t="s">
        <v>480</v>
      </c>
      <c r="D91" s="2">
        <v>44566</v>
      </c>
      <c r="E91" s="1" t="s">
        <v>91</v>
      </c>
      <c r="F91">
        <v>2586.54</v>
      </c>
    </row>
    <row r="92" spans="2:6" x14ac:dyDescent="0.25">
      <c r="B92">
        <v>61734438</v>
      </c>
      <c r="C92" t="s">
        <v>444</v>
      </c>
      <c r="D92" s="2">
        <v>44566</v>
      </c>
      <c r="E92" s="1" t="s">
        <v>92</v>
      </c>
      <c r="F92">
        <v>2632.54</v>
      </c>
    </row>
    <row r="93" spans="2:6" x14ac:dyDescent="0.25">
      <c r="B93">
        <v>62426277</v>
      </c>
      <c r="C93" t="s">
        <v>480</v>
      </c>
      <c r="D93" s="2">
        <v>44566</v>
      </c>
      <c r="E93" s="1" t="s">
        <v>93</v>
      </c>
      <c r="F93">
        <v>2678.54</v>
      </c>
    </row>
    <row r="94" spans="2:6" x14ac:dyDescent="0.25">
      <c r="B94">
        <v>63118116</v>
      </c>
      <c r="C94" t="s">
        <v>444</v>
      </c>
      <c r="D94" s="2">
        <v>44566</v>
      </c>
      <c r="E94" s="1" t="s">
        <v>94</v>
      </c>
      <c r="F94">
        <v>2724.54</v>
      </c>
    </row>
    <row r="95" spans="2:6" x14ac:dyDescent="0.25">
      <c r="B95">
        <v>63809955</v>
      </c>
      <c r="C95" t="s">
        <v>479</v>
      </c>
      <c r="D95" s="2">
        <v>44566</v>
      </c>
      <c r="E95" s="1" t="s">
        <v>95</v>
      </c>
      <c r="F95">
        <v>2770.54</v>
      </c>
    </row>
    <row r="96" spans="2:6" x14ac:dyDescent="0.25">
      <c r="B96">
        <v>64501794</v>
      </c>
      <c r="C96" t="s">
        <v>479</v>
      </c>
      <c r="D96" s="2">
        <v>44566</v>
      </c>
      <c r="E96" s="1" t="s">
        <v>96</v>
      </c>
      <c r="F96">
        <v>2816.54</v>
      </c>
    </row>
    <row r="97" spans="2:6" x14ac:dyDescent="0.25">
      <c r="B97">
        <v>65193633</v>
      </c>
      <c r="C97" t="s">
        <v>479</v>
      </c>
      <c r="D97" s="2">
        <v>44566</v>
      </c>
      <c r="E97" s="1" t="s">
        <v>97</v>
      </c>
      <c r="F97">
        <v>2862.54</v>
      </c>
    </row>
    <row r="98" spans="2:6" x14ac:dyDescent="0.25">
      <c r="B98">
        <v>65885472</v>
      </c>
      <c r="C98" t="s">
        <v>444</v>
      </c>
      <c r="D98" s="2">
        <v>44566</v>
      </c>
      <c r="E98" s="1" t="s">
        <v>98</v>
      </c>
      <c r="F98">
        <v>2908.54</v>
      </c>
    </row>
    <row r="99" spans="2:6" x14ac:dyDescent="0.25">
      <c r="B99">
        <v>66577311</v>
      </c>
      <c r="C99" t="s">
        <v>480</v>
      </c>
      <c r="D99" s="2">
        <v>44566</v>
      </c>
      <c r="E99" s="1" t="s">
        <v>99</v>
      </c>
      <c r="F99">
        <v>2954.54</v>
      </c>
    </row>
    <row r="100" spans="2:6" x14ac:dyDescent="0.25">
      <c r="B100">
        <v>67269150</v>
      </c>
      <c r="C100" t="s">
        <v>480</v>
      </c>
      <c r="D100" s="2">
        <v>44566</v>
      </c>
      <c r="E100" s="1" t="s">
        <v>100</v>
      </c>
      <c r="F100">
        <v>3000.54</v>
      </c>
    </row>
    <row r="101" spans="2:6" x14ac:dyDescent="0.25">
      <c r="B101">
        <v>67960989</v>
      </c>
      <c r="C101" t="s">
        <v>480</v>
      </c>
      <c r="D101" s="2">
        <v>44566</v>
      </c>
      <c r="E101" s="1" t="s">
        <v>101</v>
      </c>
      <c r="F101">
        <v>3046.54</v>
      </c>
    </row>
    <row r="102" spans="2:6" x14ac:dyDescent="0.25">
      <c r="B102">
        <v>68652828</v>
      </c>
      <c r="C102" t="s">
        <v>444</v>
      </c>
      <c r="D102" s="2">
        <v>44566</v>
      </c>
      <c r="E102" s="1" t="s">
        <v>102</v>
      </c>
      <c r="F102">
        <v>3092.54</v>
      </c>
    </row>
    <row r="103" spans="2:6" x14ac:dyDescent="0.25">
      <c r="B103">
        <v>69344667</v>
      </c>
      <c r="C103" t="s">
        <v>480</v>
      </c>
      <c r="D103" s="2">
        <v>44566</v>
      </c>
      <c r="E103" s="1" t="s">
        <v>103</v>
      </c>
      <c r="F103">
        <v>3138.54</v>
      </c>
    </row>
    <row r="104" spans="2:6" x14ac:dyDescent="0.25">
      <c r="B104">
        <v>70036506</v>
      </c>
      <c r="C104" t="s">
        <v>444</v>
      </c>
      <c r="D104" s="2">
        <v>44566</v>
      </c>
      <c r="E104" s="1" t="s">
        <v>104</v>
      </c>
      <c r="F104">
        <v>3184.54</v>
      </c>
    </row>
    <row r="105" spans="2:6" x14ac:dyDescent="0.25">
      <c r="B105">
        <v>70728345</v>
      </c>
      <c r="C105" t="s">
        <v>479</v>
      </c>
      <c r="D105" s="2">
        <v>44566</v>
      </c>
      <c r="E105" s="1" t="s">
        <v>105</v>
      </c>
      <c r="F105">
        <v>3230.54</v>
      </c>
    </row>
    <row r="106" spans="2:6" x14ac:dyDescent="0.25">
      <c r="B106">
        <v>71420184</v>
      </c>
      <c r="C106" t="s">
        <v>479</v>
      </c>
      <c r="D106" s="2">
        <v>44566</v>
      </c>
      <c r="E106" s="1" t="s">
        <v>106</v>
      </c>
      <c r="F106">
        <v>3276.54</v>
      </c>
    </row>
    <row r="107" spans="2:6" x14ac:dyDescent="0.25">
      <c r="B107">
        <v>72112023</v>
      </c>
      <c r="C107" t="s">
        <v>479</v>
      </c>
      <c r="D107" s="2">
        <v>44566</v>
      </c>
      <c r="E107" s="1" t="s">
        <v>107</v>
      </c>
      <c r="F107">
        <v>3322.54</v>
      </c>
    </row>
    <row r="108" spans="2:6" x14ac:dyDescent="0.25">
      <c r="B108">
        <v>72803862</v>
      </c>
      <c r="C108" t="s">
        <v>444</v>
      </c>
      <c r="D108" s="2">
        <v>44566</v>
      </c>
      <c r="E108" s="1" t="s">
        <v>108</v>
      </c>
      <c r="F108">
        <v>3368.54</v>
      </c>
    </row>
    <row r="109" spans="2:6" x14ac:dyDescent="0.25">
      <c r="B109">
        <v>73495701</v>
      </c>
      <c r="C109" t="s">
        <v>480</v>
      </c>
      <c r="D109" s="2">
        <v>44566</v>
      </c>
      <c r="E109" s="1" t="s">
        <v>109</v>
      </c>
      <c r="F109">
        <v>3414.54</v>
      </c>
    </row>
    <row r="110" spans="2:6" x14ac:dyDescent="0.25">
      <c r="B110">
        <v>74187540</v>
      </c>
      <c r="C110" t="s">
        <v>480</v>
      </c>
      <c r="D110" s="2">
        <v>44566</v>
      </c>
      <c r="E110" s="1" t="s">
        <v>110</v>
      </c>
      <c r="F110">
        <v>3460.54</v>
      </c>
    </row>
    <row r="111" spans="2:6" x14ac:dyDescent="0.25">
      <c r="B111">
        <v>74879379</v>
      </c>
      <c r="C111" t="s">
        <v>480</v>
      </c>
      <c r="D111" s="2">
        <v>44566</v>
      </c>
      <c r="E111" s="1" t="s">
        <v>111</v>
      </c>
      <c r="F111">
        <v>3506.54</v>
      </c>
    </row>
    <row r="112" spans="2:6" x14ac:dyDescent="0.25">
      <c r="B112">
        <v>75571218</v>
      </c>
      <c r="C112" t="s">
        <v>444</v>
      </c>
      <c r="D112" s="2">
        <v>44566</v>
      </c>
      <c r="E112" s="1" t="s">
        <v>112</v>
      </c>
      <c r="F112">
        <v>3552.54</v>
      </c>
    </row>
    <row r="113" spans="2:6" x14ac:dyDescent="0.25">
      <c r="B113">
        <v>76263057</v>
      </c>
      <c r="C113" t="s">
        <v>480</v>
      </c>
      <c r="D113" s="2">
        <v>44566</v>
      </c>
      <c r="E113" s="1" t="s">
        <v>113</v>
      </c>
      <c r="F113">
        <v>3598.54</v>
      </c>
    </row>
    <row r="114" spans="2:6" x14ac:dyDescent="0.25">
      <c r="B114">
        <v>76954896</v>
      </c>
      <c r="C114" t="s">
        <v>444</v>
      </c>
      <c r="D114" s="2">
        <v>44566</v>
      </c>
      <c r="E114" s="1" t="s">
        <v>114</v>
      </c>
      <c r="F114">
        <v>3644.54</v>
      </c>
    </row>
    <row r="115" spans="2:6" x14ac:dyDescent="0.25">
      <c r="B115">
        <v>77646735</v>
      </c>
      <c r="C115" t="s">
        <v>479</v>
      </c>
      <c r="D115" s="2">
        <v>44566</v>
      </c>
      <c r="E115" s="1" t="s">
        <v>115</v>
      </c>
      <c r="F115">
        <v>3690.54</v>
      </c>
    </row>
    <row r="116" spans="2:6" x14ac:dyDescent="0.25">
      <c r="B116">
        <v>78338574</v>
      </c>
      <c r="C116" t="s">
        <v>479</v>
      </c>
      <c r="D116" s="2">
        <v>44566</v>
      </c>
      <c r="E116" s="1" t="s">
        <v>116</v>
      </c>
      <c r="F116">
        <v>3736.54</v>
      </c>
    </row>
    <row r="117" spans="2:6" x14ac:dyDescent="0.25">
      <c r="B117">
        <v>79030413</v>
      </c>
      <c r="C117" t="s">
        <v>479</v>
      </c>
      <c r="D117" s="2">
        <v>44566</v>
      </c>
      <c r="E117" s="1" t="s">
        <v>117</v>
      </c>
      <c r="F117">
        <v>3782.54</v>
      </c>
    </row>
    <row r="118" spans="2:6" x14ac:dyDescent="0.25">
      <c r="B118">
        <v>79722252</v>
      </c>
      <c r="C118" t="s">
        <v>444</v>
      </c>
      <c r="D118" s="2">
        <v>44566</v>
      </c>
      <c r="E118" s="1" t="s">
        <v>118</v>
      </c>
      <c r="F118">
        <v>3828.54</v>
      </c>
    </row>
    <row r="119" spans="2:6" x14ac:dyDescent="0.25">
      <c r="B119">
        <v>80414091</v>
      </c>
      <c r="C119" t="s">
        <v>480</v>
      </c>
      <c r="D119" s="2">
        <v>44566</v>
      </c>
      <c r="E119" s="1" t="s">
        <v>119</v>
      </c>
      <c r="F119">
        <v>3874.54</v>
      </c>
    </row>
    <row r="120" spans="2:6" x14ac:dyDescent="0.25">
      <c r="B120">
        <v>81105930</v>
      </c>
      <c r="C120" t="s">
        <v>480</v>
      </c>
      <c r="D120" s="2">
        <v>44566</v>
      </c>
      <c r="E120" s="1" t="s">
        <v>120</v>
      </c>
      <c r="F120">
        <v>3920.54</v>
      </c>
    </row>
    <row r="121" spans="2:6" x14ac:dyDescent="0.25">
      <c r="B121">
        <v>81797769</v>
      </c>
      <c r="C121" t="s">
        <v>480</v>
      </c>
      <c r="D121" s="2">
        <v>44566</v>
      </c>
      <c r="E121" s="1" t="s">
        <v>121</v>
      </c>
      <c r="F121">
        <v>3966.54</v>
      </c>
    </row>
    <row r="122" spans="2:6" x14ac:dyDescent="0.25">
      <c r="B122">
        <v>82489608</v>
      </c>
      <c r="C122" t="s">
        <v>444</v>
      </c>
      <c r="D122" s="2">
        <v>44566</v>
      </c>
      <c r="E122" s="1" t="s">
        <v>122</v>
      </c>
      <c r="F122">
        <v>4012.54</v>
      </c>
    </row>
    <row r="123" spans="2:6" x14ac:dyDescent="0.25">
      <c r="B123">
        <v>83181447</v>
      </c>
      <c r="C123" t="s">
        <v>480</v>
      </c>
      <c r="D123" s="2">
        <v>44566</v>
      </c>
      <c r="E123" s="1" t="s">
        <v>123</v>
      </c>
      <c r="F123">
        <v>4058.54</v>
      </c>
    </row>
    <row r="124" spans="2:6" x14ac:dyDescent="0.25">
      <c r="B124">
        <v>83873286</v>
      </c>
      <c r="C124" t="s">
        <v>444</v>
      </c>
      <c r="D124" s="2">
        <v>44566</v>
      </c>
      <c r="E124" s="1" t="s">
        <v>124</v>
      </c>
      <c r="F124">
        <v>4104.54</v>
      </c>
    </row>
    <row r="125" spans="2:6" x14ac:dyDescent="0.25">
      <c r="B125">
        <v>84565125</v>
      </c>
      <c r="C125" t="s">
        <v>479</v>
      </c>
      <c r="D125" s="2">
        <v>44566</v>
      </c>
      <c r="E125" s="1" t="s">
        <v>125</v>
      </c>
      <c r="F125">
        <v>4150.54</v>
      </c>
    </row>
    <row r="126" spans="2:6" x14ac:dyDescent="0.25">
      <c r="B126">
        <v>85256964</v>
      </c>
      <c r="C126" t="s">
        <v>479</v>
      </c>
      <c r="D126" s="2">
        <v>44566</v>
      </c>
      <c r="E126" s="1" t="s">
        <v>126</v>
      </c>
      <c r="F126">
        <v>4196.54</v>
      </c>
    </row>
    <row r="127" spans="2:6" x14ac:dyDescent="0.25">
      <c r="B127">
        <v>85948803</v>
      </c>
      <c r="C127" t="s">
        <v>479</v>
      </c>
      <c r="D127" s="2">
        <v>44566</v>
      </c>
      <c r="E127" s="1" t="s">
        <v>127</v>
      </c>
      <c r="F127">
        <v>4242.54</v>
      </c>
    </row>
    <row r="128" spans="2:6" x14ac:dyDescent="0.25">
      <c r="B128">
        <v>86640642</v>
      </c>
      <c r="C128" t="s">
        <v>444</v>
      </c>
      <c r="D128" s="2">
        <v>44566</v>
      </c>
      <c r="E128" s="1" t="s">
        <v>128</v>
      </c>
      <c r="F128">
        <v>4288.54</v>
      </c>
    </row>
    <row r="129" spans="2:6" x14ac:dyDescent="0.25">
      <c r="B129">
        <v>87332481</v>
      </c>
      <c r="C129" t="s">
        <v>480</v>
      </c>
      <c r="D129" s="2">
        <v>44566</v>
      </c>
      <c r="E129" s="1" t="s">
        <v>129</v>
      </c>
      <c r="F129">
        <v>4334.54</v>
      </c>
    </row>
    <row r="130" spans="2:6" x14ac:dyDescent="0.25">
      <c r="B130">
        <v>88024320</v>
      </c>
      <c r="C130" t="s">
        <v>480</v>
      </c>
      <c r="D130" s="2">
        <v>44566</v>
      </c>
      <c r="E130" s="1" t="s">
        <v>130</v>
      </c>
      <c r="F130">
        <v>4380.54</v>
      </c>
    </row>
    <row r="131" spans="2:6" x14ac:dyDescent="0.25">
      <c r="B131">
        <v>88716159</v>
      </c>
      <c r="C131" t="s">
        <v>480</v>
      </c>
      <c r="D131" s="2">
        <v>44566</v>
      </c>
      <c r="E131" s="1" t="s">
        <v>131</v>
      </c>
      <c r="F131">
        <v>4426.54</v>
      </c>
    </row>
    <row r="132" spans="2:6" x14ac:dyDescent="0.25">
      <c r="B132">
        <v>89407998</v>
      </c>
      <c r="C132" t="s">
        <v>444</v>
      </c>
      <c r="D132" s="2">
        <v>44566</v>
      </c>
      <c r="E132" s="1" t="s">
        <v>132</v>
      </c>
      <c r="F132">
        <v>4472.54</v>
      </c>
    </row>
    <row r="133" spans="2:6" x14ac:dyDescent="0.25">
      <c r="B133">
        <v>90099837</v>
      </c>
      <c r="C133" t="s">
        <v>480</v>
      </c>
      <c r="D133" s="2">
        <v>44566</v>
      </c>
      <c r="E133" s="1" t="s">
        <v>133</v>
      </c>
      <c r="F133">
        <v>4518.54</v>
      </c>
    </row>
    <row r="134" spans="2:6" x14ac:dyDescent="0.25">
      <c r="B134">
        <v>90791676</v>
      </c>
      <c r="C134" t="s">
        <v>444</v>
      </c>
      <c r="D134" s="2">
        <v>44566</v>
      </c>
      <c r="E134" s="1" t="s">
        <v>134</v>
      </c>
      <c r="F134">
        <v>4564.54</v>
      </c>
    </row>
    <row r="135" spans="2:6" x14ac:dyDescent="0.25">
      <c r="B135">
        <v>91483515</v>
      </c>
      <c r="C135" t="s">
        <v>479</v>
      </c>
      <c r="D135" s="2">
        <v>44566</v>
      </c>
      <c r="E135" s="1" t="s">
        <v>135</v>
      </c>
      <c r="F135">
        <v>4610.54</v>
      </c>
    </row>
    <row r="136" spans="2:6" x14ac:dyDescent="0.25">
      <c r="B136">
        <v>92175354</v>
      </c>
      <c r="C136" t="s">
        <v>479</v>
      </c>
      <c r="D136" s="2">
        <v>44566</v>
      </c>
      <c r="E136" s="1" t="s">
        <v>136</v>
      </c>
      <c r="F136">
        <v>4656.54</v>
      </c>
    </row>
    <row r="137" spans="2:6" x14ac:dyDescent="0.25">
      <c r="B137">
        <v>92867193</v>
      </c>
      <c r="C137" t="s">
        <v>479</v>
      </c>
      <c r="D137" s="2">
        <v>44566</v>
      </c>
      <c r="E137" s="1" t="s">
        <v>137</v>
      </c>
      <c r="F137">
        <v>4702.54</v>
      </c>
    </row>
    <row r="138" spans="2:6" x14ac:dyDescent="0.25">
      <c r="B138">
        <v>93559032</v>
      </c>
      <c r="C138" t="s">
        <v>444</v>
      </c>
      <c r="D138" s="2">
        <v>44566</v>
      </c>
      <c r="E138" s="1" t="s">
        <v>138</v>
      </c>
      <c r="F138">
        <v>4748.54</v>
      </c>
    </row>
    <row r="139" spans="2:6" x14ac:dyDescent="0.25">
      <c r="B139">
        <v>94250871</v>
      </c>
      <c r="C139" t="s">
        <v>480</v>
      </c>
      <c r="D139" s="2">
        <v>44566</v>
      </c>
      <c r="E139" s="1" t="s">
        <v>139</v>
      </c>
      <c r="F139">
        <v>4794.54</v>
      </c>
    </row>
    <row r="140" spans="2:6" x14ac:dyDescent="0.25">
      <c r="B140">
        <v>94942710</v>
      </c>
      <c r="C140" t="s">
        <v>480</v>
      </c>
      <c r="D140" s="2">
        <v>44566</v>
      </c>
      <c r="E140" s="1" t="s">
        <v>140</v>
      </c>
      <c r="F140">
        <v>4840.54</v>
      </c>
    </row>
    <row r="141" spans="2:6" x14ac:dyDescent="0.25">
      <c r="B141">
        <v>95634549</v>
      </c>
      <c r="C141" t="s">
        <v>480</v>
      </c>
      <c r="D141" s="2">
        <v>44566</v>
      </c>
      <c r="E141" s="1" t="s">
        <v>141</v>
      </c>
      <c r="F141">
        <v>4886.54</v>
      </c>
    </row>
    <row r="142" spans="2:6" x14ac:dyDescent="0.25">
      <c r="B142">
        <v>96326388</v>
      </c>
      <c r="C142" t="s">
        <v>444</v>
      </c>
      <c r="D142" s="2">
        <v>44566</v>
      </c>
      <c r="E142" s="1" t="s">
        <v>142</v>
      </c>
      <c r="F142">
        <v>4932.54</v>
      </c>
    </row>
    <row r="143" spans="2:6" x14ac:dyDescent="0.25">
      <c r="B143">
        <v>97018227</v>
      </c>
      <c r="C143" t="s">
        <v>480</v>
      </c>
      <c r="D143" s="2">
        <v>44566</v>
      </c>
      <c r="E143" s="1" t="s">
        <v>143</v>
      </c>
      <c r="F143">
        <v>4978.54</v>
      </c>
    </row>
    <row r="144" spans="2:6" x14ac:dyDescent="0.25">
      <c r="B144">
        <v>97710066</v>
      </c>
      <c r="C144" t="s">
        <v>444</v>
      </c>
      <c r="D144" s="2">
        <v>44566</v>
      </c>
      <c r="E144" s="1" t="s">
        <v>144</v>
      </c>
      <c r="F144">
        <v>5024.54</v>
      </c>
    </row>
    <row r="145" spans="2:6" x14ac:dyDescent="0.25">
      <c r="B145">
        <v>98401905</v>
      </c>
      <c r="C145" t="s">
        <v>479</v>
      </c>
      <c r="D145" s="2">
        <v>44567</v>
      </c>
      <c r="E145" s="1" t="s">
        <v>145</v>
      </c>
      <c r="F145">
        <v>5070.54</v>
      </c>
    </row>
    <row r="146" spans="2:6" x14ac:dyDescent="0.25">
      <c r="B146">
        <v>99093744</v>
      </c>
      <c r="C146" t="s">
        <v>479</v>
      </c>
      <c r="D146" s="2">
        <v>44567</v>
      </c>
      <c r="E146" s="1" t="s">
        <v>146</v>
      </c>
      <c r="F146">
        <v>5116.54</v>
      </c>
    </row>
    <row r="147" spans="2:6" x14ac:dyDescent="0.25">
      <c r="B147">
        <v>99785583</v>
      </c>
      <c r="C147" t="s">
        <v>479</v>
      </c>
      <c r="D147" s="2">
        <v>44567</v>
      </c>
      <c r="E147" s="1" t="s">
        <v>147</v>
      </c>
      <c r="F147">
        <v>5162.54</v>
      </c>
    </row>
    <row r="148" spans="2:6" x14ac:dyDescent="0.25">
      <c r="B148">
        <v>100477422</v>
      </c>
      <c r="C148" t="s">
        <v>444</v>
      </c>
      <c r="D148" s="2">
        <v>44567</v>
      </c>
      <c r="E148" s="1" t="s">
        <v>148</v>
      </c>
      <c r="F148">
        <v>5208.54</v>
      </c>
    </row>
    <row r="149" spans="2:6" x14ac:dyDescent="0.25">
      <c r="B149">
        <v>101169261</v>
      </c>
      <c r="C149" t="s">
        <v>480</v>
      </c>
      <c r="D149" s="2">
        <v>44567</v>
      </c>
      <c r="E149" s="1" t="s">
        <v>149</v>
      </c>
      <c r="F149">
        <v>5254.54</v>
      </c>
    </row>
    <row r="150" spans="2:6" x14ac:dyDescent="0.25">
      <c r="B150">
        <v>101861100</v>
      </c>
      <c r="C150" t="s">
        <v>480</v>
      </c>
      <c r="D150" s="2">
        <v>44567</v>
      </c>
      <c r="E150" s="1" t="s">
        <v>150</v>
      </c>
      <c r="F150">
        <v>5300.54</v>
      </c>
    </row>
    <row r="151" spans="2:6" x14ac:dyDescent="0.25">
      <c r="B151">
        <v>102552939</v>
      </c>
      <c r="C151" t="s">
        <v>480</v>
      </c>
      <c r="D151" s="2">
        <v>44567</v>
      </c>
      <c r="E151" s="1" t="s">
        <v>151</v>
      </c>
      <c r="F151">
        <v>5346.54</v>
      </c>
    </row>
    <row r="152" spans="2:6" x14ac:dyDescent="0.25">
      <c r="B152">
        <v>103244778</v>
      </c>
      <c r="C152" t="s">
        <v>444</v>
      </c>
      <c r="D152" s="2">
        <v>44567</v>
      </c>
      <c r="E152" s="1" t="s">
        <v>152</v>
      </c>
      <c r="F152">
        <v>5392.54</v>
      </c>
    </row>
    <row r="153" spans="2:6" x14ac:dyDescent="0.25">
      <c r="B153">
        <v>103936617</v>
      </c>
      <c r="C153" t="s">
        <v>480</v>
      </c>
      <c r="D153" s="2">
        <v>44567</v>
      </c>
      <c r="E153" s="1" t="s">
        <v>153</v>
      </c>
      <c r="F153">
        <v>5438.54</v>
      </c>
    </row>
    <row r="154" spans="2:6" x14ac:dyDescent="0.25">
      <c r="B154">
        <v>104628456</v>
      </c>
      <c r="C154" t="s">
        <v>444</v>
      </c>
      <c r="D154" s="2">
        <v>44567</v>
      </c>
      <c r="E154" s="1" t="s">
        <v>154</v>
      </c>
      <c r="F154">
        <v>5484.54</v>
      </c>
    </row>
    <row r="155" spans="2:6" x14ac:dyDescent="0.25">
      <c r="B155">
        <v>105320295</v>
      </c>
      <c r="C155" t="s">
        <v>479</v>
      </c>
      <c r="D155" s="2">
        <v>44567</v>
      </c>
      <c r="E155" s="1" t="s">
        <v>155</v>
      </c>
      <c r="F155">
        <v>5530.54</v>
      </c>
    </row>
    <row r="156" spans="2:6" x14ac:dyDescent="0.25">
      <c r="B156">
        <v>106012134</v>
      </c>
      <c r="C156" t="s">
        <v>479</v>
      </c>
      <c r="D156" s="2">
        <v>44567</v>
      </c>
      <c r="E156" s="1" t="s">
        <v>156</v>
      </c>
      <c r="F156">
        <v>5576.54</v>
      </c>
    </row>
    <row r="157" spans="2:6" x14ac:dyDescent="0.25">
      <c r="B157">
        <v>106703973</v>
      </c>
      <c r="C157" t="s">
        <v>479</v>
      </c>
      <c r="D157" s="2">
        <v>44567</v>
      </c>
      <c r="E157" s="1" t="s">
        <v>157</v>
      </c>
      <c r="F157">
        <v>5622.54</v>
      </c>
    </row>
    <row r="158" spans="2:6" x14ac:dyDescent="0.25">
      <c r="B158">
        <v>107395812</v>
      </c>
      <c r="C158" t="s">
        <v>444</v>
      </c>
      <c r="D158" s="2">
        <v>44567</v>
      </c>
      <c r="E158" s="1" t="s">
        <v>158</v>
      </c>
      <c r="F158">
        <v>5668.54</v>
      </c>
    </row>
    <row r="159" spans="2:6" x14ac:dyDescent="0.25">
      <c r="B159">
        <v>108087651</v>
      </c>
      <c r="C159" t="s">
        <v>480</v>
      </c>
      <c r="D159" s="2">
        <v>44567</v>
      </c>
      <c r="E159" s="1" t="s">
        <v>159</v>
      </c>
      <c r="F159">
        <v>5714.54</v>
      </c>
    </row>
    <row r="160" spans="2:6" x14ac:dyDescent="0.25">
      <c r="B160">
        <v>108779490</v>
      </c>
      <c r="C160" t="s">
        <v>480</v>
      </c>
      <c r="D160" s="2">
        <v>44567</v>
      </c>
      <c r="E160" s="1" t="s">
        <v>160</v>
      </c>
      <c r="F160">
        <v>5760.54</v>
      </c>
    </row>
    <row r="161" spans="2:6" x14ac:dyDescent="0.25">
      <c r="B161">
        <v>109471329</v>
      </c>
      <c r="C161" t="s">
        <v>480</v>
      </c>
      <c r="D161" s="2">
        <v>44567</v>
      </c>
      <c r="E161" s="1" t="s">
        <v>161</v>
      </c>
      <c r="F161">
        <v>5806.54</v>
      </c>
    </row>
    <row r="162" spans="2:6" x14ac:dyDescent="0.25">
      <c r="B162">
        <v>110163168</v>
      </c>
      <c r="C162" t="s">
        <v>444</v>
      </c>
      <c r="D162" s="2">
        <v>44567</v>
      </c>
      <c r="E162" s="1" t="s">
        <v>162</v>
      </c>
      <c r="F162">
        <v>5852.54</v>
      </c>
    </row>
    <row r="163" spans="2:6" x14ac:dyDescent="0.25">
      <c r="B163">
        <v>110855007</v>
      </c>
      <c r="C163" t="s">
        <v>480</v>
      </c>
      <c r="D163" s="2">
        <v>44567</v>
      </c>
      <c r="E163" s="1" t="s">
        <v>163</v>
      </c>
      <c r="F163">
        <v>5898.54</v>
      </c>
    </row>
    <row r="164" spans="2:6" x14ac:dyDescent="0.25">
      <c r="B164">
        <v>111546846</v>
      </c>
      <c r="C164" t="s">
        <v>444</v>
      </c>
      <c r="D164" s="2">
        <v>44567</v>
      </c>
      <c r="E164" s="1" t="s">
        <v>164</v>
      </c>
      <c r="F164">
        <v>5944.54</v>
      </c>
    </row>
    <row r="165" spans="2:6" x14ac:dyDescent="0.25">
      <c r="B165">
        <v>112238685</v>
      </c>
      <c r="C165" t="s">
        <v>479</v>
      </c>
      <c r="D165" s="2">
        <v>44567</v>
      </c>
      <c r="E165" s="1" t="s">
        <v>165</v>
      </c>
      <c r="F165">
        <v>5990.54</v>
      </c>
    </row>
    <row r="166" spans="2:6" x14ac:dyDescent="0.25">
      <c r="B166">
        <v>112930524</v>
      </c>
      <c r="C166" t="s">
        <v>479</v>
      </c>
      <c r="D166" s="2">
        <v>44567</v>
      </c>
      <c r="E166" s="1" t="s">
        <v>166</v>
      </c>
      <c r="F166">
        <v>6036.54</v>
      </c>
    </row>
    <row r="167" spans="2:6" x14ac:dyDescent="0.25">
      <c r="B167">
        <v>113622363</v>
      </c>
      <c r="C167" t="s">
        <v>479</v>
      </c>
      <c r="D167" s="2">
        <v>44567</v>
      </c>
      <c r="E167" s="1" t="s">
        <v>167</v>
      </c>
      <c r="F167">
        <v>6082.54</v>
      </c>
    </row>
    <row r="168" spans="2:6" x14ac:dyDescent="0.25">
      <c r="B168">
        <v>114314202</v>
      </c>
      <c r="C168" t="s">
        <v>444</v>
      </c>
      <c r="D168" s="2">
        <v>44567</v>
      </c>
      <c r="E168" s="1" t="s">
        <v>168</v>
      </c>
      <c r="F168">
        <v>6128.54</v>
      </c>
    </row>
    <row r="169" spans="2:6" x14ac:dyDescent="0.25">
      <c r="B169">
        <v>115006041</v>
      </c>
      <c r="C169" t="s">
        <v>480</v>
      </c>
      <c r="D169" s="2">
        <v>44567</v>
      </c>
      <c r="E169" s="1" t="s">
        <v>169</v>
      </c>
      <c r="F169">
        <v>6174.54</v>
      </c>
    </row>
    <row r="170" spans="2:6" x14ac:dyDescent="0.25">
      <c r="B170">
        <v>115697880</v>
      </c>
      <c r="C170" t="s">
        <v>480</v>
      </c>
      <c r="D170" s="2">
        <v>44567</v>
      </c>
      <c r="E170" s="1" t="s">
        <v>170</v>
      </c>
      <c r="F170">
        <v>6220.54</v>
      </c>
    </row>
    <row r="171" spans="2:6" x14ac:dyDescent="0.25">
      <c r="B171">
        <v>116389719</v>
      </c>
      <c r="C171" t="s">
        <v>480</v>
      </c>
      <c r="D171" s="2">
        <v>44567</v>
      </c>
      <c r="E171" s="1" t="s">
        <v>171</v>
      </c>
      <c r="F171">
        <v>6266.54</v>
      </c>
    </row>
    <row r="172" spans="2:6" x14ac:dyDescent="0.25">
      <c r="B172">
        <v>117081558</v>
      </c>
      <c r="C172" t="s">
        <v>444</v>
      </c>
      <c r="D172" s="2">
        <v>44567</v>
      </c>
      <c r="E172" s="1" t="s">
        <v>172</v>
      </c>
      <c r="F172">
        <v>6312.54</v>
      </c>
    </row>
    <row r="173" spans="2:6" x14ac:dyDescent="0.25">
      <c r="B173">
        <v>117773397</v>
      </c>
      <c r="C173" t="s">
        <v>480</v>
      </c>
      <c r="D173" s="2">
        <v>44567</v>
      </c>
      <c r="E173" s="1" t="s">
        <v>173</v>
      </c>
      <c r="F173">
        <v>6358.54</v>
      </c>
    </row>
    <row r="174" spans="2:6" x14ac:dyDescent="0.25">
      <c r="B174">
        <v>118465236</v>
      </c>
      <c r="C174" t="s">
        <v>444</v>
      </c>
      <c r="D174" s="2">
        <v>44567</v>
      </c>
      <c r="E174" s="1" t="s">
        <v>174</v>
      </c>
      <c r="F174">
        <v>6404.54</v>
      </c>
    </row>
    <row r="175" spans="2:6" x14ac:dyDescent="0.25">
      <c r="B175">
        <v>119157075</v>
      </c>
      <c r="C175" t="s">
        <v>479</v>
      </c>
      <c r="D175" s="2">
        <v>44567</v>
      </c>
      <c r="E175" s="1" t="s">
        <v>175</v>
      </c>
      <c r="F175">
        <v>6450.54</v>
      </c>
    </row>
    <row r="176" spans="2:6" x14ac:dyDescent="0.25">
      <c r="B176">
        <v>119848914</v>
      </c>
      <c r="C176" t="s">
        <v>479</v>
      </c>
      <c r="D176" s="2">
        <v>44567</v>
      </c>
      <c r="E176" s="1" t="s">
        <v>176</v>
      </c>
      <c r="F176">
        <v>6496.54</v>
      </c>
    </row>
    <row r="177" spans="2:6" x14ac:dyDescent="0.25">
      <c r="B177">
        <v>120540753</v>
      </c>
      <c r="C177" t="s">
        <v>479</v>
      </c>
      <c r="D177" s="2">
        <v>44568</v>
      </c>
      <c r="E177" s="1" t="s">
        <v>177</v>
      </c>
      <c r="F177">
        <v>6542.54</v>
      </c>
    </row>
    <row r="178" spans="2:6" x14ac:dyDescent="0.25">
      <c r="B178">
        <v>121232592</v>
      </c>
      <c r="C178" t="s">
        <v>444</v>
      </c>
      <c r="D178" s="2">
        <v>44568</v>
      </c>
      <c r="E178" s="1" t="s">
        <v>178</v>
      </c>
      <c r="F178">
        <v>6588.54</v>
      </c>
    </row>
    <row r="179" spans="2:6" x14ac:dyDescent="0.25">
      <c r="B179">
        <v>121924431</v>
      </c>
      <c r="C179" t="s">
        <v>480</v>
      </c>
      <c r="D179" s="2">
        <v>44568</v>
      </c>
      <c r="E179" s="1" t="s">
        <v>179</v>
      </c>
      <c r="F179">
        <v>6634.54</v>
      </c>
    </row>
    <row r="180" spans="2:6" x14ac:dyDescent="0.25">
      <c r="B180">
        <v>122616270</v>
      </c>
      <c r="C180" t="s">
        <v>480</v>
      </c>
      <c r="D180" s="2">
        <v>44568</v>
      </c>
      <c r="E180" s="1" t="s">
        <v>180</v>
      </c>
      <c r="F180">
        <v>6680.54</v>
      </c>
    </row>
    <row r="181" spans="2:6" x14ac:dyDescent="0.25">
      <c r="B181">
        <v>123308109</v>
      </c>
      <c r="C181" t="s">
        <v>480</v>
      </c>
      <c r="D181" s="2">
        <v>44568</v>
      </c>
      <c r="E181" s="1" t="s">
        <v>181</v>
      </c>
      <c r="F181">
        <v>6726.54</v>
      </c>
    </row>
    <row r="182" spans="2:6" x14ac:dyDescent="0.25">
      <c r="B182">
        <v>123999948</v>
      </c>
      <c r="C182" t="s">
        <v>444</v>
      </c>
      <c r="D182" s="2">
        <v>44568</v>
      </c>
      <c r="E182" s="1" t="s">
        <v>182</v>
      </c>
      <c r="F182">
        <v>6772.54</v>
      </c>
    </row>
    <row r="183" spans="2:6" x14ac:dyDescent="0.25">
      <c r="B183">
        <v>124691787</v>
      </c>
      <c r="C183" t="s">
        <v>480</v>
      </c>
      <c r="D183" s="2">
        <v>44568</v>
      </c>
      <c r="E183" s="1" t="s">
        <v>183</v>
      </c>
      <c r="F183">
        <v>6818.54</v>
      </c>
    </row>
    <row r="184" spans="2:6" x14ac:dyDescent="0.25">
      <c r="B184">
        <v>125383626</v>
      </c>
      <c r="C184" t="s">
        <v>444</v>
      </c>
      <c r="D184" s="2">
        <v>44568</v>
      </c>
      <c r="E184" s="1" t="s">
        <v>184</v>
      </c>
      <c r="F184">
        <v>6864.54</v>
      </c>
    </row>
    <row r="185" spans="2:6" x14ac:dyDescent="0.25">
      <c r="B185">
        <v>126075465</v>
      </c>
      <c r="C185" t="s">
        <v>479</v>
      </c>
      <c r="D185" s="2">
        <v>44568</v>
      </c>
      <c r="E185" s="1" t="s">
        <v>185</v>
      </c>
      <c r="F185">
        <v>6910.54</v>
      </c>
    </row>
    <row r="186" spans="2:6" x14ac:dyDescent="0.25">
      <c r="B186">
        <v>126767304</v>
      </c>
      <c r="C186" t="s">
        <v>479</v>
      </c>
      <c r="D186" s="2">
        <v>44568</v>
      </c>
      <c r="E186" s="1" t="s">
        <v>186</v>
      </c>
      <c r="F186">
        <v>6956.54</v>
      </c>
    </row>
    <row r="187" spans="2:6" x14ac:dyDescent="0.25">
      <c r="B187">
        <v>127459143</v>
      </c>
      <c r="C187" t="s">
        <v>479</v>
      </c>
      <c r="D187" s="2">
        <v>44568</v>
      </c>
      <c r="E187" s="1" t="s">
        <v>24</v>
      </c>
      <c r="F187">
        <v>7002.54</v>
      </c>
    </row>
    <row r="188" spans="2:6" x14ac:dyDescent="0.25">
      <c r="B188">
        <v>128150982</v>
      </c>
      <c r="C188" t="s">
        <v>444</v>
      </c>
      <c r="D188" s="2">
        <v>44568</v>
      </c>
      <c r="E188" s="1" t="s">
        <v>187</v>
      </c>
      <c r="F188">
        <v>7048.54</v>
      </c>
    </row>
    <row r="189" spans="2:6" x14ac:dyDescent="0.25">
      <c r="B189">
        <v>128842821</v>
      </c>
      <c r="C189" t="s">
        <v>480</v>
      </c>
      <c r="D189" s="2">
        <v>44568</v>
      </c>
      <c r="E189" s="1" t="s">
        <v>188</v>
      </c>
      <c r="F189">
        <v>7094.54</v>
      </c>
    </row>
    <row r="190" spans="2:6" x14ac:dyDescent="0.25">
      <c r="B190">
        <v>129534660</v>
      </c>
      <c r="C190" t="s">
        <v>480</v>
      </c>
      <c r="D190" s="2">
        <v>44568</v>
      </c>
      <c r="E190" s="1" t="s">
        <v>189</v>
      </c>
      <c r="F190">
        <v>7140.54</v>
      </c>
    </row>
    <row r="191" spans="2:6" x14ac:dyDescent="0.25">
      <c r="B191">
        <v>130226499</v>
      </c>
      <c r="C191" t="s">
        <v>480</v>
      </c>
      <c r="D191" s="2">
        <v>44568</v>
      </c>
      <c r="E191" s="1" t="s">
        <v>190</v>
      </c>
      <c r="F191">
        <v>7186.54</v>
      </c>
    </row>
    <row r="192" spans="2:6" x14ac:dyDescent="0.25">
      <c r="B192">
        <v>130918338</v>
      </c>
      <c r="C192" t="s">
        <v>444</v>
      </c>
      <c r="D192" s="2">
        <v>44568</v>
      </c>
      <c r="E192" s="1" t="s">
        <v>191</v>
      </c>
      <c r="F192">
        <v>7232.54</v>
      </c>
    </row>
    <row r="193" spans="2:6" x14ac:dyDescent="0.25">
      <c r="B193">
        <v>131610177</v>
      </c>
      <c r="C193" t="s">
        <v>480</v>
      </c>
      <c r="D193" s="2">
        <v>44568</v>
      </c>
      <c r="E193" s="1" t="s">
        <v>192</v>
      </c>
      <c r="F193">
        <v>7278.54</v>
      </c>
    </row>
    <row r="194" spans="2:6" x14ac:dyDescent="0.25">
      <c r="B194">
        <v>132302016</v>
      </c>
      <c r="C194" t="s">
        <v>444</v>
      </c>
      <c r="D194" s="2">
        <v>44568</v>
      </c>
      <c r="E194" s="1" t="s">
        <v>193</v>
      </c>
      <c r="F194">
        <v>7324.54</v>
      </c>
    </row>
    <row r="195" spans="2:6" x14ac:dyDescent="0.25">
      <c r="B195">
        <v>132993855</v>
      </c>
      <c r="C195" t="s">
        <v>479</v>
      </c>
      <c r="D195" s="2">
        <v>44568</v>
      </c>
      <c r="E195" s="1" t="s">
        <v>194</v>
      </c>
      <c r="F195">
        <v>7370.54</v>
      </c>
    </row>
    <row r="196" spans="2:6" x14ac:dyDescent="0.25">
      <c r="B196">
        <v>133685694</v>
      </c>
      <c r="C196" t="s">
        <v>479</v>
      </c>
      <c r="D196" s="2">
        <v>44568</v>
      </c>
      <c r="E196" s="1" t="s">
        <v>195</v>
      </c>
      <c r="F196">
        <v>7416.54</v>
      </c>
    </row>
    <row r="197" spans="2:6" x14ac:dyDescent="0.25">
      <c r="B197">
        <v>134377533</v>
      </c>
      <c r="C197" t="s">
        <v>479</v>
      </c>
      <c r="D197" s="2">
        <v>44568</v>
      </c>
      <c r="E197" s="1" t="s">
        <v>196</v>
      </c>
      <c r="F197">
        <v>7462.54</v>
      </c>
    </row>
    <row r="198" spans="2:6" x14ac:dyDescent="0.25">
      <c r="B198">
        <v>135069372</v>
      </c>
      <c r="C198" t="s">
        <v>444</v>
      </c>
      <c r="D198" s="2">
        <v>44568</v>
      </c>
      <c r="E198" s="1" t="s">
        <v>197</v>
      </c>
      <c r="F198">
        <v>7508.54</v>
      </c>
    </row>
    <row r="199" spans="2:6" x14ac:dyDescent="0.25">
      <c r="B199">
        <v>135761211</v>
      </c>
      <c r="C199" t="s">
        <v>480</v>
      </c>
      <c r="D199" s="2">
        <v>44568</v>
      </c>
      <c r="E199" s="1" t="s">
        <v>198</v>
      </c>
      <c r="F199">
        <v>7554.54</v>
      </c>
    </row>
    <row r="200" spans="2:6" x14ac:dyDescent="0.25">
      <c r="B200">
        <v>136453050</v>
      </c>
      <c r="C200" t="s">
        <v>480</v>
      </c>
      <c r="D200" s="2">
        <v>44568</v>
      </c>
      <c r="E200" s="1" t="s">
        <v>199</v>
      </c>
      <c r="F200">
        <v>7600.54</v>
      </c>
    </row>
    <row r="201" spans="2:6" x14ac:dyDescent="0.25">
      <c r="B201">
        <v>137144889</v>
      </c>
      <c r="C201" t="s">
        <v>480</v>
      </c>
      <c r="D201" s="2">
        <v>44568</v>
      </c>
      <c r="E201" s="1" t="s">
        <v>200</v>
      </c>
      <c r="F201">
        <v>7646.54</v>
      </c>
    </row>
    <row r="202" spans="2:6" x14ac:dyDescent="0.25">
      <c r="B202">
        <v>137836728</v>
      </c>
      <c r="C202" t="s">
        <v>444</v>
      </c>
      <c r="D202" s="2">
        <v>44568</v>
      </c>
      <c r="E202" s="1" t="s">
        <v>201</v>
      </c>
      <c r="F202">
        <v>7692.54</v>
      </c>
    </row>
    <row r="203" spans="2:6" x14ac:dyDescent="0.25">
      <c r="B203">
        <v>138528567</v>
      </c>
      <c r="C203" t="s">
        <v>480</v>
      </c>
      <c r="D203" s="2">
        <v>44568</v>
      </c>
      <c r="E203" s="1" t="s">
        <v>202</v>
      </c>
      <c r="F203">
        <v>7738.54</v>
      </c>
    </row>
    <row r="204" spans="2:6" x14ac:dyDescent="0.25">
      <c r="B204">
        <v>139220406</v>
      </c>
      <c r="C204" t="s">
        <v>444</v>
      </c>
      <c r="D204" s="2">
        <v>44568</v>
      </c>
      <c r="E204" s="1" t="s">
        <v>203</v>
      </c>
      <c r="F204">
        <v>7784.54</v>
      </c>
    </row>
    <row r="205" spans="2:6" x14ac:dyDescent="0.25">
      <c r="B205">
        <v>139912245</v>
      </c>
      <c r="C205" t="s">
        <v>479</v>
      </c>
      <c r="D205" s="2">
        <v>44568</v>
      </c>
      <c r="E205" s="1" t="s">
        <v>204</v>
      </c>
      <c r="F205">
        <v>7830.54</v>
      </c>
    </row>
    <row r="206" spans="2:6" x14ac:dyDescent="0.25">
      <c r="B206">
        <v>140604084</v>
      </c>
      <c r="C206" t="s">
        <v>479</v>
      </c>
      <c r="D206" s="2">
        <v>44568</v>
      </c>
      <c r="E206" s="1" t="s">
        <v>205</v>
      </c>
      <c r="F206">
        <v>7876.54</v>
      </c>
    </row>
    <row r="207" spans="2:6" x14ac:dyDescent="0.25">
      <c r="B207">
        <v>141295923</v>
      </c>
      <c r="C207" t="s">
        <v>479</v>
      </c>
      <c r="D207" s="2">
        <v>44568</v>
      </c>
      <c r="E207" s="1" t="s">
        <v>206</v>
      </c>
      <c r="F207">
        <v>7922.54</v>
      </c>
    </row>
    <row r="208" spans="2:6" x14ac:dyDescent="0.25">
      <c r="B208">
        <v>141987762</v>
      </c>
      <c r="C208" t="s">
        <v>444</v>
      </c>
      <c r="D208" s="2">
        <v>44568</v>
      </c>
      <c r="E208" s="1" t="s">
        <v>207</v>
      </c>
      <c r="F208">
        <v>7968.54</v>
      </c>
    </row>
    <row r="209" spans="2:6" x14ac:dyDescent="0.25">
      <c r="B209">
        <v>142679601</v>
      </c>
      <c r="C209" t="s">
        <v>480</v>
      </c>
      <c r="D209" s="2">
        <v>44569</v>
      </c>
      <c r="E209" s="1" t="s">
        <v>208</v>
      </c>
      <c r="F209">
        <v>8014.54</v>
      </c>
    </row>
    <row r="210" spans="2:6" x14ac:dyDescent="0.25">
      <c r="B210">
        <v>143371440</v>
      </c>
      <c r="C210" t="s">
        <v>480</v>
      </c>
      <c r="D210" s="2">
        <v>44569</v>
      </c>
      <c r="E210" s="1" t="s">
        <v>209</v>
      </c>
      <c r="F210">
        <v>8060.54</v>
      </c>
    </row>
    <row r="211" spans="2:6" x14ac:dyDescent="0.25">
      <c r="B211">
        <v>144063279</v>
      </c>
      <c r="C211" t="s">
        <v>480</v>
      </c>
      <c r="D211" s="2">
        <v>44569</v>
      </c>
      <c r="E211" s="1" t="s">
        <v>210</v>
      </c>
      <c r="F211">
        <v>8106.54</v>
      </c>
    </row>
    <row r="212" spans="2:6" x14ac:dyDescent="0.25">
      <c r="B212">
        <v>144755118</v>
      </c>
      <c r="C212" t="s">
        <v>444</v>
      </c>
      <c r="D212" s="2">
        <v>44569</v>
      </c>
      <c r="E212" s="1" t="s">
        <v>211</v>
      </c>
      <c r="F212">
        <v>8152.54</v>
      </c>
    </row>
    <row r="213" spans="2:6" x14ac:dyDescent="0.25">
      <c r="B213">
        <v>145446957</v>
      </c>
      <c r="C213" t="s">
        <v>480</v>
      </c>
      <c r="D213" s="2">
        <v>44569</v>
      </c>
      <c r="E213" s="1" t="s">
        <v>212</v>
      </c>
      <c r="F213">
        <v>8198.5400000000009</v>
      </c>
    </row>
    <row r="214" spans="2:6" x14ac:dyDescent="0.25">
      <c r="B214">
        <v>146138796</v>
      </c>
      <c r="C214" t="s">
        <v>444</v>
      </c>
      <c r="D214" s="2">
        <v>44569</v>
      </c>
      <c r="E214" s="1" t="s">
        <v>213</v>
      </c>
      <c r="F214">
        <v>8244.5400000000009</v>
      </c>
    </row>
    <row r="215" spans="2:6" x14ac:dyDescent="0.25">
      <c r="B215">
        <v>146830635</v>
      </c>
      <c r="C215" t="s">
        <v>479</v>
      </c>
      <c r="D215" s="2">
        <v>44569</v>
      </c>
      <c r="E215" s="1" t="s">
        <v>214</v>
      </c>
      <c r="F215">
        <v>8290.5400000000009</v>
      </c>
    </row>
    <row r="216" spans="2:6" x14ac:dyDescent="0.25">
      <c r="B216">
        <v>147522474</v>
      </c>
      <c r="C216" t="s">
        <v>479</v>
      </c>
      <c r="D216" s="2">
        <v>44569</v>
      </c>
      <c r="E216" s="1" t="s">
        <v>215</v>
      </c>
      <c r="F216">
        <v>8336.5400000000009</v>
      </c>
    </row>
    <row r="217" spans="2:6" x14ac:dyDescent="0.25">
      <c r="B217">
        <v>148214313</v>
      </c>
      <c r="C217" t="s">
        <v>479</v>
      </c>
      <c r="D217" s="2">
        <v>44569</v>
      </c>
      <c r="E217" s="1" t="s">
        <v>216</v>
      </c>
      <c r="F217">
        <v>8382.5400000000009</v>
      </c>
    </row>
    <row r="218" spans="2:6" x14ac:dyDescent="0.25">
      <c r="B218">
        <v>148906152</v>
      </c>
      <c r="C218" t="s">
        <v>444</v>
      </c>
      <c r="D218" s="2">
        <v>44569</v>
      </c>
      <c r="E218" s="1" t="s">
        <v>217</v>
      </c>
      <c r="F218">
        <v>8428.5400000000009</v>
      </c>
    </row>
    <row r="219" spans="2:6" x14ac:dyDescent="0.25">
      <c r="B219">
        <v>149597991</v>
      </c>
      <c r="C219" t="s">
        <v>480</v>
      </c>
      <c r="D219" s="2">
        <v>44569</v>
      </c>
      <c r="E219" s="1" t="s">
        <v>218</v>
      </c>
      <c r="F219">
        <v>8474.5400000000009</v>
      </c>
    </row>
    <row r="220" spans="2:6" x14ac:dyDescent="0.25">
      <c r="B220">
        <v>150289830</v>
      </c>
      <c r="C220" t="s">
        <v>480</v>
      </c>
      <c r="D220" s="2">
        <v>44569</v>
      </c>
      <c r="E220" s="1" t="s">
        <v>219</v>
      </c>
      <c r="F220">
        <v>8520.5400000000009</v>
      </c>
    </row>
    <row r="221" spans="2:6" x14ac:dyDescent="0.25">
      <c r="B221">
        <v>150981669</v>
      </c>
      <c r="C221" t="s">
        <v>480</v>
      </c>
      <c r="D221" s="2">
        <v>44569</v>
      </c>
      <c r="E221" s="1" t="s">
        <v>220</v>
      </c>
      <c r="F221">
        <v>8566.5400000000009</v>
      </c>
    </row>
    <row r="222" spans="2:6" x14ac:dyDescent="0.25">
      <c r="B222">
        <v>151673508</v>
      </c>
      <c r="C222" t="s">
        <v>444</v>
      </c>
      <c r="D222" s="2">
        <v>44569</v>
      </c>
      <c r="E222" s="1" t="s">
        <v>221</v>
      </c>
      <c r="F222">
        <v>8612.5400000000009</v>
      </c>
    </row>
    <row r="223" spans="2:6" x14ac:dyDescent="0.25">
      <c r="B223">
        <v>152365347</v>
      </c>
      <c r="C223" t="s">
        <v>480</v>
      </c>
      <c r="D223" s="2">
        <v>44569</v>
      </c>
      <c r="E223" s="1" t="s">
        <v>222</v>
      </c>
      <c r="F223">
        <v>8658.5400000000009</v>
      </c>
    </row>
    <row r="224" spans="2:6" x14ac:dyDescent="0.25">
      <c r="B224">
        <v>153057186</v>
      </c>
      <c r="C224" t="s">
        <v>444</v>
      </c>
      <c r="D224" s="2">
        <v>44569</v>
      </c>
      <c r="E224" s="1" t="s">
        <v>223</v>
      </c>
      <c r="F224">
        <v>8704.5400000000009</v>
      </c>
    </row>
    <row r="225" spans="2:6" x14ac:dyDescent="0.25">
      <c r="B225">
        <v>153749025</v>
      </c>
      <c r="C225" t="s">
        <v>479</v>
      </c>
      <c r="D225" s="2">
        <v>44569</v>
      </c>
      <c r="E225" s="1" t="s">
        <v>224</v>
      </c>
      <c r="F225">
        <v>8750.5400000000009</v>
      </c>
    </row>
    <row r="226" spans="2:6" x14ac:dyDescent="0.25">
      <c r="B226">
        <v>154440864</v>
      </c>
      <c r="C226" t="s">
        <v>479</v>
      </c>
      <c r="D226" s="2">
        <v>44569</v>
      </c>
      <c r="E226" s="1" t="s">
        <v>225</v>
      </c>
      <c r="F226">
        <v>8796.5400000000009</v>
      </c>
    </row>
    <row r="227" spans="2:6" x14ac:dyDescent="0.25">
      <c r="B227">
        <v>155132703</v>
      </c>
      <c r="C227" t="s">
        <v>479</v>
      </c>
      <c r="D227" s="2">
        <v>44569</v>
      </c>
      <c r="E227" s="1" t="s">
        <v>226</v>
      </c>
      <c r="F227">
        <v>8842.5400000000009</v>
      </c>
    </row>
    <row r="228" spans="2:6" x14ac:dyDescent="0.25">
      <c r="B228">
        <v>155824542</v>
      </c>
      <c r="C228" t="s">
        <v>444</v>
      </c>
      <c r="D228" s="2">
        <v>44569</v>
      </c>
      <c r="E228" s="1" t="s">
        <v>227</v>
      </c>
      <c r="F228">
        <v>8888.5400000000009</v>
      </c>
    </row>
    <row r="229" spans="2:6" x14ac:dyDescent="0.25">
      <c r="B229">
        <v>156516381</v>
      </c>
      <c r="C229" t="s">
        <v>480</v>
      </c>
      <c r="D229" s="2">
        <v>44569</v>
      </c>
      <c r="E229" s="1" t="s">
        <v>228</v>
      </c>
      <c r="F229">
        <v>8934.5400000000009</v>
      </c>
    </row>
    <row r="230" spans="2:6" x14ac:dyDescent="0.25">
      <c r="B230">
        <v>157208220</v>
      </c>
      <c r="C230" t="s">
        <v>480</v>
      </c>
      <c r="D230" s="2">
        <v>44569</v>
      </c>
      <c r="E230" s="1" t="s">
        <v>229</v>
      </c>
      <c r="F230">
        <v>8980.5400000000009</v>
      </c>
    </row>
    <row r="231" spans="2:6" x14ac:dyDescent="0.25">
      <c r="B231">
        <v>157900059</v>
      </c>
      <c r="C231" t="s">
        <v>480</v>
      </c>
      <c r="D231" s="2">
        <v>44569</v>
      </c>
      <c r="E231" s="1" t="s">
        <v>230</v>
      </c>
      <c r="F231">
        <v>9026.5400000000009</v>
      </c>
    </row>
    <row r="232" spans="2:6" x14ac:dyDescent="0.25">
      <c r="B232">
        <v>158591898</v>
      </c>
      <c r="C232" t="s">
        <v>444</v>
      </c>
      <c r="D232" s="2">
        <v>44569</v>
      </c>
      <c r="E232" s="1" t="s">
        <v>231</v>
      </c>
      <c r="F232">
        <v>9072.5400000000009</v>
      </c>
    </row>
    <row r="233" spans="2:6" x14ac:dyDescent="0.25">
      <c r="B233">
        <v>159283737</v>
      </c>
      <c r="C233" t="s">
        <v>480</v>
      </c>
      <c r="D233" s="2">
        <v>44569</v>
      </c>
      <c r="E233" s="1" t="s">
        <v>232</v>
      </c>
      <c r="F233">
        <v>9118.5400000000009</v>
      </c>
    </row>
    <row r="234" spans="2:6" x14ac:dyDescent="0.25">
      <c r="B234">
        <v>159975576</v>
      </c>
      <c r="C234" t="s">
        <v>444</v>
      </c>
      <c r="D234" s="2">
        <v>44569</v>
      </c>
      <c r="E234" s="1" t="s">
        <v>233</v>
      </c>
      <c r="F234">
        <v>9164.5400000000009</v>
      </c>
    </row>
    <row r="235" spans="2:6" x14ac:dyDescent="0.25">
      <c r="B235">
        <v>160667415</v>
      </c>
      <c r="C235" t="s">
        <v>479</v>
      </c>
      <c r="D235" s="2">
        <v>44569</v>
      </c>
      <c r="E235" s="1" t="s">
        <v>234</v>
      </c>
      <c r="F235">
        <v>9210.5400000000009</v>
      </c>
    </row>
    <row r="236" spans="2:6" x14ac:dyDescent="0.25">
      <c r="B236">
        <v>161359254</v>
      </c>
      <c r="C236" t="s">
        <v>479</v>
      </c>
      <c r="D236" s="2">
        <v>44569</v>
      </c>
      <c r="E236" s="1" t="s">
        <v>235</v>
      </c>
      <c r="F236">
        <v>9256.5400000000009</v>
      </c>
    </row>
    <row r="237" spans="2:6" x14ac:dyDescent="0.25">
      <c r="B237">
        <v>162051093</v>
      </c>
      <c r="C237" t="s">
        <v>479</v>
      </c>
      <c r="D237" s="2">
        <v>44569</v>
      </c>
      <c r="E237" s="1" t="s">
        <v>236</v>
      </c>
      <c r="F237">
        <v>9302.5400000000009</v>
      </c>
    </row>
    <row r="238" spans="2:6" x14ac:dyDescent="0.25">
      <c r="B238">
        <v>162742932</v>
      </c>
      <c r="C238" t="s">
        <v>444</v>
      </c>
      <c r="D238" s="2">
        <v>44569</v>
      </c>
      <c r="E238" s="1" t="s">
        <v>237</v>
      </c>
      <c r="F238">
        <v>9348.5400000000009</v>
      </c>
    </row>
    <row r="239" spans="2:6" x14ac:dyDescent="0.25">
      <c r="B239">
        <v>163434771</v>
      </c>
      <c r="C239" t="s">
        <v>480</v>
      </c>
      <c r="D239" s="2">
        <v>44569</v>
      </c>
      <c r="E239" s="1" t="s">
        <v>238</v>
      </c>
      <c r="F239">
        <v>9394.5400000000009</v>
      </c>
    </row>
    <row r="240" spans="2:6" x14ac:dyDescent="0.25">
      <c r="B240">
        <v>164126610</v>
      </c>
      <c r="C240" t="s">
        <v>480</v>
      </c>
      <c r="D240" s="2">
        <v>44569</v>
      </c>
      <c r="E240" s="1" t="s">
        <v>239</v>
      </c>
      <c r="F240">
        <v>9440.5400000000009</v>
      </c>
    </row>
    <row r="241" spans="2:6" x14ac:dyDescent="0.25">
      <c r="B241">
        <v>164818449</v>
      </c>
      <c r="C241" t="s">
        <v>480</v>
      </c>
      <c r="D241" s="2">
        <v>44593</v>
      </c>
      <c r="E241" s="1" t="s">
        <v>240</v>
      </c>
      <c r="F241">
        <v>9486.5400000000009</v>
      </c>
    </row>
    <row r="242" spans="2:6" x14ac:dyDescent="0.25">
      <c r="B242">
        <v>165510288</v>
      </c>
      <c r="C242" t="s">
        <v>444</v>
      </c>
      <c r="D242" s="2">
        <v>44593</v>
      </c>
      <c r="E242" s="1" t="s">
        <v>241</v>
      </c>
      <c r="F242">
        <v>9532.5400000000009</v>
      </c>
    </row>
    <row r="243" spans="2:6" x14ac:dyDescent="0.25">
      <c r="B243">
        <v>166202127</v>
      </c>
      <c r="C243" t="s">
        <v>480</v>
      </c>
      <c r="D243" s="2">
        <v>44593</v>
      </c>
      <c r="E243" s="1" t="s">
        <v>242</v>
      </c>
      <c r="F243">
        <v>9578.5400000000009</v>
      </c>
    </row>
    <row r="244" spans="2:6" x14ac:dyDescent="0.25">
      <c r="B244">
        <v>166893966</v>
      </c>
      <c r="C244" t="s">
        <v>444</v>
      </c>
      <c r="D244" s="2">
        <v>44593</v>
      </c>
      <c r="E244" s="1" t="s">
        <v>243</v>
      </c>
      <c r="F244">
        <v>9624.5400000000009</v>
      </c>
    </row>
    <row r="245" spans="2:6" x14ac:dyDescent="0.25">
      <c r="B245">
        <v>167585805</v>
      </c>
      <c r="C245" t="s">
        <v>479</v>
      </c>
      <c r="D245" s="2">
        <v>44593</v>
      </c>
      <c r="E245" s="1" t="s">
        <v>244</v>
      </c>
      <c r="F245">
        <v>9670.5400000000009</v>
      </c>
    </row>
    <row r="246" spans="2:6" x14ac:dyDescent="0.25">
      <c r="B246">
        <v>168277644</v>
      </c>
      <c r="C246" t="s">
        <v>479</v>
      </c>
      <c r="D246" s="2">
        <v>44593</v>
      </c>
      <c r="E246" s="1" t="s">
        <v>245</v>
      </c>
      <c r="F246">
        <v>9716.5400000000009</v>
      </c>
    </row>
    <row r="247" spans="2:6" x14ac:dyDescent="0.25">
      <c r="B247">
        <v>168969483</v>
      </c>
      <c r="C247" t="s">
        <v>479</v>
      </c>
      <c r="D247" s="2">
        <v>44593</v>
      </c>
      <c r="E247" s="1" t="s">
        <v>246</v>
      </c>
      <c r="F247">
        <v>9762.5400000000009</v>
      </c>
    </row>
    <row r="248" spans="2:6" x14ac:dyDescent="0.25">
      <c r="B248">
        <v>169661322</v>
      </c>
      <c r="C248" t="s">
        <v>444</v>
      </c>
      <c r="D248" s="2">
        <v>44593</v>
      </c>
      <c r="E248" s="1" t="s">
        <v>247</v>
      </c>
      <c r="F248">
        <v>9808.5400000000009</v>
      </c>
    </row>
    <row r="249" spans="2:6" x14ac:dyDescent="0.25">
      <c r="B249">
        <v>170353161</v>
      </c>
      <c r="C249" t="s">
        <v>480</v>
      </c>
      <c r="D249" s="2">
        <v>44593</v>
      </c>
      <c r="E249" s="1" t="s">
        <v>248</v>
      </c>
      <c r="F249">
        <v>9854.5400000000009</v>
      </c>
    </row>
    <row r="250" spans="2:6" x14ac:dyDescent="0.25">
      <c r="B250">
        <v>171045000</v>
      </c>
      <c r="C250" t="s">
        <v>480</v>
      </c>
      <c r="D250" s="2">
        <v>44593</v>
      </c>
      <c r="E250" s="1" t="s">
        <v>249</v>
      </c>
      <c r="F250">
        <v>9900.5400000000009</v>
      </c>
    </row>
    <row r="251" spans="2:6" x14ac:dyDescent="0.25">
      <c r="B251">
        <v>171736839</v>
      </c>
      <c r="C251" t="s">
        <v>480</v>
      </c>
      <c r="D251" s="2">
        <v>44593</v>
      </c>
      <c r="E251" s="1" t="s">
        <v>250</v>
      </c>
      <c r="F251">
        <v>9946.5400000000009</v>
      </c>
    </row>
    <row r="252" spans="2:6" x14ac:dyDescent="0.25">
      <c r="B252">
        <v>172428678</v>
      </c>
      <c r="C252" t="s">
        <v>444</v>
      </c>
      <c r="D252" s="2">
        <v>44593</v>
      </c>
      <c r="E252" s="1" t="s">
        <v>251</v>
      </c>
      <c r="F252">
        <v>9992.5400000000009</v>
      </c>
    </row>
    <row r="253" spans="2:6" x14ac:dyDescent="0.25">
      <c r="B253">
        <v>173120517</v>
      </c>
      <c r="C253" t="s">
        <v>480</v>
      </c>
      <c r="D253" s="2">
        <v>44593</v>
      </c>
      <c r="E253" s="1" t="s">
        <v>252</v>
      </c>
      <c r="F253">
        <v>10038.540000000001</v>
      </c>
    </row>
    <row r="254" spans="2:6" x14ac:dyDescent="0.25">
      <c r="B254">
        <v>173812356</v>
      </c>
      <c r="C254" t="s">
        <v>444</v>
      </c>
      <c r="D254" s="2">
        <v>44593</v>
      </c>
      <c r="E254" s="1" t="s">
        <v>253</v>
      </c>
      <c r="F254">
        <v>10084.540000000001</v>
      </c>
    </row>
    <row r="255" spans="2:6" x14ac:dyDescent="0.25">
      <c r="B255">
        <v>174504195</v>
      </c>
      <c r="C255" t="s">
        <v>479</v>
      </c>
      <c r="D255" s="2">
        <v>44593</v>
      </c>
      <c r="E255" s="1" t="s">
        <v>254</v>
      </c>
      <c r="F255">
        <v>10130.540000000001</v>
      </c>
    </row>
    <row r="256" spans="2:6" x14ac:dyDescent="0.25">
      <c r="B256">
        <v>175196034</v>
      </c>
      <c r="C256" t="s">
        <v>479</v>
      </c>
      <c r="D256" s="2">
        <v>44593</v>
      </c>
      <c r="E256" s="1" t="s">
        <v>255</v>
      </c>
      <c r="F256">
        <v>10176.540000000001</v>
      </c>
    </row>
    <row r="257" spans="2:6" x14ac:dyDescent="0.25">
      <c r="B257">
        <v>175887873</v>
      </c>
      <c r="C257" t="s">
        <v>479</v>
      </c>
      <c r="D257" s="2">
        <v>44593</v>
      </c>
      <c r="E257" s="1" t="s">
        <v>256</v>
      </c>
      <c r="F257">
        <v>10222.540000000001</v>
      </c>
    </row>
    <row r="258" spans="2:6" x14ac:dyDescent="0.25">
      <c r="B258">
        <v>176579712</v>
      </c>
      <c r="C258" t="s">
        <v>444</v>
      </c>
      <c r="D258" s="2">
        <v>44593</v>
      </c>
      <c r="E258" s="1" t="s">
        <v>257</v>
      </c>
      <c r="F258">
        <v>10268.540000000001</v>
      </c>
    </row>
    <row r="259" spans="2:6" x14ac:dyDescent="0.25">
      <c r="B259">
        <v>177271551</v>
      </c>
      <c r="C259" t="s">
        <v>480</v>
      </c>
      <c r="D259" s="2">
        <v>44593</v>
      </c>
      <c r="E259" s="1" t="s">
        <v>258</v>
      </c>
      <c r="F259">
        <v>10314.540000000001</v>
      </c>
    </row>
    <row r="260" spans="2:6" x14ac:dyDescent="0.25">
      <c r="B260">
        <v>177963390</v>
      </c>
      <c r="C260" t="s">
        <v>480</v>
      </c>
      <c r="D260" s="2">
        <v>44593</v>
      </c>
      <c r="E260" s="1" t="s">
        <v>259</v>
      </c>
      <c r="F260">
        <v>10360.540000000001</v>
      </c>
    </row>
    <row r="261" spans="2:6" x14ac:dyDescent="0.25">
      <c r="B261">
        <v>178655229</v>
      </c>
      <c r="C261" t="s">
        <v>480</v>
      </c>
      <c r="D261" s="2">
        <v>44593</v>
      </c>
      <c r="E261" s="1" t="s">
        <v>260</v>
      </c>
      <c r="F261">
        <v>10406.540000000001</v>
      </c>
    </row>
    <row r="262" spans="2:6" x14ac:dyDescent="0.25">
      <c r="B262">
        <v>179347068</v>
      </c>
      <c r="C262" t="s">
        <v>444</v>
      </c>
      <c r="D262" s="2">
        <v>44593</v>
      </c>
      <c r="E262" s="1" t="s">
        <v>261</v>
      </c>
      <c r="F262">
        <v>10452.540000000001</v>
      </c>
    </row>
    <row r="263" spans="2:6" x14ac:dyDescent="0.25">
      <c r="B263">
        <v>180038907</v>
      </c>
      <c r="C263" t="s">
        <v>480</v>
      </c>
      <c r="D263" s="2">
        <v>44593</v>
      </c>
      <c r="E263" s="1" t="s">
        <v>262</v>
      </c>
      <c r="F263">
        <v>10498.54</v>
      </c>
    </row>
    <row r="264" spans="2:6" x14ac:dyDescent="0.25">
      <c r="B264">
        <v>180730746</v>
      </c>
      <c r="C264" t="s">
        <v>444</v>
      </c>
      <c r="D264" s="2">
        <v>44593</v>
      </c>
      <c r="E264" s="1" t="s">
        <v>263</v>
      </c>
      <c r="F264">
        <v>10544.54</v>
      </c>
    </row>
    <row r="265" spans="2:6" x14ac:dyDescent="0.25">
      <c r="B265">
        <v>181422585</v>
      </c>
      <c r="C265" t="s">
        <v>479</v>
      </c>
      <c r="D265" s="2">
        <v>44593</v>
      </c>
      <c r="E265" s="1" t="s">
        <v>264</v>
      </c>
      <c r="F265">
        <v>10590.54</v>
      </c>
    </row>
    <row r="266" spans="2:6" x14ac:dyDescent="0.25">
      <c r="B266">
        <v>182114424</v>
      </c>
      <c r="C266" t="s">
        <v>479</v>
      </c>
      <c r="D266" s="2">
        <v>44593</v>
      </c>
      <c r="E266" s="1" t="s">
        <v>265</v>
      </c>
      <c r="F266">
        <v>10636.54</v>
      </c>
    </row>
    <row r="267" spans="2:6" x14ac:dyDescent="0.25">
      <c r="B267">
        <v>182806263</v>
      </c>
      <c r="C267" t="s">
        <v>479</v>
      </c>
      <c r="D267" s="2">
        <v>44593</v>
      </c>
      <c r="E267" s="1" t="s">
        <v>266</v>
      </c>
      <c r="F267">
        <v>10682.54</v>
      </c>
    </row>
    <row r="268" spans="2:6" x14ac:dyDescent="0.25">
      <c r="B268">
        <v>183498102</v>
      </c>
      <c r="C268" t="s">
        <v>444</v>
      </c>
      <c r="D268" s="2">
        <v>44593</v>
      </c>
      <c r="E268" s="1" t="s">
        <v>267</v>
      </c>
      <c r="F268">
        <v>10728.54</v>
      </c>
    </row>
    <row r="269" spans="2:6" x14ac:dyDescent="0.25">
      <c r="B269">
        <v>184189941</v>
      </c>
      <c r="C269" t="s">
        <v>480</v>
      </c>
      <c r="D269" s="2">
        <v>44593</v>
      </c>
      <c r="E269" s="1" t="s">
        <v>268</v>
      </c>
      <c r="F269">
        <v>10774.54</v>
      </c>
    </row>
    <row r="270" spans="2:6" x14ac:dyDescent="0.25">
      <c r="B270">
        <v>184881780</v>
      </c>
      <c r="C270" t="s">
        <v>480</v>
      </c>
      <c r="D270" s="2">
        <v>44593</v>
      </c>
      <c r="E270" s="1" t="s">
        <v>269</v>
      </c>
      <c r="F270">
        <v>10820.54</v>
      </c>
    </row>
    <row r="271" spans="2:6" x14ac:dyDescent="0.25">
      <c r="B271">
        <v>185573619</v>
      </c>
      <c r="C271" t="s">
        <v>480</v>
      </c>
      <c r="D271" s="2">
        <v>44593</v>
      </c>
      <c r="E271" s="1" t="s">
        <v>270</v>
      </c>
      <c r="F271">
        <v>10866.54</v>
      </c>
    </row>
    <row r="272" spans="2:6" x14ac:dyDescent="0.25">
      <c r="B272">
        <v>186265458</v>
      </c>
      <c r="C272" t="s">
        <v>444</v>
      </c>
      <c r="D272" s="2">
        <v>44593</v>
      </c>
      <c r="E272" s="1" t="s">
        <v>271</v>
      </c>
      <c r="F272">
        <v>10912.54</v>
      </c>
    </row>
    <row r="273" spans="2:6" x14ac:dyDescent="0.25">
      <c r="B273">
        <v>186957297</v>
      </c>
      <c r="C273" t="s">
        <v>480</v>
      </c>
      <c r="D273" s="2">
        <v>44593</v>
      </c>
      <c r="E273" s="1" t="s">
        <v>272</v>
      </c>
      <c r="F273">
        <v>10958.54</v>
      </c>
    </row>
    <row r="274" spans="2:6" x14ac:dyDescent="0.25">
      <c r="B274">
        <v>187649136</v>
      </c>
      <c r="C274" t="s">
        <v>444</v>
      </c>
      <c r="D274" s="2">
        <v>44593</v>
      </c>
      <c r="E274" s="1" t="s">
        <v>273</v>
      </c>
      <c r="F274">
        <v>11004.54</v>
      </c>
    </row>
    <row r="275" spans="2:6" x14ac:dyDescent="0.25">
      <c r="B275">
        <v>188340975</v>
      </c>
      <c r="C275" t="s">
        <v>479</v>
      </c>
      <c r="D275" s="2">
        <v>44593</v>
      </c>
      <c r="E275" s="1" t="s">
        <v>274</v>
      </c>
      <c r="F275">
        <v>11050.54</v>
      </c>
    </row>
    <row r="276" spans="2:6" x14ac:dyDescent="0.25">
      <c r="B276">
        <v>189032814</v>
      </c>
      <c r="C276" t="s">
        <v>479</v>
      </c>
      <c r="D276" s="2">
        <v>44593</v>
      </c>
      <c r="E276" s="1" t="s">
        <v>275</v>
      </c>
      <c r="F276">
        <v>11096.54</v>
      </c>
    </row>
    <row r="277" spans="2:6" x14ac:dyDescent="0.25">
      <c r="B277">
        <v>189724653</v>
      </c>
      <c r="C277" t="s">
        <v>479</v>
      </c>
      <c r="D277" s="2">
        <v>44593</v>
      </c>
      <c r="E277" s="1" t="s">
        <v>276</v>
      </c>
      <c r="F277">
        <v>11142.54</v>
      </c>
    </row>
    <row r="278" spans="2:6" x14ac:dyDescent="0.25">
      <c r="B278">
        <v>190416492</v>
      </c>
      <c r="C278" t="s">
        <v>444</v>
      </c>
      <c r="D278" s="2">
        <v>44593</v>
      </c>
      <c r="E278" s="1" t="s">
        <v>277</v>
      </c>
      <c r="F278">
        <v>11188.54</v>
      </c>
    </row>
    <row r="279" spans="2:6" x14ac:dyDescent="0.25">
      <c r="B279">
        <v>191108331</v>
      </c>
      <c r="C279" t="s">
        <v>480</v>
      </c>
      <c r="D279" s="2">
        <v>44593</v>
      </c>
      <c r="E279" s="1" t="s">
        <v>278</v>
      </c>
      <c r="F279">
        <v>11234.54</v>
      </c>
    </row>
    <row r="280" spans="2:6" x14ac:dyDescent="0.25">
      <c r="B280">
        <v>191800170</v>
      </c>
      <c r="C280" t="s">
        <v>480</v>
      </c>
      <c r="D280" s="2">
        <v>44593</v>
      </c>
      <c r="E280" s="1" t="s">
        <v>279</v>
      </c>
      <c r="F280">
        <v>11280.54</v>
      </c>
    </row>
    <row r="281" spans="2:6" x14ac:dyDescent="0.25">
      <c r="B281">
        <v>192492009</v>
      </c>
      <c r="C281" t="s">
        <v>480</v>
      </c>
      <c r="D281" s="2">
        <v>44593</v>
      </c>
      <c r="E281" s="1" t="s">
        <v>280</v>
      </c>
      <c r="F281">
        <v>11326.54</v>
      </c>
    </row>
    <row r="282" spans="2:6" x14ac:dyDescent="0.25">
      <c r="B282">
        <v>193183848</v>
      </c>
      <c r="C282" t="s">
        <v>444</v>
      </c>
      <c r="D282" s="2">
        <v>44593</v>
      </c>
      <c r="E282" s="1" t="s">
        <v>281</v>
      </c>
      <c r="F282">
        <v>11372.54</v>
      </c>
    </row>
    <row r="283" spans="2:6" x14ac:dyDescent="0.25">
      <c r="B283">
        <v>193875687</v>
      </c>
      <c r="C283" t="s">
        <v>480</v>
      </c>
      <c r="D283" s="2">
        <v>44593</v>
      </c>
      <c r="E283" s="1" t="s">
        <v>282</v>
      </c>
      <c r="F283">
        <v>11418.54</v>
      </c>
    </row>
    <row r="284" spans="2:6" x14ac:dyDescent="0.25">
      <c r="B284">
        <v>194567526</v>
      </c>
      <c r="C284" t="s">
        <v>444</v>
      </c>
      <c r="D284" s="2">
        <v>44593</v>
      </c>
      <c r="E284" s="1" t="s">
        <v>283</v>
      </c>
      <c r="F284">
        <v>11464.54</v>
      </c>
    </row>
    <row r="285" spans="2:6" x14ac:dyDescent="0.25">
      <c r="B285">
        <v>195259365</v>
      </c>
      <c r="C285" t="s">
        <v>479</v>
      </c>
      <c r="D285" s="2">
        <v>44593</v>
      </c>
      <c r="E285" s="1" t="s">
        <v>284</v>
      </c>
      <c r="F285">
        <v>11510.54</v>
      </c>
    </row>
    <row r="286" spans="2:6" x14ac:dyDescent="0.25">
      <c r="B286">
        <v>195951204</v>
      </c>
      <c r="C286" t="s">
        <v>479</v>
      </c>
      <c r="D286" s="2">
        <v>44596</v>
      </c>
      <c r="E286" s="1" t="s">
        <v>285</v>
      </c>
      <c r="F286">
        <v>11556.54</v>
      </c>
    </row>
    <row r="287" spans="2:6" x14ac:dyDescent="0.25">
      <c r="B287">
        <v>196643043</v>
      </c>
      <c r="C287" t="s">
        <v>479</v>
      </c>
      <c r="D287" s="2">
        <v>44596</v>
      </c>
      <c r="E287" s="1" t="s">
        <v>286</v>
      </c>
      <c r="F287">
        <v>11602.54</v>
      </c>
    </row>
    <row r="288" spans="2:6" x14ac:dyDescent="0.25">
      <c r="B288">
        <v>197334882</v>
      </c>
      <c r="C288" t="s">
        <v>444</v>
      </c>
      <c r="D288" s="2">
        <v>44596</v>
      </c>
      <c r="E288" s="1" t="s">
        <v>287</v>
      </c>
      <c r="F288">
        <v>11648.54</v>
      </c>
    </row>
    <row r="289" spans="2:6" x14ac:dyDescent="0.25">
      <c r="B289">
        <v>198026721</v>
      </c>
      <c r="C289" t="s">
        <v>480</v>
      </c>
      <c r="D289" s="2">
        <v>44596</v>
      </c>
      <c r="E289" s="1" t="s">
        <v>288</v>
      </c>
      <c r="F289">
        <v>11694.54</v>
      </c>
    </row>
    <row r="290" spans="2:6" x14ac:dyDescent="0.25">
      <c r="B290">
        <v>198718560</v>
      </c>
      <c r="C290" t="s">
        <v>480</v>
      </c>
      <c r="D290" s="2">
        <v>44596</v>
      </c>
      <c r="E290" s="1" t="s">
        <v>289</v>
      </c>
      <c r="F290">
        <v>11740.54</v>
      </c>
    </row>
    <row r="291" spans="2:6" x14ac:dyDescent="0.25">
      <c r="B291">
        <v>199410399</v>
      </c>
      <c r="C291" t="s">
        <v>480</v>
      </c>
      <c r="D291" s="2">
        <v>44596</v>
      </c>
      <c r="E291" s="1" t="s">
        <v>290</v>
      </c>
      <c r="F291">
        <v>11786.54</v>
      </c>
    </row>
    <row r="292" spans="2:6" x14ac:dyDescent="0.25">
      <c r="B292">
        <v>200102238</v>
      </c>
      <c r="C292" t="s">
        <v>444</v>
      </c>
      <c r="D292" s="2">
        <v>44596</v>
      </c>
      <c r="E292" s="1" t="s">
        <v>291</v>
      </c>
      <c r="F292">
        <v>11832.54</v>
      </c>
    </row>
    <row r="293" spans="2:6" x14ac:dyDescent="0.25">
      <c r="B293">
        <v>200794077</v>
      </c>
      <c r="C293" t="s">
        <v>480</v>
      </c>
      <c r="D293" s="2">
        <v>44596</v>
      </c>
      <c r="E293" s="1" t="s">
        <v>292</v>
      </c>
      <c r="F293">
        <v>11878.54</v>
      </c>
    </row>
    <row r="294" spans="2:6" x14ac:dyDescent="0.25">
      <c r="B294">
        <v>201485916</v>
      </c>
      <c r="C294" t="s">
        <v>444</v>
      </c>
      <c r="D294" s="2">
        <v>44596</v>
      </c>
      <c r="E294" s="1" t="s">
        <v>293</v>
      </c>
      <c r="F294">
        <v>11924.54</v>
      </c>
    </row>
    <row r="295" spans="2:6" x14ac:dyDescent="0.25">
      <c r="B295">
        <v>202177755</v>
      </c>
      <c r="C295" t="s">
        <v>479</v>
      </c>
      <c r="D295" s="2">
        <v>44596</v>
      </c>
      <c r="E295" s="1" t="s">
        <v>294</v>
      </c>
      <c r="F295">
        <v>11970.54</v>
      </c>
    </row>
    <row r="296" spans="2:6" x14ac:dyDescent="0.25">
      <c r="B296">
        <v>202869594</v>
      </c>
      <c r="C296" t="s">
        <v>479</v>
      </c>
      <c r="D296" s="2">
        <v>44596</v>
      </c>
      <c r="E296" s="1" t="s">
        <v>295</v>
      </c>
      <c r="F296">
        <v>12016.54</v>
      </c>
    </row>
    <row r="297" spans="2:6" x14ac:dyDescent="0.25">
      <c r="B297">
        <v>203561433</v>
      </c>
      <c r="C297" t="s">
        <v>479</v>
      </c>
      <c r="D297" s="2">
        <v>44596</v>
      </c>
      <c r="E297" s="1" t="s">
        <v>296</v>
      </c>
      <c r="F297">
        <v>12062.54</v>
      </c>
    </row>
    <row r="298" spans="2:6" x14ac:dyDescent="0.25">
      <c r="B298">
        <v>204253272</v>
      </c>
      <c r="C298" t="s">
        <v>444</v>
      </c>
      <c r="D298" s="2">
        <v>44596</v>
      </c>
      <c r="E298" s="1" t="s">
        <v>297</v>
      </c>
      <c r="F298">
        <v>12108.54</v>
      </c>
    </row>
    <row r="299" spans="2:6" x14ac:dyDescent="0.25">
      <c r="B299">
        <v>204945111</v>
      </c>
      <c r="C299" t="s">
        <v>480</v>
      </c>
      <c r="D299" s="2">
        <v>44596</v>
      </c>
      <c r="E299" s="1" t="s">
        <v>298</v>
      </c>
      <c r="F299">
        <v>12154.54</v>
      </c>
    </row>
    <row r="300" spans="2:6" x14ac:dyDescent="0.25">
      <c r="B300">
        <v>205636950</v>
      </c>
      <c r="C300" t="s">
        <v>480</v>
      </c>
      <c r="D300" s="2">
        <v>44596</v>
      </c>
      <c r="E300" s="1" t="s">
        <v>299</v>
      </c>
      <c r="F300">
        <v>12200.54</v>
      </c>
    </row>
    <row r="301" spans="2:6" x14ac:dyDescent="0.25">
      <c r="B301">
        <v>206328789</v>
      </c>
      <c r="C301" t="s">
        <v>480</v>
      </c>
      <c r="D301" s="2">
        <v>44596</v>
      </c>
      <c r="E301" s="1" t="s">
        <v>300</v>
      </c>
      <c r="F301">
        <v>12246.54</v>
      </c>
    </row>
    <row r="302" spans="2:6" x14ac:dyDescent="0.25">
      <c r="B302">
        <v>207020628</v>
      </c>
      <c r="C302" t="s">
        <v>444</v>
      </c>
      <c r="D302" s="2">
        <v>44596</v>
      </c>
      <c r="E302" s="1" t="s">
        <v>301</v>
      </c>
      <c r="F302">
        <v>12292.54</v>
      </c>
    </row>
    <row r="303" spans="2:6" x14ac:dyDescent="0.25">
      <c r="B303">
        <v>207712467</v>
      </c>
      <c r="C303" t="s">
        <v>480</v>
      </c>
      <c r="D303" s="2">
        <v>44596</v>
      </c>
      <c r="E303" s="1" t="s">
        <v>302</v>
      </c>
      <c r="F303">
        <v>12338.54</v>
      </c>
    </row>
    <row r="304" spans="2:6" x14ac:dyDescent="0.25">
      <c r="B304">
        <v>208404306</v>
      </c>
      <c r="C304" t="s">
        <v>444</v>
      </c>
      <c r="D304" s="2">
        <v>44596</v>
      </c>
      <c r="E304" s="1" t="s">
        <v>303</v>
      </c>
      <c r="F304">
        <v>12384.54</v>
      </c>
    </row>
    <row r="305" spans="2:6" x14ac:dyDescent="0.25">
      <c r="B305">
        <v>209096145</v>
      </c>
      <c r="C305" t="s">
        <v>479</v>
      </c>
      <c r="D305" s="2">
        <v>44596</v>
      </c>
      <c r="E305" s="1" t="s">
        <v>304</v>
      </c>
      <c r="F305">
        <v>12430.54</v>
      </c>
    </row>
    <row r="306" spans="2:6" x14ac:dyDescent="0.25">
      <c r="B306">
        <v>209787984</v>
      </c>
      <c r="C306" t="s">
        <v>479</v>
      </c>
      <c r="D306" s="2">
        <v>44596</v>
      </c>
      <c r="E306" s="1" t="s">
        <v>305</v>
      </c>
      <c r="F306">
        <v>12476.54</v>
      </c>
    </row>
    <row r="307" spans="2:6" x14ac:dyDescent="0.25">
      <c r="B307">
        <v>210479823</v>
      </c>
      <c r="C307" t="s">
        <v>479</v>
      </c>
      <c r="D307" s="2">
        <v>44596</v>
      </c>
      <c r="E307" s="1" t="s">
        <v>306</v>
      </c>
      <c r="F307">
        <v>12522.54</v>
      </c>
    </row>
    <row r="308" spans="2:6" x14ac:dyDescent="0.25">
      <c r="B308">
        <v>211171662</v>
      </c>
      <c r="C308" t="s">
        <v>444</v>
      </c>
      <c r="D308" s="2">
        <v>44596</v>
      </c>
      <c r="E308" s="1" t="s">
        <v>307</v>
      </c>
      <c r="F308">
        <v>12568.54</v>
      </c>
    </row>
    <row r="309" spans="2:6" x14ac:dyDescent="0.25">
      <c r="B309">
        <v>211863501</v>
      </c>
      <c r="C309" t="s">
        <v>480</v>
      </c>
      <c r="D309" s="2">
        <v>44596</v>
      </c>
      <c r="E309" s="1" t="s">
        <v>308</v>
      </c>
      <c r="F309">
        <v>12614.54</v>
      </c>
    </row>
    <row r="310" spans="2:6" x14ac:dyDescent="0.25">
      <c r="B310">
        <v>212555340</v>
      </c>
      <c r="C310" t="s">
        <v>480</v>
      </c>
      <c r="D310" s="2">
        <v>44596</v>
      </c>
      <c r="E310" s="1" t="s">
        <v>309</v>
      </c>
      <c r="F310">
        <v>12660.54</v>
      </c>
    </row>
    <row r="311" spans="2:6" x14ac:dyDescent="0.25">
      <c r="B311">
        <v>213247179</v>
      </c>
      <c r="C311" t="s">
        <v>480</v>
      </c>
      <c r="D311" s="2">
        <v>44596</v>
      </c>
      <c r="E311" s="1" t="s">
        <v>310</v>
      </c>
      <c r="F311">
        <v>12706.54</v>
      </c>
    </row>
    <row r="312" spans="2:6" x14ac:dyDescent="0.25">
      <c r="B312">
        <v>213939018</v>
      </c>
      <c r="C312" t="s">
        <v>444</v>
      </c>
      <c r="D312" s="2">
        <v>44596</v>
      </c>
      <c r="E312" s="1" t="s">
        <v>311</v>
      </c>
      <c r="F312">
        <v>12752.54</v>
      </c>
    </row>
    <row r="313" spans="2:6" x14ac:dyDescent="0.25">
      <c r="B313">
        <v>214630857</v>
      </c>
      <c r="C313" t="s">
        <v>480</v>
      </c>
      <c r="D313" s="2">
        <v>44596</v>
      </c>
      <c r="E313" s="1" t="s">
        <v>312</v>
      </c>
      <c r="F313">
        <v>12798.54</v>
      </c>
    </row>
    <row r="314" spans="2:6" x14ac:dyDescent="0.25">
      <c r="B314">
        <v>215322696</v>
      </c>
      <c r="C314" t="s">
        <v>444</v>
      </c>
      <c r="D314" s="2">
        <v>44596</v>
      </c>
      <c r="E314" s="1" t="s">
        <v>313</v>
      </c>
      <c r="F314">
        <v>12844.54</v>
      </c>
    </row>
    <row r="315" spans="2:6" x14ac:dyDescent="0.25">
      <c r="B315">
        <v>216014535</v>
      </c>
      <c r="C315" t="s">
        <v>479</v>
      </c>
      <c r="D315" s="2">
        <v>44596</v>
      </c>
      <c r="E315" s="1" t="s">
        <v>314</v>
      </c>
      <c r="F315">
        <v>12890.54</v>
      </c>
    </row>
    <row r="316" spans="2:6" x14ac:dyDescent="0.25">
      <c r="B316">
        <v>216706374</v>
      </c>
      <c r="C316" t="s">
        <v>479</v>
      </c>
      <c r="D316" s="2">
        <v>44596</v>
      </c>
      <c r="E316" s="1" t="s">
        <v>315</v>
      </c>
      <c r="F316">
        <v>12936.54</v>
      </c>
    </row>
    <row r="317" spans="2:6" x14ac:dyDescent="0.25">
      <c r="B317">
        <v>217398213</v>
      </c>
      <c r="C317" t="s">
        <v>479</v>
      </c>
      <c r="D317" s="2">
        <v>44596</v>
      </c>
      <c r="E317" s="1" t="s">
        <v>316</v>
      </c>
      <c r="F317">
        <v>12982.54</v>
      </c>
    </row>
    <row r="318" spans="2:6" x14ac:dyDescent="0.25">
      <c r="B318">
        <v>218090052</v>
      </c>
      <c r="C318" t="s">
        <v>444</v>
      </c>
      <c r="D318" s="2">
        <v>44596</v>
      </c>
      <c r="E318" s="1" t="s">
        <v>317</v>
      </c>
      <c r="F318">
        <v>13028.54</v>
      </c>
    </row>
    <row r="319" spans="2:6" x14ac:dyDescent="0.25">
      <c r="B319">
        <v>218781891</v>
      </c>
      <c r="C319" t="s">
        <v>480</v>
      </c>
      <c r="D319" s="2">
        <v>44596</v>
      </c>
      <c r="E319" s="1" t="s">
        <v>318</v>
      </c>
      <c r="F319">
        <v>13074.54</v>
      </c>
    </row>
    <row r="320" spans="2:6" x14ac:dyDescent="0.25">
      <c r="B320">
        <v>219473730</v>
      </c>
      <c r="C320" t="s">
        <v>480</v>
      </c>
      <c r="D320" s="2">
        <v>44596</v>
      </c>
      <c r="E320" s="1" t="s">
        <v>319</v>
      </c>
      <c r="F320">
        <v>13120.54</v>
      </c>
    </row>
    <row r="321" spans="2:6" x14ac:dyDescent="0.25">
      <c r="B321">
        <v>220165569</v>
      </c>
      <c r="C321" t="s">
        <v>480</v>
      </c>
      <c r="D321" s="2">
        <v>44596</v>
      </c>
      <c r="E321" s="1" t="s">
        <v>320</v>
      </c>
      <c r="F321">
        <v>13166.54</v>
      </c>
    </row>
    <row r="322" spans="2:6" x14ac:dyDescent="0.25">
      <c r="B322">
        <v>220857408</v>
      </c>
      <c r="C322" t="s">
        <v>444</v>
      </c>
      <c r="D322" s="2">
        <v>44596</v>
      </c>
      <c r="E322" s="1" t="s">
        <v>321</v>
      </c>
      <c r="F322">
        <v>13212.54</v>
      </c>
    </row>
    <row r="323" spans="2:6" x14ac:dyDescent="0.25">
      <c r="B323">
        <v>221549247</v>
      </c>
      <c r="C323" t="s">
        <v>480</v>
      </c>
      <c r="D323" s="2">
        <v>44596</v>
      </c>
      <c r="E323" s="1" t="s">
        <v>322</v>
      </c>
      <c r="F323">
        <v>13258.54</v>
      </c>
    </row>
    <row r="324" spans="2:6" x14ac:dyDescent="0.25">
      <c r="B324">
        <v>222241086</v>
      </c>
      <c r="C324" t="s">
        <v>444</v>
      </c>
      <c r="D324" s="2">
        <v>44596</v>
      </c>
      <c r="E324" s="1" t="s">
        <v>323</v>
      </c>
      <c r="F324">
        <v>13304.54</v>
      </c>
    </row>
    <row r="325" spans="2:6" x14ac:dyDescent="0.25">
      <c r="B325">
        <v>222932925</v>
      </c>
      <c r="C325" t="s">
        <v>479</v>
      </c>
      <c r="D325" s="2">
        <v>44596</v>
      </c>
      <c r="E325" s="1" t="s">
        <v>324</v>
      </c>
      <c r="F325">
        <v>13350.54</v>
      </c>
    </row>
    <row r="326" spans="2:6" x14ac:dyDescent="0.25">
      <c r="B326">
        <v>223624764</v>
      </c>
      <c r="C326" t="s">
        <v>479</v>
      </c>
      <c r="D326" s="2">
        <v>44596</v>
      </c>
      <c r="E326" s="1" t="s">
        <v>325</v>
      </c>
      <c r="F326">
        <v>13396.54</v>
      </c>
    </row>
    <row r="327" spans="2:6" x14ac:dyDescent="0.25">
      <c r="B327">
        <v>224316603</v>
      </c>
      <c r="C327" t="s">
        <v>479</v>
      </c>
      <c r="D327" s="2">
        <v>44596</v>
      </c>
      <c r="E327" s="1" t="s">
        <v>326</v>
      </c>
      <c r="F327">
        <v>13442.54</v>
      </c>
    </row>
    <row r="328" spans="2:6" x14ac:dyDescent="0.25">
      <c r="B328">
        <v>225008442</v>
      </c>
      <c r="C328" t="s">
        <v>444</v>
      </c>
      <c r="D328" s="2">
        <v>44596</v>
      </c>
      <c r="E328" s="1" t="s">
        <v>327</v>
      </c>
      <c r="F328">
        <v>13488.54</v>
      </c>
    </row>
    <row r="329" spans="2:6" x14ac:dyDescent="0.25">
      <c r="B329">
        <v>225700281</v>
      </c>
      <c r="C329" t="s">
        <v>480</v>
      </c>
      <c r="D329" s="2">
        <v>44596</v>
      </c>
      <c r="E329" s="1" t="s">
        <v>328</v>
      </c>
      <c r="F329">
        <v>13534.54</v>
      </c>
    </row>
    <row r="330" spans="2:6" x14ac:dyDescent="0.25">
      <c r="B330">
        <v>226392120</v>
      </c>
      <c r="C330" t="s">
        <v>480</v>
      </c>
      <c r="D330" s="2">
        <v>44602</v>
      </c>
      <c r="E330" s="1" t="s">
        <v>329</v>
      </c>
      <c r="F330">
        <v>13580.54</v>
      </c>
    </row>
    <row r="331" spans="2:6" x14ac:dyDescent="0.25">
      <c r="B331">
        <v>227083959</v>
      </c>
      <c r="C331" t="s">
        <v>480</v>
      </c>
      <c r="D331" s="2">
        <v>44602</v>
      </c>
      <c r="E331" s="1" t="s">
        <v>330</v>
      </c>
      <c r="F331">
        <v>13626.54</v>
      </c>
    </row>
    <row r="332" spans="2:6" x14ac:dyDescent="0.25">
      <c r="B332">
        <v>227775798</v>
      </c>
      <c r="C332" t="s">
        <v>444</v>
      </c>
      <c r="D332" s="2">
        <v>44602</v>
      </c>
      <c r="E332" s="1" t="s">
        <v>331</v>
      </c>
      <c r="F332">
        <v>13672.54</v>
      </c>
    </row>
    <row r="333" spans="2:6" x14ac:dyDescent="0.25">
      <c r="B333">
        <v>228467637</v>
      </c>
      <c r="C333" t="s">
        <v>480</v>
      </c>
      <c r="D333" s="2">
        <v>44602</v>
      </c>
      <c r="E333" s="1" t="s">
        <v>332</v>
      </c>
      <c r="F333">
        <v>13718.54</v>
      </c>
    </row>
    <row r="334" spans="2:6" x14ac:dyDescent="0.25">
      <c r="B334">
        <v>229159476</v>
      </c>
      <c r="C334" t="s">
        <v>444</v>
      </c>
      <c r="D334" s="2">
        <v>44602</v>
      </c>
      <c r="E334" s="1" t="s">
        <v>333</v>
      </c>
      <c r="F334">
        <v>13764.54</v>
      </c>
    </row>
    <row r="335" spans="2:6" x14ac:dyDescent="0.25">
      <c r="B335">
        <v>229851315</v>
      </c>
      <c r="C335" t="s">
        <v>479</v>
      </c>
      <c r="D335" s="2">
        <v>44602</v>
      </c>
      <c r="E335" s="1" t="s">
        <v>334</v>
      </c>
      <c r="F335">
        <v>13810.54</v>
      </c>
    </row>
    <row r="336" spans="2:6" x14ac:dyDescent="0.25">
      <c r="B336">
        <v>230543154</v>
      </c>
      <c r="C336" t="s">
        <v>479</v>
      </c>
      <c r="D336" s="2">
        <v>44602</v>
      </c>
      <c r="E336" s="1" t="s">
        <v>335</v>
      </c>
      <c r="F336">
        <v>13856.54</v>
      </c>
    </row>
    <row r="337" spans="2:6" x14ac:dyDescent="0.25">
      <c r="B337">
        <v>231234993</v>
      </c>
      <c r="C337" t="s">
        <v>479</v>
      </c>
      <c r="D337" s="2">
        <v>44602</v>
      </c>
      <c r="E337" s="1" t="s">
        <v>336</v>
      </c>
      <c r="F337">
        <v>13902.54</v>
      </c>
    </row>
    <row r="338" spans="2:6" x14ac:dyDescent="0.25">
      <c r="B338">
        <v>231926832</v>
      </c>
      <c r="C338" t="s">
        <v>444</v>
      </c>
      <c r="D338" s="2">
        <v>44602</v>
      </c>
      <c r="E338" s="1" t="s">
        <v>337</v>
      </c>
      <c r="F338">
        <v>13948.54</v>
      </c>
    </row>
    <row r="339" spans="2:6" x14ac:dyDescent="0.25">
      <c r="B339">
        <v>232618671</v>
      </c>
      <c r="C339" t="s">
        <v>480</v>
      </c>
      <c r="D339" s="2">
        <v>44602</v>
      </c>
      <c r="E339" s="1" t="s">
        <v>338</v>
      </c>
      <c r="F339">
        <v>13994.54</v>
      </c>
    </row>
    <row r="340" spans="2:6" x14ac:dyDescent="0.25">
      <c r="B340">
        <v>233310510</v>
      </c>
      <c r="C340" t="s">
        <v>480</v>
      </c>
      <c r="D340" s="2">
        <v>44602</v>
      </c>
      <c r="E340" s="1" t="s">
        <v>339</v>
      </c>
      <c r="F340">
        <v>14040.54</v>
      </c>
    </row>
    <row r="341" spans="2:6" x14ac:dyDescent="0.25">
      <c r="B341">
        <v>234002349</v>
      </c>
      <c r="C341" t="s">
        <v>480</v>
      </c>
      <c r="D341" s="2">
        <v>44602</v>
      </c>
      <c r="E341" s="1" t="s">
        <v>340</v>
      </c>
      <c r="F341">
        <v>14086.54</v>
      </c>
    </row>
    <row r="342" spans="2:6" x14ac:dyDescent="0.25">
      <c r="B342">
        <v>234694188</v>
      </c>
      <c r="C342" t="s">
        <v>444</v>
      </c>
      <c r="D342" s="2">
        <v>44602</v>
      </c>
      <c r="E342" s="1" t="s">
        <v>341</v>
      </c>
      <c r="F342">
        <v>14132.54</v>
      </c>
    </row>
    <row r="343" spans="2:6" x14ac:dyDescent="0.25">
      <c r="B343">
        <v>235386027</v>
      </c>
      <c r="C343" t="s">
        <v>480</v>
      </c>
      <c r="D343" s="2">
        <v>44602</v>
      </c>
      <c r="E343" s="1" t="s">
        <v>342</v>
      </c>
      <c r="F343">
        <v>14178.54</v>
      </c>
    </row>
    <row r="344" spans="2:6" x14ac:dyDescent="0.25">
      <c r="B344">
        <v>236077866</v>
      </c>
      <c r="C344" t="s">
        <v>444</v>
      </c>
      <c r="D344" s="2">
        <v>44602</v>
      </c>
      <c r="E344" s="1" t="s">
        <v>343</v>
      </c>
      <c r="F344">
        <v>14224.54</v>
      </c>
    </row>
    <row r="345" spans="2:6" x14ac:dyDescent="0.25">
      <c r="B345">
        <v>236769705</v>
      </c>
      <c r="C345" t="s">
        <v>479</v>
      </c>
      <c r="D345" s="2">
        <v>44602</v>
      </c>
      <c r="E345" s="1" t="s">
        <v>344</v>
      </c>
      <c r="F345">
        <v>14270.54</v>
      </c>
    </row>
    <row r="346" spans="2:6" x14ac:dyDescent="0.25">
      <c r="B346">
        <v>237461544</v>
      </c>
      <c r="C346" t="s">
        <v>479</v>
      </c>
      <c r="D346" s="2">
        <v>44602</v>
      </c>
      <c r="E346" s="1" t="s">
        <v>345</v>
      </c>
      <c r="F346">
        <v>14316.54</v>
      </c>
    </row>
    <row r="347" spans="2:6" x14ac:dyDescent="0.25">
      <c r="B347">
        <v>238153383</v>
      </c>
      <c r="C347" t="s">
        <v>479</v>
      </c>
      <c r="D347" s="2">
        <v>44602</v>
      </c>
      <c r="E347" s="1" t="s">
        <v>346</v>
      </c>
      <c r="F347">
        <v>14362.54</v>
      </c>
    </row>
    <row r="348" spans="2:6" x14ac:dyDescent="0.25">
      <c r="B348">
        <v>238845222</v>
      </c>
      <c r="C348" t="s">
        <v>444</v>
      </c>
      <c r="D348" s="2">
        <v>44602</v>
      </c>
      <c r="E348" s="1" t="s">
        <v>347</v>
      </c>
      <c r="F348">
        <v>14408.54</v>
      </c>
    </row>
    <row r="349" spans="2:6" x14ac:dyDescent="0.25">
      <c r="B349">
        <v>239537061</v>
      </c>
      <c r="C349" t="s">
        <v>480</v>
      </c>
      <c r="D349" s="2">
        <v>44602</v>
      </c>
      <c r="E349" s="1" t="s">
        <v>348</v>
      </c>
      <c r="F349">
        <v>14454.54</v>
      </c>
    </row>
    <row r="350" spans="2:6" x14ac:dyDescent="0.25">
      <c r="B350">
        <v>240228900</v>
      </c>
      <c r="C350" t="s">
        <v>480</v>
      </c>
      <c r="D350" s="2">
        <v>44602</v>
      </c>
      <c r="E350" s="1" t="s">
        <v>349</v>
      </c>
      <c r="F350">
        <v>14500.54</v>
      </c>
    </row>
    <row r="351" spans="2:6" x14ac:dyDescent="0.25">
      <c r="B351">
        <v>240920739</v>
      </c>
      <c r="C351" t="s">
        <v>480</v>
      </c>
      <c r="D351" s="2">
        <v>44602</v>
      </c>
      <c r="E351" s="1" t="s">
        <v>350</v>
      </c>
      <c r="F351">
        <v>14546.54</v>
      </c>
    </row>
    <row r="352" spans="2:6" x14ac:dyDescent="0.25">
      <c r="B352">
        <v>241612578</v>
      </c>
      <c r="C352" t="s">
        <v>444</v>
      </c>
      <c r="D352" s="2">
        <v>44602</v>
      </c>
      <c r="E352" s="1" t="s">
        <v>351</v>
      </c>
      <c r="F352">
        <v>14592.54</v>
      </c>
    </row>
    <row r="353" spans="2:6" x14ac:dyDescent="0.25">
      <c r="B353">
        <v>242304417</v>
      </c>
      <c r="C353" t="s">
        <v>480</v>
      </c>
      <c r="D353" s="2">
        <v>44602</v>
      </c>
      <c r="E353" s="1" t="s">
        <v>352</v>
      </c>
      <c r="F353">
        <v>14638.54</v>
      </c>
    </row>
    <row r="354" spans="2:6" x14ac:dyDescent="0.25">
      <c r="B354">
        <v>242996256</v>
      </c>
      <c r="C354" t="s">
        <v>444</v>
      </c>
      <c r="D354" s="2">
        <v>44602</v>
      </c>
      <c r="E354" s="1" t="s">
        <v>353</v>
      </c>
      <c r="F354">
        <v>14684.54</v>
      </c>
    </row>
    <row r="355" spans="2:6" x14ac:dyDescent="0.25">
      <c r="B355">
        <v>243688095</v>
      </c>
      <c r="C355" t="s">
        <v>479</v>
      </c>
      <c r="D355" s="2">
        <v>44602</v>
      </c>
      <c r="E355" s="1" t="s">
        <v>354</v>
      </c>
      <c r="F355">
        <v>14730.54</v>
      </c>
    </row>
    <row r="356" spans="2:6" x14ac:dyDescent="0.25">
      <c r="B356">
        <v>244379934</v>
      </c>
      <c r="C356" t="s">
        <v>479</v>
      </c>
      <c r="D356" s="2">
        <v>44602</v>
      </c>
      <c r="E356" s="1" t="s">
        <v>355</v>
      </c>
      <c r="F356">
        <v>14776.54</v>
      </c>
    </row>
    <row r="357" spans="2:6" x14ac:dyDescent="0.25">
      <c r="B357">
        <v>245071773</v>
      </c>
      <c r="C357" t="s">
        <v>479</v>
      </c>
      <c r="D357" s="2">
        <v>44602</v>
      </c>
      <c r="E357" s="1" t="s">
        <v>356</v>
      </c>
      <c r="F357">
        <v>14822.54</v>
      </c>
    </row>
    <row r="358" spans="2:6" x14ac:dyDescent="0.25">
      <c r="B358">
        <v>245763612</v>
      </c>
      <c r="C358" t="s">
        <v>444</v>
      </c>
      <c r="D358" s="2">
        <v>44602</v>
      </c>
      <c r="E358" s="1" t="s">
        <v>357</v>
      </c>
      <c r="F358">
        <v>14868.54</v>
      </c>
    </row>
    <row r="359" spans="2:6" x14ac:dyDescent="0.25">
      <c r="B359">
        <v>246455451</v>
      </c>
      <c r="C359" t="s">
        <v>480</v>
      </c>
      <c r="D359" s="2">
        <v>44602</v>
      </c>
      <c r="E359" s="1" t="s">
        <v>358</v>
      </c>
      <c r="F359">
        <v>14914.54</v>
      </c>
    </row>
    <row r="360" spans="2:6" x14ac:dyDescent="0.25">
      <c r="B360">
        <v>247147290</v>
      </c>
      <c r="C360" t="s">
        <v>480</v>
      </c>
      <c r="D360" s="2">
        <v>44602</v>
      </c>
      <c r="E360" s="1" t="s">
        <v>359</v>
      </c>
      <c r="F360">
        <v>14960.54</v>
      </c>
    </row>
    <row r="361" spans="2:6" x14ac:dyDescent="0.25">
      <c r="B361">
        <v>247839129</v>
      </c>
      <c r="C361" t="s">
        <v>480</v>
      </c>
      <c r="D361" s="2">
        <v>44602</v>
      </c>
      <c r="E361" s="1" t="s">
        <v>360</v>
      </c>
      <c r="F361">
        <v>15006.54</v>
      </c>
    </row>
    <row r="362" spans="2:6" x14ac:dyDescent="0.25">
      <c r="B362">
        <v>248530968</v>
      </c>
      <c r="C362" t="s">
        <v>444</v>
      </c>
      <c r="D362" s="2">
        <v>44602</v>
      </c>
      <c r="E362" s="1" t="s">
        <v>361</v>
      </c>
      <c r="F362">
        <v>15052.54</v>
      </c>
    </row>
    <row r="363" spans="2:6" x14ac:dyDescent="0.25">
      <c r="B363">
        <v>249222807</v>
      </c>
      <c r="C363" t="s">
        <v>480</v>
      </c>
      <c r="D363" s="2">
        <v>44602</v>
      </c>
      <c r="E363" s="1" t="s">
        <v>362</v>
      </c>
      <c r="F363">
        <v>15098.54</v>
      </c>
    </row>
    <row r="364" spans="2:6" x14ac:dyDescent="0.25">
      <c r="B364">
        <v>249914646</v>
      </c>
      <c r="C364" t="s">
        <v>444</v>
      </c>
      <c r="D364" s="2">
        <v>44602</v>
      </c>
      <c r="E364" s="1" t="s">
        <v>363</v>
      </c>
      <c r="F364">
        <v>15144.54</v>
      </c>
    </row>
    <row r="365" spans="2:6" x14ac:dyDescent="0.25">
      <c r="B365">
        <v>250606485</v>
      </c>
      <c r="C365" t="s">
        <v>479</v>
      </c>
      <c r="D365" s="2">
        <v>44602</v>
      </c>
      <c r="E365" s="1" t="s">
        <v>364</v>
      </c>
      <c r="F365">
        <v>15190.54</v>
      </c>
    </row>
    <row r="366" spans="2:6" x14ac:dyDescent="0.25">
      <c r="B366">
        <v>251298324</v>
      </c>
      <c r="C366" t="s">
        <v>479</v>
      </c>
      <c r="D366" s="2">
        <v>44602</v>
      </c>
      <c r="E366" s="1" t="s">
        <v>365</v>
      </c>
      <c r="F366">
        <v>15236.54</v>
      </c>
    </row>
    <row r="367" spans="2:6" x14ac:dyDescent="0.25">
      <c r="B367">
        <v>251990163</v>
      </c>
      <c r="C367" t="s">
        <v>479</v>
      </c>
      <c r="D367" s="2">
        <v>44602</v>
      </c>
      <c r="E367" s="1" t="s">
        <v>366</v>
      </c>
      <c r="F367">
        <v>15282.54</v>
      </c>
    </row>
    <row r="368" spans="2:6" x14ac:dyDescent="0.25">
      <c r="B368">
        <v>252682002</v>
      </c>
      <c r="C368" t="s">
        <v>444</v>
      </c>
      <c r="D368" s="2">
        <v>44602</v>
      </c>
      <c r="E368" s="1" t="s">
        <v>367</v>
      </c>
      <c r="F368">
        <v>15328.54</v>
      </c>
    </row>
    <row r="369" spans="2:6" x14ac:dyDescent="0.25">
      <c r="B369">
        <v>253373841</v>
      </c>
      <c r="C369" t="s">
        <v>480</v>
      </c>
      <c r="D369" s="2">
        <v>44602</v>
      </c>
      <c r="E369" s="1" t="s">
        <v>368</v>
      </c>
      <c r="F369">
        <v>15374.54</v>
      </c>
    </row>
    <row r="370" spans="2:6" x14ac:dyDescent="0.25">
      <c r="B370">
        <v>254065680</v>
      </c>
      <c r="C370" t="s">
        <v>480</v>
      </c>
      <c r="D370" s="2">
        <v>44602</v>
      </c>
      <c r="E370" s="1" t="s">
        <v>369</v>
      </c>
      <c r="F370">
        <v>15420.54</v>
      </c>
    </row>
    <row r="371" spans="2:6" x14ac:dyDescent="0.25">
      <c r="B371">
        <v>254757519</v>
      </c>
      <c r="C371" t="s">
        <v>480</v>
      </c>
      <c r="D371" s="2">
        <v>44602</v>
      </c>
      <c r="E371" s="1" t="s">
        <v>370</v>
      </c>
      <c r="F371">
        <v>15466.54</v>
      </c>
    </row>
    <row r="372" spans="2:6" x14ac:dyDescent="0.25">
      <c r="B372">
        <v>255449358</v>
      </c>
      <c r="C372" t="s">
        <v>444</v>
      </c>
      <c r="D372" s="2">
        <v>44602</v>
      </c>
      <c r="E372" s="1" t="s">
        <v>371</v>
      </c>
      <c r="F372">
        <v>15512.54</v>
      </c>
    </row>
    <row r="373" spans="2:6" x14ac:dyDescent="0.25">
      <c r="B373">
        <v>256141197</v>
      </c>
      <c r="C373" t="s">
        <v>480</v>
      </c>
      <c r="D373" s="2">
        <v>44602</v>
      </c>
      <c r="E373" s="1" t="s">
        <v>372</v>
      </c>
      <c r="F373">
        <v>15558.54</v>
      </c>
    </row>
    <row r="374" spans="2:6" x14ac:dyDescent="0.25">
      <c r="B374">
        <v>256833036</v>
      </c>
      <c r="C374" t="s">
        <v>444</v>
      </c>
      <c r="D374" s="2">
        <v>44604</v>
      </c>
      <c r="E374" s="1" t="s">
        <v>373</v>
      </c>
      <c r="F374">
        <v>15604.54</v>
      </c>
    </row>
    <row r="375" spans="2:6" x14ac:dyDescent="0.25">
      <c r="B375">
        <v>257524875</v>
      </c>
      <c r="C375" t="s">
        <v>479</v>
      </c>
      <c r="D375" s="2">
        <v>44604</v>
      </c>
      <c r="E375" s="1" t="s">
        <v>374</v>
      </c>
      <c r="F375">
        <v>15650.54</v>
      </c>
    </row>
    <row r="376" spans="2:6" x14ac:dyDescent="0.25">
      <c r="B376">
        <v>258216714</v>
      </c>
      <c r="C376" t="s">
        <v>479</v>
      </c>
      <c r="D376" s="2">
        <v>44604</v>
      </c>
      <c r="E376" s="1" t="s">
        <v>152</v>
      </c>
      <c r="F376">
        <v>15696.54</v>
      </c>
    </row>
    <row r="377" spans="2:6" x14ac:dyDescent="0.25">
      <c r="B377">
        <v>258908553</v>
      </c>
      <c r="C377" t="s">
        <v>479</v>
      </c>
      <c r="D377" s="2">
        <v>44604</v>
      </c>
      <c r="E377" s="1" t="s">
        <v>375</v>
      </c>
      <c r="F377">
        <v>15742.54</v>
      </c>
    </row>
    <row r="378" spans="2:6" x14ac:dyDescent="0.25">
      <c r="B378">
        <v>259600392</v>
      </c>
      <c r="C378" t="s">
        <v>444</v>
      </c>
      <c r="D378" s="2">
        <v>44604</v>
      </c>
      <c r="E378" s="1" t="s">
        <v>376</v>
      </c>
      <c r="F378">
        <v>15788.54</v>
      </c>
    </row>
    <row r="379" spans="2:6" x14ac:dyDescent="0.25">
      <c r="B379">
        <v>260292231</v>
      </c>
      <c r="C379" t="s">
        <v>480</v>
      </c>
      <c r="D379" s="2">
        <v>44604</v>
      </c>
      <c r="E379" s="1" t="s">
        <v>377</v>
      </c>
      <c r="F379">
        <v>15834.54</v>
      </c>
    </row>
    <row r="380" spans="2:6" x14ac:dyDescent="0.25">
      <c r="B380">
        <v>260984070</v>
      </c>
      <c r="C380" t="s">
        <v>480</v>
      </c>
      <c r="D380" s="2">
        <v>44604</v>
      </c>
      <c r="E380" s="1" t="s">
        <v>378</v>
      </c>
      <c r="F380">
        <v>15880.54</v>
      </c>
    </row>
    <row r="381" spans="2:6" x14ac:dyDescent="0.25">
      <c r="B381">
        <v>261675909</v>
      </c>
      <c r="C381" t="s">
        <v>480</v>
      </c>
      <c r="D381" s="2">
        <v>44604</v>
      </c>
      <c r="E381" s="1" t="s">
        <v>379</v>
      </c>
      <c r="F381">
        <v>15926.54</v>
      </c>
    </row>
    <row r="382" spans="2:6" x14ac:dyDescent="0.25">
      <c r="B382">
        <v>262367748</v>
      </c>
      <c r="C382" t="s">
        <v>444</v>
      </c>
      <c r="D382" s="2">
        <v>44604</v>
      </c>
      <c r="E382" s="1" t="s">
        <v>380</v>
      </c>
      <c r="F382">
        <v>15972.54</v>
      </c>
    </row>
    <row r="383" spans="2:6" x14ac:dyDescent="0.25">
      <c r="B383">
        <v>263059587</v>
      </c>
      <c r="C383" t="s">
        <v>480</v>
      </c>
      <c r="D383" s="2">
        <v>44604</v>
      </c>
      <c r="E383" s="1" t="s">
        <v>381</v>
      </c>
      <c r="F383">
        <v>16018.54</v>
      </c>
    </row>
    <row r="384" spans="2:6" x14ac:dyDescent="0.25">
      <c r="B384">
        <v>263751426</v>
      </c>
      <c r="C384" t="s">
        <v>444</v>
      </c>
      <c r="D384" s="2">
        <v>44604</v>
      </c>
      <c r="E384" s="1" t="s">
        <v>382</v>
      </c>
      <c r="F384">
        <v>16064.54</v>
      </c>
    </row>
    <row r="385" spans="2:6" x14ac:dyDescent="0.25">
      <c r="B385">
        <v>264443265</v>
      </c>
      <c r="C385" t="s">
        <v>479</v>
      </c>
      <c r="D385" s="2">
        <v>44604</v>
      </c>
      <c r="E385" s="1" t="s">
        <v>383</v>
      </c>
      <c r="F385">
        <v>16110.54</v>
      </c>
    </row>
    <row r="386" spans="2:6" x14ac:dyDescent="0.25">
      <c r="B386">
        <v>265135104</v>
      </c>
      <c r="C386" t="s">
        <v>479</v>
      </c>
      <c r="D386" s="2">
        <v>44604</v>
      </c>
      <c r="E386" s="1" t="s">
        <v>384</v>
      </c>
      <c r="F386">
        <v>16156.54</v>
      </c>
    </row>
    <row r="387" spans="2:6" x14ac:dyDescent="0.25">
      <c r="B387">
        <v>265826943</v>
      </c>
      <c r="C387" t="s">
        <v>479</v>
      </c>
      <c r="D387" s="2">
        <v>44604</v>
      </c>
      <c r="E387" s="1" t="s">
        <v>385</v>
      </c>
      <c r="F387">
        <v>16202.54</v>
      </c>
    </row>
    <row r="388" spans="2:6" x14ac:dyDescent="0.25">
      <c r="B388">
        <v>266518782</v>
      </c>
      <c r="C388" t="s">
        <v>444</v>
      </c>
      <c r="D388" s="2">
        <v>44604</v>
      </c>
      <c r="E388" s="1" t="s">
        <v>386</v>
      </c>
      <c r="F388">
        <v>16248.54</v>
      </c>
    </row>
    <row r="389" spans="2:6" x14ac:dyDescent="0.25">
      <c r="B389">
        <v>267210621</v>
      </c>
      <c r="C389" t="s">
        <v>480</v>
      </c>
      <c r="D389" s="2">
        <v>44604</v>
      </c>
      <c r="E389" s="1" t="s">
        <v>387</v>
      </c>
      <c r="F389">
        <v>16294.54</v>
      </c>
    </row>
    <row r="390" spans="2:6" x14ac:dyDescent="0.25">
      <c r="B390">
        <v>267902460</v>
      </c>
      <c r="C390" t="s">
        <v>480</v>
      </c>
      <c r="D390" s="2">
        <v>44604</v>
      </c>
      <c r="E390" s="1" t="s">
        <v>388</v>
      </c>
      <c r="F390">
        <v>16340.54</v>
      </c>
    </row>
    <row r="391" spans="2:6" x14ac:dyDescent="0.25">
      <c r="B391">
        <v>268594299</v>
      </c>
      <c r="C391" t="s">
        <v>480</v>
      </c>
      <c r="D391" s="2">
        <v>44604</v>
      </c>
      <c r="E391" s="1" t="s">
        <v>389</v>
      </c>
      <c r="F391">
        <v>16386.54</v>
      </c>
    </row>
    <row r="392" spans="2:6" x14ac:dyDescent="0.25">
      <c r="B392">
        <v>269286138</v>
      </c>
      <c r="C392" t="s">
        <v>444</v>
      </c>
      <c r="D392" s="2">
        <v>44604</v>
      </c>
      <c r="E392" s="1" t="s">
        <v>390</v>
      </c>
      <c r="F392">
        <v>16432.54</v>
      </c>
    </row>
    <row r="393" spans="2:6" x14ac:dyDescent="0.25">
      <c r="B393">
        <v>269977977</v>
      </c>
      <c r="C393" t="s">
        <v>480</v>
      </c>
      <c r="D393" s="2">
        <v>44604</v>
      </c>
      <c r="E393" s="1" t="s">
        <v>391</v>
      </c>
      <c r="F393">
        <v>16478.54</v>
      </c>
    </row>
    <row r="394" spans="2:6" x14ac:dyDescent="0.25">
      <c r="B394">
        <v>270669816</v>
      </c>
      <c r="C394" t="s">
        <v>444</v>
      </c>
      <c r="D394" s="2">
        <v>44604</v>
      </c>
      <c r="E394" s="1" t="s">
        <v>392</v>
      </c>
      <c r="F394">
        <v>16524.54</v>
      </c>
    </row>
    <row r="395" spans="2:6" x14ac:dyDescent="0.25">
      <c r="B395">
        <v>271361655</v>
      </c>
      <c r="C395" t="s">
        <v>479</v>
      </c>
      <c r="D395" s="2">
        <v>44604</v>
      </c>
      <c r="E395" s="1" t="s">
        <v>393</v>
      </c>
      <c r="F395">
        <v>16570.54</v>
      </c>
    </row>
    <row r="396" spans="2:6" x14ac:dyDescent="0.25">
      <c r="B396">
        <v>272053494</v>
      </c>
      <c r="C396" t="s">
        <v>479</v>
      </c>
      <c r="D396" s="2">
        <v>44604</v>
      </c>
      <c r="E396" s="1" t="s">
        <v>394</v>
      </c>
      <c r="F396">
        <v>16616.54</v>
      </c>
    </row>
    <row r="397" spans="2:6" x14ac:dyDescent="0.25">
      <c r="B397">
        <v>272745333</v>
      </c>
      <c r="C397" t="s">
        <v>479</v>
      </c>
      <c r="D397" s="2">
        <v>44604</v>
      </c>
      <c r="E397" s="1" t="s">
        <v>395</v>
      </c>
      <c r="F397">
        <v>16662.54</v>
      </c>
    </row>
    <row r="398" spans="2:6" x14ac:dyDescent="0.25">
      <c r="B398">
        <v>273437172</v>
      </c>
      <c r="C398" t="s">
        <v>444</v>
      </c>
      <c r="D398" s="2">
        <v>44604</v>
      </c>
      <c r="E398" s="1" t="s">
        <v>396</v>
      </c>
      <c r="F398">
        <v>16708.54</v>
      </c>
    </row>
    <row r="399" spans="2:6" x14ac:dyDescent="0.25">
      <c r="B399">
        <v>274129011</v>
      </c>
      <c r="C399" t="s">
        <v>480</v>
      </c>
      <c r="D399" s="2">
        <v>44604</v>
      </c>
      <c r="E399" s="1" t="s">
        <v>397</v>
      </c>
      <c r="F399">
        <v>16754.54</v>
      </c>
    </row>
    <row r="400" spans="2:6" x14ac:dyDescent="0.25">
      <c r="B400">
        <v>274820850</v>
      </c>
      <c r="C400" t="s">
        <v>480</v>
      </c>
      <c r="D400" s="2">
        <v>44604</v>
      </c>
      <c r="E400" s="1" t="s">
        <v>398</v>
      </c>
      <c r="F400">
        <v>16800.54</v>
      </c>
    </row>
    <row r="401" spans="2:6" x14ac:dyDescent="0.25">
      <c r="B401">
        <v>275512689</v>
      </c>
      <c r="C401" t="s">
        <v>480</v>
      </c>
      <c r="D401" s="2">
        <v>44604</v>
      </c>
      <c r="E401" s="1" t="s">
        <v>399</v>
      </c>
      <c r="F401">
        <v>16846.54</v>
      </c>
    </row>
    <row r="402" spans="2:6" x14ac:dyDescent="0.25">
      <c r="B402">
        <v>276204528</v>
      </c>
      <c r="C402" t="s">
        <v>444</v>
      </c>
      <c r="D402" s="2">
        <v>44604</v>
      </c>
      <c r="E402" s="1" t="s">
        <v>400</v>
      </c>
      <c r="F402">
        <v>16892.54</v>
      </c>
    </row>
    <row r="403" spans="2:6" x14ac:dyDescent="0.25">
      <c r="B403">
        <v>276896367</v>
      </c>
      <c r="C403" t="s">
        <v>480</v>
      </c>
      <c r="D403" s="2">
        <v>44604</v>
      </c>
      <c r="E403" s="1" t="s">
        <v>212</v>
      </c>
      <c r="F403">
        <v>16938.54</v>
      </c>
    </row>
    <row r="404" spans="2:6" x14ac:dyDescent="0.25">
      <c r="B404">
        <v>277588206</v>
      </c>
      <c r="C404" t="s">
        <v>444</v>
      </c>
      <c r="D404" s="2">
        <v>44604</v>
      </c>
      <c r="E404" s="1" t="s">
        <v>401</v>
      </c>
      <c r="F404">
        <v>16984.54</v>
      </c>
    </row>
    <row r="405" spans="2:6" x14ac:dyDescent="0.25">
      <c r="B405">
        <v>278280045</v>
      </c>
      <c r="C405" t="s">
        <v>479</v>
      </c>
      <c r="D405" s="2">
        <v>44604</v>
      </c>
      <c r="E405" s="1" t="s">
        <v>402</v>
      </c>
      <c r="F405">
        <v>17030.54</v>
      </c>
    </row>
    <row r="406" spans="2:6" x14ac:dyDescent="0.25">
      <c r="B406">
        <v>278971884</v>
      </c>
      <c r="C406" t="s">
        <v>479</v>
      </c>
      <c r="D406" s="2">
        <v>44604</v>
      </c>
      <c r="E406" s="1" t="s">
        <v>403</v>
      </c>
      <c r="F406">
        <v>17076.54</v>
      </c>
    </row>
    <row r="407" spans="2:6" x14ac:dyDescent="0.25">
      <c r="B407">
        <v>279663723</v>
      </c>
      <c r="C407" t="s">
        <v>479</v>
      </c>
      <c r="D407" s="2">
        <v>44604</v>
      </c>
      <c r="E407" s="1" t="s">
        <v>404</v>
      </c>
      <c r="F407">
        <v>17122.54</v>
      </c>
    </row>
    <row r="408" spans="2:6" x14ac:dyDescent="0.25">
      <c r="B408">
        <v>280355562</v>
      </c>
      <c r="C408" t="s">
        <v>444</v>
      </c>
      <c r="D408" s="2">
        <v>44604</v>
      </c>
      <c r="E408" s="1" t="s">
        <v>405</v>
      </c>
      <c r="F408">
        <v>17168.54</v>
      </c>
    </row>
    <row r="409" spans="2:6" x14ac:dyDescent="0.25">
      <c r="B409">
        <v>281047401</v>
      </c>
      <c r="C409" t="s">
        <v>480</v>
      </c>
      <c r="D409" s="2">
        <v>44604</v>
      </c>
      <c r="E409" s="1" t="s">
        <v>406</v>
      </c>
      <c r="F409">
        <v>17214.54</v>
      </c>
    </row>
    <row r="410" spans="2:6" x14ac:dyDescent="0.25">
      <c r="B410">
        <v>281739240</v>
      </c>
      <c r="C410" t="s">
        <v>480</v>
      </c>
      <c r="D410" s="2">
        <v>44604</v>
      </c>
      <c r="E410" s="1" t="s">
        <v>407</v>
      </c>
      <c r="F410">
        <v>17260.54</v>
      </c>
    </row>
    <row r="411" spans="2:6" x14ac:dyDescent="0.25">
      <c r="B411">
        <v>282431079</v>
      </c>
      <c r="C411" t="s">
        <v>480</v>
      </c>
      <c r="D411" s="2">
        <v>44604</v>
      </c>
      <c r="E411" s="1" t="s">
        <v>408</v>
      </c>
      <c r="F411">
        <v>17306.54</v>
      </c>
    </row>
    <row r="412" spans="2:6" x14ac:dyDescent="0.25">
      <c r="B412">
        <v>283122918</v>
      </c>
      <c r="C412" t="s">
        <v>444</v>
      </c>
      <c r="D412" s="2">
        <v>44604</v>
      </c>
      <c r="E412" s="1" t="s">
        <v>409</v>
      </c>
      <c r="F412">
        <v>17352.54</v>
      </c>
    </row>
    <row r="413" spans="2:6" x14ac:dyDescent="0.25">
      <c r="B413">
        <v>283814757</v>
      </c>
      <c r="C413" t="s">
        <v>480</v>
      </c>
      <c r="D413" s="2">
        <v>44604</v>
      </c>
      <c r="E413" s="1" t="s">
        <v>410</v>
      </c>
      <c r="F413">
        <v>17398.54</v>
      </c>
    </row>
    <row r="414" spans="2:6" x14ac:dyDescent="0.25">
      <c r="B414">
        <v>284506596</v>
      </c>
      <c r="C414" t="s">
        <v>444</v>
      </c>
      <c r="D414" s="2">
        <v>44604</v>
      </c>
      <c r="E414" s="1" t="s">
        <v>411</v>
      </c>
      <c r="F414">
        <v>17444.54</v>
      </c>
    </row>
    <row r="415" spans="2:6" x14ac:dyDescent="0.25">
      <c r="B415">
        <v>285198435</v>
      </c>
      <c r="C415" t="s">
        <v>479</v>
      </c>
      <c r="D415" s="2">
        <v>44604</v>
      </c>
      <c r="E415" s="1" t="s">
        <v>412</v>
      </c>
      <c r="F415">
        <v>17490.54</v>
      </c>
    </row>
    <row r="416" spans="2:6" x14ac:dyDescent="0.25">
      <c r="B416">
        <v>285890274</v>
      </c>
      <c r="C416" t="s">
        <v>479</v>
      </c>
      <c r="D416" s="2">
        <v>44604</v>
      </c>
      <c r="E416" s="1" t="s">
        <v>413</v>
      </c>
      <c r="F416">
        <v>17536.54</v>
      </c>
    </row>
    <row r="417" spans="2:6" x14ac:dyDescent="0.25">
      <c r="B417">
        <v>286582113</v>
      </c>
      <c r="C417" t="s">
        <v>479</v>
      </c>
      <c r="D417" s="2">
        <v>44604</v>
      </c>
      <c r="E417" s="1" t="s">
        <v>414</v>
      </c>
      <c r="F417">
        <v>17582.54</v>
      </c>
    </row>
    <row r="418" spans="2:6" x14ac:dyDescent="0.25">
      <c r="B418">
        <v>287273952</v>
      </c>
      <c r="C418" t="s">
        <v>444</v>
      </c>
      <c r="D418" s="2">
        <v>44623</v>
      </c>
      <c r="E418" s="1" t="s">
        <v>415</v>
      </c>
      <c r="F418">
        <v>17628.54</v>
      </c>
    </row>
    <row r="419" spans="2:6" x14ac:dyDescent="0.25">
      <c r="B419">
        <v>287965791</v>
      </c>
      <c r="C419" t="s">
        <v>480</v>
      </c>
      <c r="D419" s="2">
        <v>44623</v>
      </c>
      <c r="E419" s="1" t="s">
        <v>416</v>
      </c>
      <c r="F419">
        <v>17674.54</v>
      </c>
    </row>
    <row r="420" spans="2:6" x14ac:dyDescent="0.25">
      <c r="B420">
        <v>288657630</v>
      </c>
      <c r="C420" t="s">
        <v>480</v>
      </c>
      <c r="D420" s="2">
        <v>44624</v>
      </c>
      <c r="E420" s="1" t="s">
        <v>417</v>
      </c>
      <c r="F420">
        <v>17720.54</v>
      </c>
    </row>
    <row r="421" spans="2:6" x14ac:dyDescent="0.25">
      <c r="B421">
        <v>289349469</v>
      </c>
      <c r="C421" t="s">
        <v>480</v>
      </c>
      <c r="D421" s="2">
        <v>44624</v>
      </c>
      <c r="E421" s="1" t="s">
        <v>418</v>
      </c>
      <c r="F421">
        <v>17766.54</v>
      </c>
    </row>
    <row r="422" spans="2:6" x14ac:dyDescent="0.25">
      <c r="B422">
        <v>290041308</v>
      </c>
      <c r="C422" t="s">
        <v>444</v>
      </c>
      <c r="D422" s="2">
        <v>44625</v>
      </c>
      <c r="E422" s="1" t="s">
        <v>419</v>
      </c>
      <c r="F422">
        <v>17812.54</v>
      </c>
    </row>
    <row r="423" spans="2:6" x14ac:dyDescent="0.25">
      <c r="B423">
        <v>290733147</v>
      </c>
      <c r="C423" t="s">
        <v>480</v>
      </c>
      <c r="D423" s="2">
        <v>44625</v>
      </c>
      <c r="E423" s="1" t="s">
        <v>420</v>
      </c>
      <c r="F423">
        <v>17858.54</v>
      </c>
    </row>
    <row r="424" spans="2:6" x14ac:dyDescent="0.25">
      <c r="B424">
        <v>291424986</v>
      </c>
      <c r="C424" t="s">
        <v>444</v>
      </c>
      <c r="D424" s="2">
        <v>44626</v>
      </c>
      <c r="E424" s="1" t="s">
        <v>421</v>
      </c>
      <c r="F424">
        <v>17904.54</v>
      </c>
    </row>
    <row r="425" spans="2:6" x14ac:dyDescent="0.25">
      <c r="B425">
        <v>292116825</v>
      </c>
      <c r="C425" t="s">
        <v>479</v>
      </c>
      <c r="D425" s="2">
        <v>44626</v>
      </c>
      <c r="E425" s="1" t="s">
        <v>422</v>
      </c>
      <c r="F425">
        <v>17950.54</v>
      </c>
    </row>
    <row r="426" spans="2:6" x14ac:dyDescent="0.25">
      <c r="B426">
        <v>292808664</v>
      </c>
      <c r="C426" t="s">
        <v>479</v>
      </c>
      <c r="D426" s="2">
        <v>44627</v>
      </c>
      <c r="E426" s="1" t="s">
        <v>423</v>
      </c>
      <c r="F426">
        <v>17996.54</v>
      </c>
    </row>
    <row r="427" spans="2:6" x14ac:dyDescent="0.25">
      <c r="B427">
        <v>293500503</v>
      </c>
      <c r="C427" t="s">
        <v>479</v>
      </c>
      <c r="D427" s="2">
        <v>44627</v>
      </c>
      <c r="E427" s="1" t="s">
        <v>424</v>
      </c>
      <c r="F427">
        <v>18042.54</v>
      </c>
    </row>
    <row r="428" spans="2:6" x14ac:dyDescent="0.25">
      <c r="B428">
        <v>294192342</v>
      </c>
      <c r="C428" t="s">
        <v>444</v>
      </c>
      <c r="D428" s="2">
        <v>44628</v>
      </c>
      <c r="E428" s="1" t="s">
        <v>425</v>
      </c>
      <c r="F428">
        <v>18088.54</v>
      </c>
    </row>
    <row r="429" spans="2:6" x14ac:dyDescent="0.25">
      <c r="B429">
        <v>294884181</v>
      </c>
      <c r="C429" t="s">
        <v>480</v>
      </c>
      <c r="D429" s="2">
        <v>44628</v>
      </c>
      <c r="E429" s="1" t="s">
        <v>426</v>
      </c>
      <c r="F429">
        <v>18134.54</v>
      </c>
    </row>
    <row r="430" spans="2:6" x14ac:dyDescent="0.25">
      <c r="B430">
        <v>295576020</v>
      </c>
      <c r="C430" t="s">
        <v>480</v>
      </c>
      <c r="D430" s="2">
        <v>44629</v>
      </c>
      <c r="E430" s="1" t="s">
        <v>427</v>
      </c>
      <c r="F430">
        <v>18180.54</v>
      </c>
    </row>
    <row r="431" spans="2:6" x14ac:dyDescent="0.25">
      <c r="B431">
        <v>296267859</v>
      </c>
      <c r="C431" t="s">
        <v>480</v>
      </c>
      <c r="D431" s="2">
        <v>44629</v>
      </c>
      <c r="E431" s="1" t="s">
        <v>428</v>
      </c>
      <c r="F431">
        <v>18226.54</v>
      </c>
    </row>
    <row r="432" spans="2:6" x14ac:dyDescent="0.25">
      <c r="B432">
        <v>296959698</v>
      </c>
      <c r="C432" t="s">
        <v>444</v>
      </c>
      <c r="D432" s="2">
        <v>44630</v>
      </c>
      <c r="E432" s="1" t="s">
        <v>429</v>
      </c>
      <c r="F432">
        <v>18272.54</v>
      </c>
    </row>
    <row r="433" spans="2:6" x14ac:dyDescent="0.25">
      <c r="B433">
        <v>297651537</v>
      </c>
      <c r="C433" t="s">
        <v>480</v>
      </c>
      <c r="D433" s="2">
        <v>44630</v>
      </c>
      <c r="E433" s="1" t="s">
        <v>430</v>
      </c>
      <c r="F433">
        <v>18318.54</v>
      </c>
    </row>
    <row r="434" spans="2:6" x14ac:dyDescent="0.25">
      <c r="B434">
        <v>298343376</v>
      </c>
      <c r="C434" t="s">
        <v>444</v>
      </c>
      <c r="D434" s="2">
        <v>44631</v>
      </c>
      <c r="E434" s="1" t="s">
        <v>431</v>
      </c>
      <c r="F434">
        <v>18364.54</v>
      </c>
    </row>
    <row r="435" spans="2:6" x14ac:dyDescent="0.25">
      <c r="B435">
        <v>299035215</v>
      </c>
      <c r="C435" t="s">
        <v>479</v>
      </c>
      <c r="D435" s="2">
        <v>44632</v>
      </c>
      <c r="E435" s="1" t="s">
        <v>432</v>
      </c>
      <c r="F435">
        <v>18410.54</v>
      </c>
    </row>
    <row r="436" spans="2:6" x14ac:dyDescent="0.25">
      <c r="B436">
        <v>299727054</v>
      </c>
      <c r="C436" t="s">
        <v>479</v>
      </c>
      <c r="D436" s="2">
        <v>44633</v>
      </c>
      <c r="E436" s="1" t="s">
        <v>433</v>
      </c>
      <c r="F436">
        <v>18456.54</v>
      </c>
    </row>
    <row r="437" spans="2:6" x14ac:dyDescent="0.25">
      <c r="B437">
        <v>300418893</v>
      </c>
      <c r="C437" t="s">
        <v>479</v>
      </c>
      <c r="D437" s="2">
        <v>44634</v>
      </c>
      <c r="E437" s="1" t="s">
        <v>434</v>
      </c>
      <c r="F437">
        <v>18502.54</v>
      </c>
    </row>
    <row r="438" spans="2:6" x14ac:dyDescent="0.25">
      <c r="B438">
        <v>301110732</v>
      </c>
      <c r="C438" t="s">
        <v>444</v>
      </c>
      <c r="D438" s="2">
        <v>44635</v>
      </c>
      <c r="E438" s="1" t="s">
        <v>435</v>
      </c>
      <c r="F438">
        <v>18548.54</v>
      </c>
    </row>
    <row r="439" spans="2:6" x14ac:dyDescent="0.25">
      <c r="B439">
        <v>301802571</v>
      </c>
      <c r="C439" t="s">
        <v>480</v>
      </c>
      <c r="D439" s="2">
        <v>44636</v>
      </c>
      <c r="E439" s="1" t="s">
        <v>436</v>
      </c>
      <c r="F439">
        <v>18594.54</v>
      </c>
    </row>
    <row r="440" spans="2:6" x14ac:dyDescent="0.25">
      <c r="B440">
        <v>302494410</v>
      </c>
      <c r="C440" t="s">
        <v>480</v>
      </c>
      <c r="D440" s="2">
        <v>44637</v>
      </c>
      <c r="E440" s="1" t="s">
        <v>437</v>
      </c>
      <c r="F440">
        <v>18640.54</v>
      </c>
    </row>
    <row r="441" spans="2:6" x14ac:dyDescent="0.25">
      <c r="B441">
        <v>303186249</v>
      </c>
      <c r="C441" t="s">
        <v>480</v>
      </c>
      <c r="D441" s="2">
        <v>44638</v>
      </c>
      <c r="E441" s="1" t="s">
        <v>438</v>
      </c>
      <c r="F441">
        <v>18686.54</v>
      </c>
    </row>
    <row r="442" spans="2:6" x14ac:dyDescent="0.25">
      <c r="B442">
        <v>303878088</v>
      </c>
      <c r="C442" t="s">
        <v>444</v>
      </c>
      <c r="D442" s="2">
        <v>44639</v>
      </c>
      <c r="E442" s="1" t="s">
        <v>439</v>
      </c>
      <c r="F442">
        <v>18732.54</v>
      </c>
    </row>
    <row r="443" spans="2:6" x14ac:dyDescent="0.25">
      <c r="B443">
        <v>304569927</v>
      </c>
      <c r="C443" t="s">
        <v>480</v>
      </c>
      <c r="D443" s="2">
        <v>44640</v>
      </c>
      <c r="E443" s="1" t="s">
        <v>440</v>
      </c>
      <c r="F443">
        <v>18778.54</v>
      </c>
    </row>
    <row r="444" spans="2:6" x14ac:dyDescent="0.25">
      <c r="B444">
        <v>305261766</v>
      </c>
      <c r="C444" t="s">
        <v>444</v>
      </c>
      <c r="D444" s="2">
        <v>44641</v>
      </c>
      <c r="E444" s="1" t="s">
        <v>441</v>
      </c>
      <c r="F444">
        <v>18824.54</v>
      </c>
    </row>
    <row r="445" spans="2:6" x14ac:dyDescent="0.25">
      <c r="B445">
        <v>305953605</v>
      </c>
      <c r="C445" t="s">
        <v>479</v>
      </c>
      <c r="D445" s="2">
        <v>44642</v>
      </c>
      <c r="E445" s="1" t="s">
        <v>442</v>
      </c>
      <c r="F445">
        <v>18870.54</v>
      </c>
    </row>
    <row r="446" spans="2:6" x14ac:dyDescent="0.25">
      <c r="B446">
        <v>306645444</v>
      </c>
      <c r="C446" t="s">
        <v>479</v>
      </c>
      <c r="D446" s="2">
        <v>44643</v>
      </c>
      <c r="E446" s="1" t="s">
        <v>443</v>
      </c>
      <c r="F446">
        <v>18916.54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CDFCEBFFC594CA60274FF3DD79D03" ma:contentTypeVersion="7" ma:contentTypeDescription="Create a new document." ma:contentTypeScope="" ma:versionID="9087dd11fc91df786a4b93d921dfbd1a">
  <xsd:schema xmlns:xsd="http://www.w3.org/2001/XMLSchema" xmlns:xs="http://www.w3.org/2001/XMLSchema" xmlns:p="http://schemas.microsoft.com/office/2006/metadata/properties" xmlns:ns3="eee7ebc2-0d02-4e61-9900-23a8b2b91a96" targetNamespace="http://schemas.microsoft.com/office/2006/metadata/properties" ma:root="true" ma:fieldsID="0849296ef754817ed6c5de5022dba220" ns3:_="">
    <xsd:import namespace="eee7ebc2-0d02-4e61-9900-23a8b2b91a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7ebc2-0d02-4e61-9900-23a8b2b91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F5245-90A6-42AC-94C5-D679A7946CE0}">
  <ds:schemaRefs>
    <ds:schemaRef ds:uri="http://purl.org/dc/elements/1.1/"/>
    <ds:schemaRef ds:uri="eee7ebc2-0d02-4e61-9900-23a8b2b91a96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390FCE-E43F-48B1-9F81-73D4DB886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7ebc2-0d02-4e61-9900-23a8b2b91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AEEDC-9B92-4928-B46A-29A5EEF923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Desafio</vt:lpstr>
      <vt:lpstr>1 - Base_relatório</vt:lpstr>
      <vt:lpstr>2 - Base_de_vendas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Nascimento</dc:creator>
  <cp:lastModifiedBy>Lucas</cp:lastModifiedBy>
  <dcterms:created xsi:type="dcterms:W3CDTF">2022-04-14T13:00:34Z</dcterms:created>
  <dcterms:modified xsi:type="dcterms:W3CDTF">2022-04-15T21:54:47Z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0x0101002DECDFCEBFFC594CA60274FF3DD79D03</vt:lpwstr>
  </property>
</Properties>
</file>