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POMN-L66\Documents\BMN 2021\data SO 21\"/>
    </mc:Choice>
  </mc:AlternateContent>
  <bookViews>
    <workbookView xWindow="0" yWindow="0" windowWidth="23040" windowHeight="9384" activeTab="1"/>
  </bookViews>
  <sheets>
    <sheet name="Table 1" sheetId="1" r:id="rId1"/>
    <sheet name="Table 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6" i="2" l="1"/>
  <c r="J216" i="2"/>
  <c r="D216" i="2"/>
  <c r="J161" i="2" l="1"/>
  <c r="L187" i="2" l="1"/>
  <c r="L188" i="2" s="1"/>
  <c r="J213" i="2" l="1"/>
  <c r="J211" i="2"/>
  <c r="J201" i="2"/>
  <c r="J199" i="2"/>
  <c r="J194" i="2"/>
  <c r="J193" i="2"/>
  <c r="J191" i="2"/>
  <c r="J190" i="2"/>
  <c r="J189" i="2"/>
  <c r="J183" i="2"/>
  <c r="J182" i="2"/>
  <c r="J181" i="2"/>
  <c r="J180" i="2"/>
  <c r="J177" i="2"/>
  <c r="J176" i="2"/>
  <c r="J168" i="2"/>
  <c r="J165" i="2"/>
  <c r="J164" i="2"/>
  <c r="J160" i="2" l="1"/>
  <c r="J158" i="2"/>
  <c r="J155" i="2"/>
  <c r="J153" i="2"/>
  <c r="J151" i="2"/>
  <c r="J135" i="2"/>
  <c r="J134" i="2"/>
  <c r="J126" i="2"/>
  <c r="J125" i="2"/>
  <c r="J124" i="2"/>
  <c r="J123" i="2"/>
  <c r="J105" i="2"/>
  <c r="J97" i="2"/>
  <c r="J90" i="2"/>
  <c r="J85" i="2"/>
  <c r="J81" i="2" l="1"/>
  <c r="J80" i="2"/>
  <c r="J79" i="2"/>
  <c r="J77" i="2"/>
  <c r="J75" i="2"/>
  <c r="J71" i="2"/>
  <c r="J67" i="2"/>
  <c r="J56" i="2"/>
  <c r="J55" i="2"/>
  <c r="J54" i="2"/>
  <c r="J51" i="2"/>
  <c r="J41" i="2"/>
  <c r="J31" i="2"/>
  <c r="J203" i="2"/>
  <c r="J204" i="2"/>
  <c r="J205" i="2"/>
  <c r="J206" i="2"/>
  <c r="J207" i="2"/>
  <c r="J208" i="2"/>
  <c r="J209" i="2"/>
  <c r="J210" i="2"/>
  <c r="J212" i="2"/>
  <c r="J214" i="2"/>
  <c r="J215" i="2"/>
  <c r="J202" i="2"/>
  <c r="J154" i="2"/>
  <c r="J156" i="2"/>
  <c r="J157" i="2"/>
  <c r="J159" i="2"/>
  <c r="J162" i="2"/>
  <c r="J163" i="2"/>
  <c r="J166" i="2"/>
  <c r="J167" i="2"/>
  <c r="J169" i="2"/>
  <c r="J170" i="2"/>
  <c r="J171" i="2"/>
  <c r="J172" i="2"/>
  <c r="J173" i="2"/>
  <c r="J174" i="2"/>
  <c r="J175" i="2"/>
  <c r="J178" i="2"/>
  <c r="J179" i="2"/>
  <c r="J184" i="2"/>
  <c r="J185" i="2"/>
  <c r="J186" i="2"/>
  <c r="J187" i="2"/>
  <c r="J188" i="2"/>
  <c r="J192" i="2"/>
  <c r="J195" i="2"/>
  <c r="J196" i="2"/>
  <c r="J197" i="2"/>
  <c r="J150" i="2"/>
  <c r="J145" i="2"/>
  <c r="J146" i="2"/>
  <c r="J147" i="2"/>
  <c r="J148" i="2"/>
  <c r="J149" i="2"/>
  <c r="J141" i="2"/>
  <c r="J142" i="2"/>
  <c r="J143" i="2"/>
  <c r="J144" i="2"/>
  <c r="J127" i="2"/>
  <c r="J128" i="2"/>
  <c r="J129" i="2"/>
  <c r="J130" i="2"/>
  <c r="J131" i="2"/>
  <c r="J132" i="2"/>
  <c r="J133" i="2"/>
  <c r="J136" i="2"/>
  <c r="J137" i="2"/>
  <c r="J138" i="2"/>
  <c r="J139" i="2"/>
  <c r="J140" i="2"/>
  <c r="J61" i="2"/>
  <c r="J62" i="2"/>
  <c r="J63" i="2"/>
  <c r="J64" i="2"/>
  <c r="J65" i="2"/>
  <c r="J66" i="2"/>
  <c r="J68" i="2"/>
  <c r="J69" i="2"/>
  <c r="J70" i="2"/>
  <c r="J72" i="2"/>
  <c r="J73" i="2"/>
  <c r="J74" i="2"/>
  <c r="J76" i="2"/>
  <c r="J78" i="2"/>
  <c r="J82" i="2"/>
  <c r="J83" i="2"/>
  <c r="J84" i="2"/>
  <c r="J86" i="2"/>
  <c r="J87" i="2"/>
  <c r="J88" i="2"/>
  <c r="J89" i="2"/>
  <c r="J91" i="2"/>
  <c r="J92" i="2"/>
  <c r="J93" i="2"/>
  <c r="J94" i="2"/>
  <c r="J95" i="2"/>
  <c r="J96" i="2"/>
  <c r="J98" i="2"/>
  <c r="J99" i="2"/>
  <c r="J100" i="2"/>
  <c r="J101" i="2"/>
  <c r="J102" i="2"/>
  <c r="J103" i="2"/>
  <c r="J104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60" i="2"/>
  <c r="J57" i="2"/>
  <c r="J58" i="2"/>
  <c r="J53" i="2"/>
  <c r="J48" i="2"/>
  <c r="J49" i="2"/>
  <c r="J50" i="2"/>
  <c r="J47" i="2"/>
  <c r="J45" i="2"/>
  <c r="J44" i="2"/>
  <c r="J37" i="2"/>
  <c r="J38" i="2"/>
  <c r="J39" i="2"/>
  <c r="J40" i="2"/>
  <c r="J42" i="2"/>
  <c r="J30" i="2"/>
  <c r="J32" i="2"/>
  <c r="J33" i="2"/>
  <c r="J34" i="2"/>
  <c r="J35" i="2"/>
  <c r="J36" i="2"/>
  <c r="J27" i="2"/>
  <c r="J28" i="2"/>
  <c r="J29" i="2"/>
  <c r="J20" i="2"/>
  <c r="J21" i="2"/>
  <c r="J22" i="2"/>
  <c r="J23" i="2"/>
  <c r="J24" i="2"/>
  <c r="J25" i="2"/>
  <c r="J26" i="2"/>
  <c r="J15" i="2"/>
  <c r="J16" i="2"/>
  <c r="J17" i="2"/>
  <c r="J18" i="2"/>
  <c r="J19" i="2"/>
  <c r="J14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4" i="1"/>
  <c r="H221" i="1"/>
  <c r="G221" i="1"/>
  <c r="H219" i="1"/>
  <c r="G219" i="1"/>
  <c r="H201" i="1"/>
  <c r="G201" i="1"/>
  <c r="H196" i="1"/>
  <c r="G196" i="1"/>
  <c r="H193" i="1"/>
  <c r="G193" i="1"/>
  <c r="H192" i="1"/>
  <c r="G192" i="1"/>
  <c r="J189" i="1"/>
  <c r="I189" i="1"/>
  <c r="H189" i="1"/>
  <c r="G189" i="1"/>
  <c r="I187" i="1"/>
  <c r="H187" i="1"/>
  <c r="G187" i="1"/>
  <c r="I188" i="1"/>
  <c r="H188" i="1"/>
  <c r="G188" i="1"/>
  <c r="H176" i="1"/>
  <c r="G176" i="1"/>
  <c r="I173" i="1"/>
  <c r="H173" i="1"/>
  <c r="G173" i="1"/>
  <c r="I172" i="1"/>
  <c r="H172" i="1"/>
  <c r="G172" i="1"/>
  <c r="H169" i="1"/>
  <c r="G169" i="1"/>
  <c r="I168" i="1"/>
  <c r="H168" i="1"/>
  <c r="G168" i="1"/>
  <c r="H161" i="1"/>
  <c r="G161" i="1"/>
  <c r="H158" i="1"/>
  <c r="G158" i="1"/>
  <c r="H139" i="1"/>
  <c r="G139" i="1"/>
  <c r="I138" i="1"/>
  <c r="H138" i="1"/>
  <c r="G138" i="1"/>
  <c r="H89" i="1"/>
  <c r="G89" i="1"/>
  <c r="H84" i="1"/>
  <c r="G84" i="1"/>
  <c r="H80" i="1"/>
  <c r="G80" i="1"/>
  <c r="H77" i="1"/>
  <c r="G77" i="1"/>
  <c r="H76" i="1"/>
  <c r="G76" i="1"/>
  <c r="H71" i="1"/>
  <c r="G71" i="1"/>
  <c r="H67" i="1"/>
  <c r="G67" i="1"/>
  <c r="I71" i="1" l="1"/>
  <c r="H63" i="1"/>
  <c r="G63" i="1"/>
  <c r="H51" i="1"/>
  <c r="G51" i="1"/>
  <c r="H48" i="1"/>
  <c r="G48" i="1"/>
  <c r="H33" i="1"/>
  <c r="G33" i="1"/>
  <c r="I33" i="1" s="1"/>
  <c r="H23" i="1"/>
  <c r="G23" i="1"/>
</calcChain>
</file>

<file path=xl/sharedStrings.xml><?xml version="1.0" encoding="utf-8"?>
<sst xmlns="http://schemas.openxmlformats.org/spreadsheetml/2006/main" count="854" uniqueCount="281">
  <si>
    <r>
      <rPr>
        <b/>
        <sz val="9"/>
        <rFont val="Times New Roman"/>
        <family val="1"/>
      </rPr>
      <t>KODE</t>
    </r>
  </si>
  <si>
    <r>
      <rPr>
        <b/>
        <sz val="9"/>
        <rFont val="Times New Roman"/>
        <family val="1"/>
      </rPr>
      <t>URAIAN</t>
    </r>
  </si>
  <si>
    <r>
      <rPr>
        <b/>
        <sz val="9"/>
        <rFont val="Times New Roman"/>
        <family val="1"/>
      </rPr>
      <t xml:space="preserve">NILAI
</t>
    </r>
    <r>
      <rPr>
        <b/>
        <sz val="9"/>
        <rFont val="Times New Roman"/>
        <family val="1"/>
      </rPr>
      <t>PER 27 DESEMBER 2021</t>
    </r>
  </si>
  <si>
    <r>
      <rPr>
        <sz val="9"/>
        <rFont val="Times New Roman"/>
        <family val="1"/>
      </rPr>
      <t>BARANG KONSUMSI</t>
    </r>
  </si>
  <si>
    <r>
      <rPr>
        <sz val="9"/>
        <color rgb="FF0000FF"/>
        <rFont val="Times New Roman"/>
        <family val="1"/>
      </rPr>
      <t>ALAT TULIS</t>
    </r>
  </si>
  <si>
    <r>
      <rPr>
        <sz val="9"/>
        <rFont val="Times New Roman"/>
        <family val="1"/>
      </rPr>
      <t>- Spidol Artline 70 (G01S008)</t>
    </r>
  </si>
  <si>
    <r>
      <rPr>
        <sz val="9"/>
        <rFont val="Times New Roman"/>
        <family val="1"/>
      </rPr>
      <t>- Stabilo (G01S014)</t>
    </r>
  </si>
  <si>
    <r>
      <rPr>
        <sz val="9"/>
        <rFont val="Times New Roman"/>
        <family val="1"/>
      </rPr>
      <t>- Pensil 2B (G01P007)</t>
    </r>
  </si>
  <si>
    <r>
      <rPr>
        <sz val="9"/>
        <rFont val="Times New Roman"/>
        <family val="1"/>
      </rPr>
      <t>- Pulpen (G01P002)</t>
    </r>
  </si>
  <si>
    <r>
      <rPr>
        <sz val="9"/>
        <rFont val="Times New Roman"/>
        <family val="1"/>
      </rPr>
      <t>- Pulpen balliner (G01P019)</t>
    </r>
  </si>
  <si>
    <r>
      <rPr>
        <sz val="9"/>
        <rFont val="Times New Roman"/>
        <family val="1"/>
      </rPr>
      <t>- Kalkulator</t>
    </r>
  </si>
  <si>
    <r>
      <rPr>
        <sz val="9"/>
        <color rgb="FF0000FF"/>
        <rFont val="Times New Roman"/>
        <family val="1"/>
      </rPr>
      <t>PENJEPIT KERTAS</t>
    </r>
  </si>
  <si>
    <r>
      <rPr>
        <sz val="9"/>
        <rFont val="Times New Roman"/>
        <family val="1"/>
      </rPr>
      <t>- Trigonal klips no.5</t>
    </r>
  </si>
  <si>
    <r>
      <rPr>
        <sz val="9"/>
        <rFont val="Times New Roman"/>
        <family val="1"/>
      </rPr>
      <t>- Binder clips no 107</t>
    </r>
  </si>
  <si>
    <r>
      <rPr>
        <sz val="9"/>
        <rFont val="Times New Roman"/>
        <family val="1"/>
      </rPr>
      <t>- Binder clips no 111</t>
    </r>
  </si>
  <si>
    <r>
      <rPr>
        <sz val="9"/>
        <rFont val="Times New Roman"/>
        <family val="1"/>
      </rPr>
      <t>- Binder clips no 155</t>
    </r>
  </si>
  <si>
    <r>
      <rPr>
        <sz val="9"/>
        <rFont val="Times New Roman"/>
        <family val="1"/>
      </rPr>
      <t>- Clear holder folio isi 60</t>
    </r>
  </si>
  <si>
    <r>
      <rPr>
        <sz val="9"/>
        <rFont val="Times New Roman"/>
        <family val="1"/>
      </rPr>
      <t>- Trigonal Klips No. 3</t>
    </r>
  </si>
  <si>
    <r>
      <rPr>
        <sz val="9"/>
        <rFont val="Times New Roman"/>
        <family val="1"/>
      </rPr>
      <t>- Binder Clip plastik 29mm</t>
    </r>
  </si>
  <si>
    <r>
      <rPr>
        <sz val="9"/>
        <color rgb="FF0000FF"/>
        <rFont val="Times New Roman"/>
        <family val="1"/>
      </rPr>
      <t>PENGHAPUS/KOREKTOR</t>
    </r>
  </si>
  <si>
    <r>
      <rPr>
        <sz val="9"/>
        <rFont val="Times New Roman"/>
        <family val="1"/>
      </rPr>
      <t>- Penghapus pensil</t>
    </r>
  </si>
  <si>
    <r>
      <rPr>
        <sz val="9"/>
        <rFont val="Times New Roman"/>
        <family val="1"/>
      </rPr>
      <t>- Penghapus white board</t>
    </r>
  </si>
  <si>
    <r>
      <rPr>
        <sz val="9"/>
        <rFont val="Times New Roman"/>
        <family val="1"/>
      </rPr>
      <t>- Tipe X</t>
    </r>
  </si>
  <si>
    <r>
      <rPr>
        <sz val="9"/>
        <color rgb="FF0000FF"/>
        <rFont val="Times New Roman"/>
        <family val="1"/>
      </rPr>
      <t>BUKU TULIS</t>
    </r>
  </si>
  <si>
    <r>
      <rPr>
        <sz val="9"/>
        <rFont val="Times New Roman"/>
        <family val="1"/>
      </rPr>
      <t>- Buku ekspedisi</t>
    </r>
  </si>
  <si>
    <r>
      <rPr>
        <sz val="9"/>
        <rFont val="Times New Roman"/>
        <family val="1"/>
      </rPr>
      <t>- Buku tulis A5</t>
    </r>
  </si>
  <si>
    <r>
      <rPr>
        <sz val="9"/>
        <rFont val="Times New Roman"/>
        <family val="1"/>
      </rPr>
      <t>- Buku tulis folio</t>
    </r>
  </si>
  <si>
    <r>
      <rPr>
        <sz val="9"/>
        <rFont val="Times New Roman"/>
        <family val="1"/>
      </rPr>
      <t>- Boxfile</t>
    </r>
  </si>
  <si>
    <r>
      <rPr>
        <sz val="9"/>
        <rFont val="Times New Roman"/>
        <family val="1"/>
      </rPr>
      <t>- Buku tulis sinar dunia</t>
    </r>
  </si>
  <si>
    <r>
      <rPr>
        <sz val="9"/>
        <rFont val="Times New Roman"/>
        <family val="1"/>
      </rPr>
      <t>- Buku kwitansi</t>
    </r>
  </si>
  <si>
    <r>
      <rPr>
        <sz val="9"/>
        <color rgb="FF0000FF"/>
        <rFont val="Times New Roman"/>
        <family val="1"/>
      </rPr>
      <t>ORDNER DAN MAP</t>
    </r>
  </si>
  <si>
    <r>
      <rPr>
        <sz val="9"/>
        <rFont val="Times New Roman"/>
        <family val="1"/>
      </rPr>
      <t>- Map  L bening</t>
    </r>
  </si>
  <si>
    <r>
      <rPr>
        <sz val="9"/>
        <rFont val="Times New Roman"/>
        <family val="1"/>
      </rPr>
      <t>- Ordner ukuran folio</t>
    </r>
  </si>
  <si>
    <r>
      <rPr>
        <sz val="9"/>
        <rFont val="Times New Roman"/>
        <family val="1"/>
      </rPr>
      <t>- Ordner ukuran quarto</t>
    </r>
  </si>
  <si>
    <r>
      <rPr>
        <sz val="9"/>
        <rFont val="Times New Roman"/>
        <family val="1"/>
      </rPr>
      <t>- Stop map kertas polos</t>
    </r>
  </si>
  <si>
    <r>
      <rPr>
        <sz val="9"/>
        <rFont val="Times New Roman"/>
        <family val="1"/>
      </rPr>
      <t>- Map Plastik Kancing</t>
    </r>
  </si>
  <si>
    <r>
      <rPr>
        <sz val="9"/>
        <color rgb="FF0000FF"/>
        <rFont val="Times New Roman"/>
        <family val="1"/>
      </rPr>
      <t>PENGGARIS</t>
    </r>
  </si>
  <si>
    <r>
      <rPr>
        <sz val="9"/>
        <rFont val="Times New Roman"/>
        <family val="1"/>
      </rPr>
      <t>- Penggaris plastik 30 cm</t>
    </r>
  </si>
  <si>
    <r>
      <rPr>
        <sz val="9"/>
        <rFont val="Times New Roman"/>
        <family val="1"/>
      </rPr>
      <t>- Penggaris 50 cm</t>
    </r>
  </si>
  <si>
    <r>
      <rPr>
        <sz val="9"/>
        <color rgb="FF0000FF"/>
        <rFont val="Times New Roman"/>
        <family val="1"/>
      </rPr>
      <t>CUTTER (ALAT TULIS KANTOR)</t>
    </r>
  </si>
  <si>
    <r>
      <rPr>
        <sz val="9"/>
        <rFont val="Times New Roman"/>
        <family val="1"/>
      </rPr>
      <t>- Gunting</t>
    </r>
  </si>
  <si>
    <r>
      <rPr>
        <sz val="9"/>
        <rFont val="Times New Roman"/>
        <family val="1"/>
      </rPr>
      <t>- Isi cutter besar L-150</t>
    </r>
  </si>
  <si>
    <r>
      <rPr>
        <sz val="9"/>
        <rFont val="Times New Roman"/>
        <family val="1"/>
      </rPr>
      <t>- Isi cutter kecil A-100</t>
    </r>
  </si>
  <si>
    <r>
      <rPr>
        <sz val="9"/>
        <rFont val="Times New Roman"/>
        <family val="1"/>
      </rPr>
      <t>- Cutter kenko L-500</t>
    </r>
  </si>
  <si>
    <r>
      <rPr>
        <sz val="9"/>
        <rFont val="Times New Roman"/>
        <family val="1"/>
      </rPr>
      <t>- Cutter kenko A-300</t>
    </r>
  </si>
  <si>
    <r>
      <rPr>
        <sz val="9"/>
        <color rgb="FF0000FF"/>
        <rFont val="Times New Roman"/>
        <family val="1"/>
      </rPr>
      <t>PITA MESIN KETIK</t>
    </r>
  </si>
  <si>
    <r>
      <rPr>
        <sz val="9"/>
        <rFont val="Times New Roman"/>
        <family val="1"/>
      </rPr>
      <t>- Pita mesin absensi amano</t>
    </r>
  </si>
  <si>
    <r>
      <rPr>
        <sz val="9"/>
        <color rgb="FF0000FF"/>
        <rFont val="Times New Roman"/>
        <family val="1"/>
      </rPr>
      <t>ALAT PEREKAT</t>
    </r>
  </si>
  <si>
    <r>
      <rPr>
        <sz val="9"/>
        <rFont val="Times New Roman"/>
        <family val="1"/>
      </rPr>
      <t>- Celotip panfix uk 1 inch x 72 yds.</t>
    </r>
  </si>
  <si>
    <r>
      <rPr>
        <sz val="9"/>
        <rFont val="Times New Roman"/>
        <family val="1"/>
      </rPr>
      <t>- Double tape (G01D001)</t>
    </r>
  </si>
  <si>
    <r>
      <rPr>
        <sz val="9"/>
        <rFont val="Times New Roman"/>
        <family val="1"/>
      </rPr>
      <t>- Lem aica aibon 70 g</t>
    </r>
  </si>
  <si>
    <r>
      <rPr>
        <sz val="9"/>
        <rFont val="Times New Roman"/>
        <family val="1"/>
      </rPr>
      <t>- Lem tikus cap gajah (G01L003)</t>
    </r>
  </si>
  <si>
    <r>
      <rPr>
        <sz val="9"/>
        <rFont val="Times New Roman"/>
        <family val="1"/>
      </rPr>
      <t>- Label T &amp; J (G01L004)</t>
    </r>
  </si>
  <si>
    <r>
      <rPr>
        <sz val="9"/>
        <rFont val="Times New Roman"/>
        <family val="1"/>
      </rPr>
      <t>- Lakban hitam lebar 48 mm</t>
    </r>
  </si>
  <si>
    <r>
      <rPr>
        <sz val="9"/>
        <rFont val="Times New Roman"/>
        <family val="1"/>
      </rPr>
      <t>- Lakban coklat lebar 48 mm</t>
    </r>
  </si>
  <si>
    <r>
      <rPr>
        <sz val="9"/>
        <color rgb="FF0000FF"/>
        <rFont val="Times New Roman"/>
        <family val="1"/>
      </rPr>
      <t>ALAT TULIS KANTOR LAINNYA</t>
    </r>
  </si>
  <si>
    <r>
      <rPr>
        <sz val="9"/>
        <rFont val="Times New Roman"/>
        <family val="1"/>
      </rPr>
      <t>- Pembolong kertas ukuran kecil no 30 (G01P008)</t>
    </r>
  </si>
  <si>
    <r>
      <rPr>
        <sz val="9"/>
        <rFont val="Times New Roman"/>
        <family val="1"/>
      </rPr>
      <t>- Pembolong kertas ukuran besar no 85 (G01P009)</t>
    </r>
  </si>
  <si>
    <r>
      <rPr>
        <sz val="9"/>
        <rFont val="Times New Roman"/>
        <family val="1"/>
      </rPr>
      <t>- Kertas sertifikat (G01K026)</t>
    </r>
  </si>
  <si>
    <r>
      <rPr>
        <sz val="9"/>
        <rFont val="Times New Roman"/>
        <family val="1"/>
      </rPr>
      <t>- Lakban bening lebar 48 mm (G01L007)</t>
    </r>
  </si>
  <si>
    <r>
      <rPr>
        <sz val="9"/>
        <rFont val="Times New Roman"/>
        <family val="1"/>
      </rPr>
      <t>- Kertas samson coklat (G01K020)</t>
    </r>
  </si>
  <si>
    <r>
      <rPr>
        <sz val="9"/>
        <rFont val="Times New Roman"/>
        <family val="1"/>
      </rPr>
      <t>- Kartu kendali laboratorium (G01K025)</t>
    </r>
  </si>
  <si>
    <r>
      <rPr>
        <sz val="9"/>
        <rFont val="Times New Roman"/>
        <family val="1"/>
      </rPr>
      <t>- Sapu ijuk (G01S019)</t>
    </r>
  </si>
  <si>
    <r>
      <rPr>
        <sz val="9"/>
        <rFont val="Times New Roman"/>
        <family val="1"/>
      </rPr>
      <t>- Sikat botol (G01S023)</t>
    </r>
  </si>
  <si>
    <r>
      <rPr>
        <sz val="9"/>
        <rFont val="Times New Roman"/>
        <family val="1"/>
      </rPr>
      <t>- Kain serbet (G01K007)</t>
    </r>
  </si>
  <si>
    <r>
      <rPr>
        <sz val="9"/>
        <rFont val="Times New Roman"/>
        <family val="1"/>
      </rPr>
      <t>- Sorok sampah plastik</t>
    </r>
  </si>
  <si>
    <r>
      <rPr>
        <sz val="9"/>
        <rFont val="Times New Roman"/>
        <family val="1"/>
      </rPr>
      <t>- Pel lantai tangkai panjang</t>
    </r>
  </si>
  <si>
    <r>
      <rPr>
        <sz val="9"/>
        <rFont val="Times New Roman"/>
        <family val="1"/>
      </rPr>
      <t>- Tali rapia 1 kg-1000 M</t>
    </r>
  </si>
  <si>
    <r>
      <rPr>
        <sz val="9"/>
        <rFont val="Times New Roman"/>
        <family val="1"/>
      </rPr>
      <t>- Tali karung/ kasur</t>
    </r>
  </si>
  <si>
    <r>
      <rPr>
        <sz val="9"/>
        <rFont val="Times New Roman"/>
        <family val="1"/>
      </rPr>
      <t>- Pengharum Ruangan</t>
    </r>
  </si>
  <si>
    <r>
      <rPr>
        <sz val="9"/>
        <rFont val="Times New Roman"/>
        <family val="1"/>
      </rPr>
      <t>- kantong plastik klip ukuran 10x15 16x25</t>
    </r>
  </si>
  <si>
    <r>
      <rPr>
        <sz val="9"/>
        <rFont val="Times New Roman"/>
        <family val="1"/>
      </rPr>
      <t>- Sarung tangan karet merah</t>
    </r>
  </si>
  <si>
    <r>
      <rPr>
        <sz val="9"/>
        <rFont val="Times New Roman"/>
        <family val="1"/>
      </rPr>
      <t>- Sarung tangan disposible</t>
    </r>
  </si>
  <si>
    <r>
      <rPr>
        <sz val="9"/>
        <rFont val="Times New Roman"/>
        <family val="1"/>
      </rPr>
      <t>- Pembersih lantai ruangan</t>
    </r>
  </si>
  <si>
    <r>
      <rPr>
        <sz val="9"/>
        <rFont val="Times New Roman"/>
        <family val="1"/>
      </rPr>
      <t>- Tisue kotak refill 250 sheet</t>
    </r>
  </si>
  <si>
    <r>
      <rPr>
        <sz val="9"/>
        <rFont val="Times New Roman"/>
        <family val="1"/>
      </rPr>
      <t>- Tisue gulung</t>
    </r>
  </si>
  <si>
    <r>
      <rPr>
        <sz val="9"/>
        <rFont val="Times New Roman"/>
        <family val="1"/>
      </rPr>
      <t>- Tempat celotip no 50</t>
    </r>
  </si>
  <si>
    <r>
      <rPr>
        <sz val="9"/>
        <rFont val="Times New Roman"/>
        <family val="1"/>
      </rPr>
      <t>- Tapas pencuci/ spons</t>
    </r>
  </si>
  <si>
    <r>
      <rPr>
        <sz val="9"/>
        <rFont val="Times New Roman"/>
        <family val="1"/>
      </rPr>
      <t>- Rinso</t>
    </r>
  </si>
  <si>
    <r>
      <rPr>
        <sz val="9"/>
        <rFont val="Times New Roman"/>
        <family val="1"/>
      </rPr>
      <t>- Masker disposible (G01M002)</t>
    </r>
  </si>
  <si>
    <r>
      <rPr>
        <sz val="9"/>
        <rFont val="Times New Roman"/>
        <family val="1"/>
      </rPr>
      <t>- Hand soap 410 mL (G01H001)</t>
    </r>
  </si>
  <si>
    <r>
      <rPr>
        <sz val="9"/>
        <rFont val="Times New Roman"/>
        <family val="1"/>
      </rPr>
      <t>- Baygon 600 ml (G01B012)</t>
    </r>
  </si>
  <si>
    <r>
      <rPr>
        <sz val="9"/>
        <rFont val="Times New Roman"/>
        <family val="1"/>
      </rPr>
      <t>- Kantong plastik ukuran 50x75 (G01K009)</t>
    </r>
  </si>
  <si>
    <r>
      <rPr>
        <sz val="9"/>
        <rFont val="Times New Roman"/>
        <family val="1"/>
      </rPr>
      <t>- Kantong plastik ukuran 35x50 (G01K010)</t>
    </r>
  </si>
  <si>
    <r>
      <rPr>
        <sz val="9"/>
        <rFont val="Times New Roman"/>
        <family val="1"/>
      </rPr>
      <t>- Kantong plastik ukuran 20x35 (G01K011)</t>
    </r>
  </si>
  <si>
    <r>
      <rPr>
        <sz val="9"/>
        <rFont val="Times New Roman"/>
        <family val="1"/>
      </rPr>
      <t>- Kantong plastik ukuran 12x25 (G01K013)</t>
    </r>
  </si>
  <si>
    <r>
      <rPr>
        <sz val="9"/>
        <rFont val="Times New Roman"/>
        <family val="1"/>
      </rPr>
      <t>- Gayung (G01G003)</t>
    </r>
  </si>
  <si>
    <r>
      <rPr>
        <sz val="9"/>
        <rFont val="Times New Roman"/>
        <family val="1"/>
      </rPr>
      <t>- Rakel (G01R003)</t>
    </r>
  </si>
  <si>
    <r>
      <rPr>
        <sz val="9"/>
        <rFont val="Times New Roman"/>
        <family val="1"/>
      </rPr>
      <t>- Sabun colek ekonomi 340 g (G01S005)</t>
    </r>
  </si>
  <si>
    <r>
      <rPr>
        <sz val="9"/>
        <rFont val="Times New Roman"/>
        <family val="1"/>
      </rPr>
      <t>- Cairan Pencuci Piring (G01S028)</t>
    </r>
  </si>
  <si>
    <r>
      <rPr>
        <sz val="9"/>
        <rFont val="Times New Roman"/>
        <family val="1"/>
      </rPr>
      <t>- Stampad (G01S011)</t>
    </r>
  </si>
  <si>
    <r>
      <rPr>
        <sz val="9"/>
        <rFont val="Times New Roman"/>
        <family val="1"/>
      </rPr>
      <t>- Brasso (G01B013)</t>
    </r>
  </si>
  <si>
    <r>
      <rPr>
        <sz val="9"/>
        <rFont val="Times New Roman"/>
        <family val="1"/>
      </rPr>
      <t>- Kartu persediaan gudang (G01K024)</t>
    </r>
  </si>
  <si>
    <r>
      <rPr>
        <sz val="9"/>
        <rFont val="Times New Roman"/>
        <family val="1"/>
      </rPr>
      <t>- kartu absensi amano (G01K018)</t>
    </r>
  </si>
  <si>
    <r>
      <rPr>
        <sz val="9"/>
        <rFont val="Times New Roman"/>
        <family val="1"/>
      </rPr>
      <t>- Plastik dokumen PP Pocket folio (G01P014)</t>
    </r>
  </si>
  <si>
    <r>
      <rPr>
        <sz val="9"/>
        <rFont val="Times New Roman"/>
        <family val="1"/>
      </rPr>
      <t>- Kantong kresek hitam HD PE 40 (G01K016)</t>
    </r>
  </si>
  <si>
    <r>
      <rPr>
        <sz val="9"/>
        <rFont val="Times New Roman"/>
        <family val="1"/>
      </rPr>
      <t>- Anti virus kaspersky (G01A007)</t>
    </r>
  </si>
  <si>
    <r>
      <rPr>
        <sz val="9"/>
        <rFont val="Times New Roman"/>
        <family val="1"/>
      </rPr>
      <t>- Sarung tangan kain putih (G01S018)</t>
    </r>
  </si>
  <si>
    <r>
      <rPr>
        <sz val="9"/>
        <rFont val="Times New Roman"/>
        <family val="1"/>
      </rPr>
      <t>- Pemutih pakaian bayclin 1000 mL</t>
    </r>
  </si>
  <si>
    <r>
      <rPr>
        <sz val="9"/>
        <rFont val="Times New Roman"/>
        <family val="1"/>
      </rPr>
      <t>- Cairan pembersih kaca/ Cling 425 mL</t>
    </r>
  </si>
  <si>
    <r>
      <rPr>
        <sz val="9"/>
        <rFont val="Times New Roman"/>
        <family val="1"/>
      </rPr>
      <t>- Kanebo (G01K034)</t>
    </r>
  </si>
  <si>
    <r>
      <rPr>
        <sz val="9"/>
        <rFont val="Times New Roman"/>
        <family val="1"/>
      </rPr>
      <t>- Kantong plastik ukuran 10x15</t>
    </r>
  </si>
  <si>
    <r>
      <rPr>
        <sz val="9"/>
        <rFont val="Times New Roman"/>
        <family val="1"/>
      </rPr>
      <t>- Buku/ Notebook Kegiatan</t>
    </r>
  </si>
  <si>
    <r>
      <rPr>
        <sz val="9"/>
        <rFont val="Times New Roman"/>
        <family val="1"/>
      </rPr>
      <t>- Pembersih Lantai Kamar Mandi (G01K029)</t>
    </r>
  </si>
  <si>
    <r>
      <rPr>
        <sz val="9"/>
        <rFont val="Times New Roman"/>
        <family val="1"/>
      </rPr>
      <t>- Kertas Sertifikat Dinas "ASLI"  (G01K036)</t>
    </r>
  </si>
  <si>
    <r>
      <rPr>
        <sz val="9"/>
        <rFont val="Times New Roman"/>
        <family val="1"/>
      </rPr>
      <t>- Kertas Sertifikat Dinas "PERTINGGAL" (G01K037)</t>
    </r>
  </si>
  <si>
    <r>
      <rPr>
        <sz val="9"/>
        <rFont val="Times New Roman"/>
        <family val="1"/>
      </rPr>
      <t>- Kertas Sertifikat Dinas "SALINAN" (G01K038)</t>
    </r>
  </si>
  <si>
    <r>
      <rPr>
        <sz val="9"/>
        <rFont val="Times New Roman"/>
        <family val="1"/>
      </rPr>
      <t>- Kertas Sertifikat Dinas "ORIGINAL" (G01K039)</t>
    </r>
  </si>
  <si>
    <r>
      <rPr>
        <sz val="9"/>
        <rFont val="Times New Roman"/>
        <family val="1"/>
      </rPr>
      <t>- Kertas Sertifikat Dinas "ARCHIVE" (G01K040)</t>
    </r>
  </si>
  <si>
    <r>
      <rPr>
        <sz val="9"/>
        <rFont val="Times New Roman"/>
        <family val="1"/>
      </rPr>
      <t>- Kertas Sertifikat Dinas "COPY" (G01K041)</t>
    </r>
  </si>
  <si>
    <r>
      <rPr>
        <sz val="9"/>
        <rFont val="Times New Roman"/>
        <family val="1"/>
      </rPr>
      <t>- Kertas Kop Dinas Bahasa Inggris (G01K042)</t>
    </r>
  </si>
  <si>
    <r>
      <rPr>
        <sz val="9"/>
        <rFont val="Times New Roman"/>
        <family val="1"/>
      </rPr>
      <t>- Kertas Sertifikat Kalibrasi warna putih (G01K044)</t>
    </r>
  </si>
  <si>
    <r>
      <rPr>
        <sz val="9"/>
        <rFont val="Times New Roman"/>
        <family val="1"/>
      </rPr>
      <t>- Kain Keset</t>
    </r>
  </si>
  <si>
    <r>
      <rPr>
        <sz val="9"/>
        <rFont val="Times New Roman"/>
        <family val="1"/>
      </rPr>
      <t>- Handuk Gantung</t>
    </r>
  </si>
  <si>
    <r>
      <rPr>
        <sz val="9"/>
        <rFont val="Times New Roman"/>
        <family val="1"/>
      </rPr>
      <t>- Teepol</t>
    </r>
  </si>
  <si>
    <r>
      <rPr>
        <sz val="9"/>
        <rFont val="Times New Roman"/>
        <family val="1"/>
      </rPr>
      <t>- Refill Lobby Duster 80cm</t>
    </r>
  </si>
  <si>
    <r>
      <rPr>
        <sz val="9"/>
        <rFont val="Times New Roman"/>
        <family val="1"/>
      </rPr>
      <t>- Kantong plastik ukuran 15x35</t>
    </r>
  </si>
  <si>
    <r>
      <rPr>
        <sz val="9"/>
        <rFont val="Times New Roman"/>
        <family val="1"/>
      </rPr>
      <t>- ID case</t>
    </r>
  </si>
  <si>
    <r>
      <rPr>
        <sz val="9"/>
        <rFont val="Times New Roman"/>
        <family val="1"/>
      </rPr>
      <t>- Spill Kit devall</t>
    </r>
  </si>
  <si>
    <r>
      <rPr>
        <sz val="9"/>
        <rFont val="Times New Roman"/>
        <family val="1"/>
      </rPr>
      <t>- Rak kertas</t>
    </r>
  </si>
  <si>
    <r>
      <rPr>
        <sz val="9"/>
        <rFont val="Times New Roman"/>
        <family val="1"/>
      </rPr>
      <t>- Senter</t>
    </r>
  </si>
  <si>
    <r>
      <rPr>
        <sz val="9"/>
        <rFont val="Times New Roman"/>
        <family val="1"/>
      </rPr>
      <t>- Racun tikus</t>
    </r>
  </si>
  <si>
    <r>
      <rPr>
        <sz val="9"/>
        <rFont val="Times New Roman"/>
        <family val="1"/>
      </rPr>
      <t>- Pengharum toilet</t>
    </r>
  </si>
  <si>
    <r>
      <rPr>
        <sz val="9"/>
        <rFont val="Times New Roman"/>
        <family val="1"/>
      </rPr>
      <t>- Pengharum Mobil</t>
    </r>
  </si>
  <si>
    <r>
      <rPr>
        <sz val="9"/>
        <rFont val="Times New Roman"/>
        <family val="1"/>
      </rPr>
      <t>- Kantong kresek hitam HD PE uk.90x120 cm</t>
    </r>
  </si>
  <si>
    <r>
      <rPr>
        <sz val="9"/>
        <rFont val="Times New Roman"/>
        <family val="1"/>
      </rPr>
      <t>- Semprotan Desinfektan</t>
    </r>
  </si>
  <si>
    <r>
      <rPr>
        <sz val="9"/>
        <rFont val="Times New Roman"/>
        <family val="1"/>
      </rPr>
      <t>- Kresek uk.60X100</t>
    </r>
  </si>
  <si>
    <r>
      <rPr>
        <sz val="9"/>
        <rFont val="Times New Roman"/>
        <family val="1"/>
      </rPr>
      <t>- Tinta Epson T664  Hitam</t>
    </r>
  </si>
  <si>
    <r>
      <rPr>
        <sz val="9"/>
        <rFont val="Times New Roman"/>
        <family val="1"/>
      </rPr>
      <t>- Tinta Epson T664 Magenta</t>
    </r>
  </si>
  <si>
    <r>
      <rPr>
        <sz val="9"/>
        <color rgb="FF0000FF"/>
        <rFont val="Times New Roman"/>
        <family val="1"/>
      </rPr>
      <t>BERBAGAI KERTAS</t>
    </r>
  </si>
  <si>
    <r>
      <rPr>
        <sz val="9"/>
        <rFont val="Times New Roman"/>
        <family val="1"/>
      </rPr>
      <t>- Kertas A4 80 gsm</t>
    </r>
  </si>
  <si>
    <r>
      <rPr>
        <sz val="9"/>
        <rFont val="Times New Roman"/>
        <family val="1"/>
      </rPr>
      <t>- Kertas folio 80 gsm</t>
    </r>
  </si>
  <si>
    <r>
      <rPr>
        <sz val="9"/>
        <rFont val="Times New Roman"/>
        <family val="1"/>
      </rPr>
      <t>- Kertas Folio Berwarna</t>
    </r>
  </si>
  <si>
    <r>
      <rPr>
        <sz val="9"/>
        <rFont val="Times New Roman"/>
        <family val="1"/>
      </rPr>
      <t>- Kertas kop BPOM A4 80 gsm</t>
    </r>
  </si>
  <si>
    <r>
      <rPr>
        <sz val="9"/>
        <rFont val="Times New Roman"/>
        <family val="1"/>
      </rPr>
      <t>- Kertas kop BPOM folio 80 gsm</t>
    </r>
  </si>
  <si>
    <r>
      <rPr>
        <sz val="9"/>
        <rFont val="Times New Roman"/>
        <family val="1"/>
      </rPr>
      <t>- Snellhecter plastik</t>
    </r>
  </si>
  <si>
    <r>
      <rPr>
        <sz val="9"/>
        <rFont val="Times New Roman"/>
        <family val="1"/>
      </rPr>
      <t>- Post it</t>
    </r>
  </si>
  <si>
    <r>
      <rPr>
        <sz val="9"/>
        <rFont val="Times New Roman"/>
        <family val="1"/>
      </rPr>
      <t>- Kertas perkamen</t>
    </r>
  </si>
  <si>
    <r>
      <rPr>
        <sz val="9"/>
        <rFont val="Times New Roman"/>
        <family val="1"/>
      </rPr>
      <t>- Stop map kop BPOM</t>
    </r>
  </si>
  <si>
    <r>
      <rPr>
        <sz val="9"/>
        <rFont val="Times New Roman"/>
        <family val="1"/>
      </rPr>
      <t>- Amplop Dinas Putih Logo BPOM Uk. 110 x 230 mm</t>
    </r>
  </si>
  <si>
    <r>
      <rPr>
        <sz val="9"/>
        <rFont val="Times New Roman"/>
        <family val="1"/>
      </rPr>
      <t>- Stick Note</t>
    </r>
  </si>
  <si>
    <r>
      <rPr>
        <sz val="9"/>
        <rFont val="Times New Roman"/>
        <family val="1"/>
      </rPr>
      <t>- Amplop Dinas Putih Folio Logo BPOM</t>
    </r>
  </si>
  <si>
    <r>
      <rPr>
        <sz val="9"/>
        <rFont val="Times New Roman"/>
        <family val="1"/>
      </rPr>
      <t>- Formulir Permintaan dan Penyerahan Hewan Percobaan</t>
    </r>
  </si>
  <si>
    <r>
      <rPr>
        <sz val="9"/>
        <rFont val="Times New Roman"/>
        <family val="1"/>
      </rPr>
      <t>- Formulir Penyerahan Hewan Percobaan pada Pelanggan Eksternal (G01F006)</t>
    </r>
  </si>
  <si>
    <r>
      <rPr>
        <sz val="9"/>
        <rFont val="Times New Roman"/>
        <family val="1"/>
      </rPr>
      <t>- Kertas Flipchart</t>
    </r>
  </si>
  <si>
    <r>
      <rPr>
        <sz val="9"/>
        <rFont val="Times New Roman"/>
        <family val="1"/>
      </rPr>
      <t>- Pembatas Halaman Folio</t>
    </r>
  </si>
  <si>
    <r>
      <rPr>
        <sz val="9"/>
        <rFont val="Times New Roman"/>
        <family val="1"/>
      </rPr>
      <t>- Pembatas Halaman A4</t>
    </r>
  </si>
  <si>
    <r>
      <rPr>
        <sz val="9"/>
        <rFont val="Times New Roman"/>
        <family val="1"/>
      </rPr>
      <t>- Amplop BPOM uk.280mm x 390mm</t>
    </r>
  </si>
  <si>
    <r>
      <rPr>
        <sz val="9"/>
        <rFont val="Times New Roman"/>
        <family val="1"/>
      </rPr>
      <t>- Label Limbah</t>
    </r>
  </si>
  <si>
    <r>
      <rPr>
        <sz val="9"/>
        <color rgb="FF0000FF"/>
        <rFont val="Times New Roman"/>
        <family val="1"/>
      </rPr>
      <t>AMPLOP</t>
    </r>
  </si>
  <si>
    <r>
      <rPr>
        <sz val="9"/>
        <rFont val="Times New Roman"/>
        <family val="1"/>
      </rPr>
      <t>- Amplop dinas putih RAHASIA uk.Folio</t>
    </r>
  </si>
  <si>
    <r>
      <rPr>
        <sz val="9"/>
        <rFont val="Times New Roman"/>
        <family val="1"/>
      </rPr>
      <t>- Amplop dinas putih RAHASIA uk.245 x105 mm</t>
    </r>
  </si>
  <si>
    <r>
      <rPr>
        <sz val="9"/>
        <rFont val="Times New Roman"/>
        <family val="1"/>
      </rPr>
      <t>- Amplop putih kecil jaya uk. 110x230 mm</t>
    </r>
  </si>
  <si>
    <r>
      <rPr>
        <sz val="9"/>
        <color rgb="FF0000FF"/>
        <rFont val="Times New Roman"/>
        <family val="1"/>
      </rPr>
      <t>KOP SURAT</t>
    </r>
  </si>
  <si>
    <r>
      <rPr>
        <sz val="9"/>
        <rFont val="Times New Roman"/>
        <family val="1"/>
      </rPr>
      <t>- Surat Permintaan Bayar /Bukti Setor</t>
    </r>
  </si>
  <si>
    <r>
      <rPr>
        <sz val="9"/>
        <rFont val="Times New Roman"/>
        <family val="1"/>
      </rPr>
      <t>- Surat permintaan barang/ SPB</t>
    </r>
  </si>
  <si>
    <r>
      <rPr>
        <sz val="9"/>
        <rFont val="Times New Roman"/>
        <family val="1"/>
      </rPr>
      <t>- Surat bukti barang keluar/ SBBK</t>
    </r>
  </si>
  <si>
    <r>
      <rPr>
        <sz val="9"/>
        <color rgb="FF0000FF"/>
        <rFont val="Times New Roman"/>
        <family val="1"/>
      </rPr>
      <t>PITA PRINTER</t>
    </r>
  </si>
  <si>
    <r>
      <rPr>
        <sz val="9"/>
        <rFont val="Times New Roman"/>
        <family val="1"/>
      </rPr>
      <t>- Tinta printer HP deskjet no. 678 hitam</t>
    </r>
  </si>
  <si>
    <r>
      <rPr>
        <sz val="9"/>
        <rFont val="Times New Roman"/>
        <family val="1"/>
      </rPr>
      <t>- Tinta printer HP deskjet no. 678 warna</t>
    </r>
  </si>
  <si>
    <r>
      <rPr>
        <sz val="9"/>
        <color rgb="FF0000FF"/>
        <rFont val="Times New Roman"/>
        <family val="1"/>
      </rPr>
      <t>TINTA/TONER PRINTER</t>
    </r>
  </si>
  <si>
    <r>
      <rPr>
        <sz val="9"/>
        <rFont val="Times New Roman"/>
        <family val="1"/>
      </rPr>
      <t>- Toner foto copy</t>
    </r>
  </si>
  <si>
    <r>
      <rPr>
        <sz val="9"/>
        <rFont val="Times New Roman"/>
        <family val="1"/>
      </rPr>
      <t>- Tinta stampad</t>
    </r>
  </si>
  <si>
    <r>
      <rPr>
        <sz val="9"/>
        <rFont val="Times New Roman"/>
        <family val="1"/>
      </rPr>
      <t>- Toner HP 26A Hitam</t>
    </r>
  </si>
  <si>
    <r>
      <rPr>
        <sz val="9"/>
        <rFont val="Times New Roman"/>
        <family val="1"/>
      </rPr>
      <t>- Tinta printer HP laserje no. 35A</t>
    </r>
  </si>
  <si>
    <r>
      <rPr>
        <sz val="9"/>
        <rFont val="Times New Roman"/>
        <family val="1"/>
      </rPr>
      <t>- Tinta printer HP deskjet no. 21 hitam</t>
    </r>
  </si>
  <si>
    <r>
      <rPr>
        <sz val="9"/>
        <rFont val="Times New Roman"/>
        <family val="1"/>
      </rPr>
      <t>- Tinta printer HP deskjet no. 22 warna</t>
    </r>
  </si>
  <si>
    <r>
      <rPr>
        <sz val="9"/>
        <rFont val="Times New Roman"/>
        <family val="1"/>
      </rPr>
      <t>- Toner HP 32A</t>
    </r>
  </si>
  <si>
    <r>
      <rPr>
        <sz val="9"/>
        <rFont val="Times New Roman"/>
        <family val="1"/>
      </rPr>
      <t>- Toner HP 202A Hitam</t>
    </r>
  </si>
  <si>
    <r>
      <rPr>
        <sz val="9"/>
        <rFont val="Times New Roman"/>
        <family val="1"/>
      </rPr>
      <t>- Tinta printer HP laserjet no. 12A</t>
    </r>
  </si>
  <si>
    <r>
      <rPr>
        <sz val="9"/>
        <rFont val="Times New Roman"/>
        <family val="1"/>
      </rPr>
      <t>- Toner HP 202A Cyan</t>
    </r>
  </si>
  <si>
    <r>
      <rPr>
        <sz val="9"/>
        <rFont val="Times New Roman"/>
        <family val="1"/>
      </rPr>
      <t>- Toner HP 202A Kuning</t>
    </r>
  </si>
  <si>
    <r>
      <rPr>
        <sz val="9"/>
        <rFont val="Times New Roman"/>
        <family val="1"/>
      </rPr>
      <t>- Tinta printer HP deskjet no. 60 hitam</t>
    </r>
  </si>
  <si>
    <r>
      <rPr>
        <sz val="9"/>
        <rFont val="Times New Roman"/>
        <family val="1"/>
      </rPr>
      <t>- Tinta printer HP laserjet no. 36A</t>
    </r>
  </si>
  <si>
    <r>
      <rPr>
        <sz val="9"/>
        <rFont val="Times New Roman"/>
        <family val="1"/>
      </rPr>
      <t>- Toner HP 412A Kuning</t>
    </r>
  </si>
  <si>
    <r>
      <rPr>
        <sz val="9"/>
        <rFont val="Times New Roman"/>
        <family val="1"/>
      </rPr>
      <t>- Toner HP 413A Magenta</t>
    </r>
  </si>
  <si>
    <r>
      <rPr>
        <sz val="9"/>
        <rFont val="Times New Roman"/>
        <family val="1"/>
      </rPr>
      <t>- Toner HP 411A Cyan</t>
    </r>
  </si>
  <si>
    <r>
      <rPr>
        <sz val="9"/>
        <rFont val="Times New Roman"/>
        <family val="1"/>
      </rPr>
      <t>- Toner HP 410A Hitam</t>
    </r>
  </si>
  <si>
    <r>
      <rPr>
        <sz val="9"/>
        <rFont val="Times New Roman"/>
        <family val="1"/>
      </rPr>
      <t>- Tinta Epson L100 Kuning</t>
    </r>
  </si>
  <si>
    <r>
      <rPr>
        <sz val="9"/>
        <rFont val="Times New Roman"/>
        <family val="1"/>
      </rPr>
      <t>- Tinta printer canon deskjet no.  40 hitam</t>
    </r>
  </si>
  <si>
    <r>
      <rPr>
        <sz val="9"/>
        <rFont val="Times New Roman"/>
        <family val="1"/>
      </rPr>
      <t>- Tinta printer canon deskjet no. 831 warna</t>
    </r>
  </si>
  <si>
    <r>
      <rPr>
        <sz val="9"/>
        <rFont val="Times New Roman"/>
        <family val="1"/>
      </rPr>
      <t>- Tinta printer HP deskjet no. 60 warna</t>
    </r>
  </si>
  <si>
    <r>
      <rPr>
        <sz val="9"/>
        <rFont val="Times New Roman"/>
        <family val="1"/>
      </rPr>
      <t>- Tinta Epson L100 Cyan</t>
    </r>
  </si>
  <si>
    <r>
      <rPr>
        <sz val="9"/>
        <rFont val="Times New Roman"/>
        <family val="1"/>
      </rPr>
      <t>- Tinta printer HP laserjet no. 05A</t>
    </r>
  </si>
  <si>
    <r>
      <rPr>
        <sz val="9"/>
        <rFont val="Times New Roman"/>
        <family val="1"/>
      </rPr>
      <t>- Tinta printer canon deskjet no.  830 hitam</t>
    </r>
  </si>
  <si>
    <r>
      <rPr>
        <sz val="9"/>
        <rFont val="Times New Roman"/>
        <family val="1"/>
      </rPr>
      <t>- Tinta Epson  L100  Hitam</t>
    </r>
  </si>
  <si>
    <r>
      <rPr>
        <sz val="9"/>
        <rFont val="Times New Roman"/>
        <family val="1"/>
      </rPr>
      <t>- Tinta printer HP deskjet no. 802 hitam</t>
    </r>
  </si>
  <si>
    <r>
      <rPr>
        <sz val="9"/>
        <rFont val="Times New Roman"/>
        <family val="1"/>
      </rPr>
      <t>- Tinta printer HP deskjet no. 802 warna</t>
    </r>
  </si>
  <si>
    <r>
      <rPr>
        <sz val="9"/>
        <rFont val="Times New Roman"/>
        <family val="1"/>
      </rPr>
      <t>- Tinta printer HP deskjet no.704 hitam</t>
    </r>
  </si>
  <si>
    <r>
      <rPr>
        <sz val="9"/>
        <rFont val="Times New Roman"/>
        <family val="1"/>
      </rPr>
      <t>- Tinta printer HP deskjet no.704 warna</t>
    </r>
  </si>
  <si>
    <r>
      <rPr>
        <sz val="9"/>
        <rFont val="Times New Roman"/>
        <family val="1"/>
      </rPr>
      <t>- Tinta printer HP laserJet no. 85A</t>
    </r>
  </si>
  <si>
    <r>
      <rPr>
        <sz val="9"/>
        <rFont val="Times New Roman"/>
        <family val="1"/>
      </rPr>
      <t>- Tape Brother P-Touch Label TZ-S251</t>
    </r>
  </si>
  <si>
    <r>
      <rPr>
        <sz val="9"/>
        <rFont val="Times New Roman"/>
        <family val="1"/>
      </rPr>
      <t>- Tape Brother P-Touch Label TZ-S261</t>
    </r>
  </si>
  <si>
    <r>
      <rPr>
        <sz val="9"/>
        <rFont val="Times New Roman"/>
        <family val="1"/>
      </rPr>
      <t>- Toner HP 17A Black Laserjet</t>
    </r>
  </si>
  <si>
    <r>
      <rPr>
        <sz val="9"/>
        <rFont val="Times New Roman"/>
        <family val="1"/>
      </rPr>
      <t>- Toner HP 19A Laserjet Imaging Drum</t>
    </r>
  </si>
  <si>
    <r>
      <rPr>
        <sz val="9"/>
        <rFont val="Times New Roman"/>
        <family val="1"/>
      </rPr>
      <t>- Tinta printer epson deskjet no.82N Light Magenta</t>
    </r>
  </si>
  <si>
    <r>
      <rPr>
        <sz val="9"/>
        <rFont val="Times New Roman"/>
        <family val="1"/>
      </rPr>
      <t>- Tinta printer epson deskjet no.82N Kuning</t>
    </r>
  </si>
  <si>
    <r>
      <rPr>
        <sz val="9"/>
        <rFont val="Times New Roman"/>
        <family val="1"/>
      </rPr>
      <t>- HP Black Laserjet Toner Cartridge no.30A</t>
    </r>
  </si>
  <si>
    <r>
      <rPr>
        <sz val="9"/>
        <rFont val="Times New Roman"/>
        <family val="1"/>
      </rPr>
      <t>- Tinta printer HP 803 Tricolor</t>
    </r>
  </si>
  <si>
    <r>
      <rPr>
        <sz val="9"/>
        <rFont val="Times New Roman"/>
        <family val="1"/>
      </rPr>
      <t>- Tinta printer HP 803 Hitam</t>
    </r>
  </si>
  <si>
    <r>
      <rPr>
        <sz val="9"/>
        <rFont val="Times New Roman"/>
        <family val="1"/>
      </rPr>
      <t>- Toner printer HP 48A Hitam</t>
    </r>
  </si>
  <si>
    <r>
      <rPr>
        <sz val="9"/>
        <rFont val="Times New Roman"/>
        <family val="1"/>
      </rPr>
      <t>- Toner printer HP 79A Hitam</t>
    </r>
  </si>
  <si>
    <r>
      <rPr>
        <sz val="9"/>
        <rFont val="Times New Roman"/>
        <family val="1"/>
      </rPr>
      <t>- Tinta printer HP laserjet Cartridge 119A Black</t>
    </r>
  </si>
  <si>
    <r>
      <rPr>
        <sz val="9"/>
        <rFont val="Times New Roman"/>
        <family val="1"/>
      </rPr>
      <t>- Tinta printer HP laserjet Cartridge 119A Cyan</t>
    </r>
  </si>
  <si>
    <r>
      <rPr>
        <sz val="9"/>
        <rFont val="Times New Roman"/>
        <family val="1"/>
      </rPr>
      <t>- Tinta printer HP laserjet Cartridge 119A Magenta</t>
    </r>
  </si>
  <si>
    <r>
      <rPr>
        <sz val="9"/>
        <rFont val="Times New Roman"/>
        <family val="1"/>
      </rPr>
      <t>- Tinta 680 Black</t>
    </r>
  </si>
  <si>
    <r>
      <rPr>
        <sz val="9"/>
        <rFont val="Times New Roman"/>
        <family val="1"/>
      </rPr>
      <t>- Tinta 680 Tri Color</t>
    </r>
  </si>
  <si>
    <r>
      <rPr>
        <sz val="9"/>
        <rFont val="Times New Roman"/>
        <family val="1"/>
      </rPr>
      <t>- Toner 204A Cyan</t>
    </r>
  </si>
  <si>
    <r>
      <rPr>
        <sz val="9"/>
        <rFont val="Times New Roman"/>
        <family val="1"/>
      </rPr>
      <t>- Toner 204A Yellow</t>
    </r>
  </si>
  <si>
    <r>
      <rPr>
        <sz val="9"/>
        <rFont val="Times New Roman"/>
        <family val="1"/>
      </rPr>
      <t>- Toner 204A Magenta</t>
    </r>
  </si>
  <si>
    <r>
      <rPr>
        <sz val="9"/>
        <color rgb="FF0000FF"/>
        <rFont val="Times New Roman"/>
        <family val="1"/>
      </rPr>
      <t>MOUSE</t>
    </r>
  </si>
  <si>
    <r>
      <rPr>
        <sz val="9"/>
        <rFont val="Times New Roman"/>
        <family val="1"/>
      </rPr>
      <t>- Keyboard</t>
    </r>
  </si>
  <si>
    <r>
      <rPr>
        <sz val="9"/>
        <color rgb="FF0000FF"/>
        <rFont val="Times New Roman"/>
        <family val="1"/>
      </rPr>
      <t>BATU BATERAI</t>
    </r>
  </si>
  <si>
    <r>
      <rPr>
        <sz val="9"/>
        <rFont val="Times New Roman"/>
        <family val="1"/>
      </rPr>
      <t>- Baterai alkaline sedang</t>
    </r>
  </si>
  <si>
    <r>
      <rPr>
        <sz val="9"/>
        <rFont val="Times New Roman"/>
        <family val="1"/>
      </rPr>
      <t>- Baterai alkaline A2</t>
    </r>
  </si>
  <si>
    <r>
      <rPr>
        <sz val="9"/>
        <rFont val="Times New Roman"/>
        <family val="1"/>
      </rPr>
      <t>- Baterai alkaline A3</t>
    </r>
  </si>
  <si>
    <r>
      <rPr>
        <sz val="9"/>
        <rFont val="Times New Roman"/>
        <family val="1"/>
      </rPr>
      <t>- Baterai alkaline kotak 9 volt</t>
    </r>
  </si>
  <si>
    <r>
      <rPr>
        <sz val="9"/>
        <rFont val="Times New Roman"/>
        <family val="1"/>
      </rPr>
      <t>- Lem kertas "glue stick' 25 g</t>
    </r>
  </si>
  <si>
    <r>
      <rPr>
        <sz val="9"/>
        <rFont val="Times New Roman"/>
        <family val="1"/>
      </rPr>
      <t>- Batere Merk MAXELL MICRO Alkaline LR44 1,5 v</t>
    </r>
  </si>
  <si>
    <r>
      <rPr>
        <sz val="9"/>
        <color rgb="FF0000FF"/>
        <rFont val="Times New Roman"/>
        <family val="1"/>
      </rPr>
      <t>ALAT/BAHAN UNTUK KEGIATAN KANTOR LAINNYA</t>
    </r>
  </si>
  <si>
    <r>
      <rPr>
        <sz val="9"/>
        <rFont val="Times New Roman"/>
        <family val="1"/>
      </rPr>
      <t>- Plakat BPOM</t>
    </r>
  </si>
  <si>
    <r>
      <rPr>
        <sz val="9"/>
        <rFont val="Times New Roman"/>
        <family val="1"/>
      </rPr>
      <t>- Stapler HD 50 ukuran besar</t>
    </r>
  </si>
  <si>
    <r>
      <rPr>
        <sz val="9"/>
        <rFont val="Times New Roman"/>
        <family val="1"/>
      </rPr>
      <t>- Stapler HD 10 ukuran kecil</t>
    </r>
  </si>
  <si>
    <r>
      <rPr>
        <sz val="9"/>
        <rFont val="Times New Roman"/>
        <family val="1"/>
      </rPr>
      <t>- Staples besar No 3</t>
    </r>
  </si>
  <si>
    <r>
      <rPr>
        <sz val="9"/>
        <rFont val="Times New Roman"/>
        <family val="1"/>
      </rPr>
      <t>- Tutup Karet</t>
    </r>
  </si>
  <si>
    <r>
      <rPr>
        <sz val="9"/>
        <rFont val="Times New Roman"/>
        <family val="1"/>
      </rPr>
      <t>- Tutup Alumunium</t>
    </r>
  </si>
  <si>
    <r>
      <rPr>
        <sz val="9"/>
        <rFont val="Times New Roman"/>
        <family val="1"/>
      </rPr>
      <t>- Kemasan Sekunder Besar</t>
    </r>
  </si>
  <si>
    <r>
      <rPr>
        <sz val="9"/>
        <rFont val="Times New Roman"/>
        <family val="1"/>
      </rPr>
      <t>- Kemasan Sekunder Kecil</t>
    </r>
  </si>
  <si>
    <r>
      <rPr>
        <sz val="9"/>
        <rFont val="Times New Roman"/>
        <family val="1"/>
      </rPr>
      <t>- Sapu Plafon</t>
    </r>
  </si>
  <si>
    <r>
      <rPr>
        <sz val="9"/>
        <rFont val="Times New Roman"/>
        <family val="1"/>
      </rPr>
      <t>- Wadah kotak plastik uk.240x170x74 mm</t>
    </r>
  </si>
  <si>
    <r>
      <rPr>
        <sz val="9"/>
        <rFont val="Times New Roman"/>
        <family val="1"/>
      </rPr>
      <t>- Vial amber 8ml+ tutup karet&amp; Alumunium</t>
    </r>
  </si>
  <si>
    <r>
      <rPr>
        <sz val="9"/>
        <rFont val="Times New Roman"/>
        <family val="1"/>
      </rPr>
      <t>- Vial 50 mL</t>
    </r>
  </si>
  <si>
    <r>
      <rPr>
        <sz val="9"/>
        <rFont val="Times New Roman"/>
        <family val="1"/>
      </rPr>
      <t>- Kemasan Pouch K-Pack Eco Pack Packing Craft Pader Zipper Food Grade + Valve 9 x</t>
    </r>
  </si>
  <si>
    <r>
      <rPr>
        <sz val="9"/>
        <rFont val="Times New Roman"/>
        <family val="1"/>
      </rPr>
      <t>- Ice gel pack</t>
    </r>
  </si>
  <si>
    <r>
      <rPr>
        <sz val="9"/>
        <rFont val="Times New Roman"/>
        <family val="1"/>
      </rPr>
      <t>- Styrofoam</t>
    </r>
  </si>
  <si>
    <t>Stok fisik</t>
  </si>
  <si>
    <t xml:space="preserve">Stok aplikasi </t>
  </si>
  <si>
    <t>Satuan</t>
  </si>
  <si>
    <t>Harga satuan</t>
  </si>
  <si>
    <t>Keterangan</t>
  </si>
  <si>
    <t>lusin</t>
  </si>
  <si>
    <t>pcs</t>
  </si>
  <si>
    <t>dus</t>
  </si>
  <si>
    <t>pak</t>
  </si>
  <si>
    <t>buah</t>
  </si>
  <si>
    <t>psg</t>
  </si>
  <si>
    <t>rim</t>
  </si>
  <si>
    <t>botol</t>
  </si>
  <si>
    <t>set</t>
  </si>
  <si>
    <t>kaleng</t>
  </si>
  <si>
    <t>70mL</t>
  </si>
  <si>
    <t>gulung</t>
  </si>
  <si>
    <t>buku</t>
  </si>
  <si>
    <t>yg nilainya minus dikeluarkan dari gudang</t>
  </si>
  <si>
    <t>Harga Satuan</t>
  </si>
  <si>
    <t>Total</t>
  </si>
  <si>
    <t>Tinta HP deskjet 62 Hitam</t>
  </si>
  <si>
    <t>Tinta HP deskjet 62 tri-colour</t>
  </si>
  <si>
    <t>USB/FLASHDISK</t>
  </si>
  <si>
    <t>Flashdisk tipe C 32GB</t>
  </si>
  <si>
    <t>Mouse optic</t>
  </si>
  <si>
    <t>tinta printer HP laserjet cartridge 119A yellow</t>
  </si>
  <si>
    <t>Tinta printer HP laserjet Cartridge 119A Cyan</t>
  </si>
  <si>
    <t>Toner HP 202A Cyan</t>
  </si>
  <si>
    <t>Harga 1</t>
  </si>
  <si>
    <t>Harga 2</t>
  </si>
  <si>
    <t>Harga 3</t>
  </si>
  <si>
    <t>Fisik</t>
  </si>
  <si>
    <t>Aplikasi</t>
  </si>
  <si>
    <t>Stok per 31 Desember 2021</t>
  </si>
  <si>
    <t>Lampiran Manual Berita Acara Stock Opname</t>
  </si>
  <si>
    <t>PER 31 DESEMBER 2021</t>
  </si>
  <si>
    <t>PUSAT PENGEMBANGAN PENGUJIAN OBAT DAN MAKANAN NASIONAL</t>
  </si>
  <si>
    <t>Alat Tulis Kantor</t>
  </si>
  <si>
    <t>Lokasi : Gudang ATK</t>
  </si>
  <si>
    <t>No.</t>
  </si>
  <si>
    <t>Jumlah</t>
  </si>
  <si>
    <t>Jakarta, 31 Desember 2021</t>
  </si>
  <si>
    <t>Petugas Stock Opname</t>
  </si>
  <si>
    <t>Mengetahui,</t>
  </si>
  <si>
    <t>Ka.Sub.Bag.Tata Usaha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</si>
</sst>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00000"/>
  </numFmts>
  <fonts count="12" x14ac:knownFonts="1">
    <font>
      <sz val="10"/>
      <color rgb="FF000000"/>
      <name val="Times New Roman"/>
      <charset val="204"/>
    </font>
    <font>
      <b/>
      <sz val="9"/>
      <name val="Times New Roman"/>
      <family val="1"/>
    </font>
    <font>
      <sz val="9"/>
      <color rgb="FF000000"/>
      <name val="Times New Roman"/>
      <family val="2"/>
    </font>
    <font>
      <sz val="9"/>
      <name val="Times New Roman"/>
      <family val="1"/>
    </font>
    <font>
      <sz val="9"/>
      <color rgb="FF0000FF"/>
      <name val="Times New Roman"/>
      <family val="2"/>
    </font>
    <font>
      <sz val="9"/>
      <color rgb="FF0000FF"/>
      <name val="Times New Roman"/>
      <family val="1"/>
    </font>
    <font>
      <sz val="16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80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1" fontId="2" fillId="2" borderId="2" xfId="0" applyNumberFormat="1" applyFont="1" applyFill="1" applyBorder="1" applyAlignment="1">
      <alignment horizontal="right" vertical="top" shrinkToFit="1"/>
    </xf>
    <xf numFmtId="0" fontId="3" fillId="2" borderId="3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wrapText="1"/>
    </xf>
    <xf numFmtId="1" fontId="4" fillId="0" borderId="5" xfId="0" applyNumberFormat="1" applyFont="1" applyFill="1" applyBorder="1" applyAlignment="1">
      <alignment horizontal="right" vertical="top" shrinkToFit="1"/>
    </xf>
    <xf numFmtId="0" fontId="3" fillId="0" borderId="5" xfId="0" applyFont="1" applyFill="1" applyBorder="1" applyAlignment="1">
      <alignment horizontal="left" vertical="top" wrapText="1"/>
    </xf>
    <xf numFmtId="3" fontId="4" fillId="0" borderId="5" xfId="0" applyNumberFormat="1" applyFont="1" applyFill="1" applyBorder="1" applyAlignment="1">
      <alignment horizontal="right" vertical="top" shrinkToFit="1"/>
    </xf>
    <xf numFmtId="164" fontId="2" fillId="0" borderId="6" xfId="0" applyNumberFormat="1" applyFont="1" applyFill="1" applyBorder="1" applyAlignment="1">
      <alignment horizontal="right" vertical="top" shrinkToFit="1"/>
    </xf>
    <xf numFmtId="0" fontId="3" fillId="0" borderId="6" xfId="0" applyFont="1" applyFill="1" applyBorder="1" applyAlignment="1">
      <alignment horizontal="left" vertical="top" wrapText="1"/>
    </xf>
    <xf numFmtId="3" fontId="2" fillId="0" borderId="6" xfId="0" applyNumberFormat="1" applyFont="1" applyFill="1" applyBorder="1" applyAlignment="1">
      <alignment horizontal="right" vertical="top" shrinkToFit="1"/>
    </xf>
    <xf numFmtId="1" fontId="4" fillId="0" borderId="6" xfId="0" applyNumberFormat="1" applyFont="1" applyFill="1" applyBorder="1" applyAlignment="1">
      <alignment horizontal="right" vertical="top" shrinkToFit="1"/>
    </xf>
    <xf numFmtId="3" fontId="4" fillId="0" borderId="6" xfId="0" applyNumberFormat="1" applyFont="1" applyFill="1" applyBorder="1" applyAlignment="1">
      <alignment horizontal="right" vertical="top" shrinkToFit="1"/>
    </xf>
    <xf numFmtId="164" fontId="2" fillId="0" borderId="5" xfId="0" applyNumberFormat="1" applyFont="1" applyFill="1" applyBorder="1" applyAlignment="1">
      <alignment horizontal="right" vertical="top" shrinkToFit="1"/>
    </xf>
    <xf numFmtId="3" fontId="2" fillId="0" borderId="5" xfId="0" applyNumberFormat="1" applyFont="1" applyFill="1" applyBorder="1" applyAlignment="1">
      <alignment horizontal="right" vertical="top" shrinkToFit="1"/>
    </xf>
    <xf numFmtId="1" fontId="4" fillId="0" borderId="7" xfId="0" applyNumberFormat="1" applyFont="1" applyFill="1" applyBorder="1" applyAlignment="1">
      <alignment horizontal="right" vertical="top" shrinkToFit="1"/>
    </xf>
    <xf numFmtId="3" fontId="4" fillId="0" borderId="8" xfId="0" applyNumberFormat="1" applyFont="1" applyFill="1" applyBorder="1" applyAlignment="1">
      <alignment horizontal="right" vertical="top" shrinkToFit="1"/>
    </xf>
    <xf numFmtId="0" fontId="0" fillId="3" borderId="0" xfId="0" applyFill="1" applyBorder="1" applyAlignment="1">
      <alignment horizontal="left" vertical="top"/>
    </xf>
    <xf numFmtId="164" fontId="2" fillId="3" borderId="6" xfId="0" applyNumberFormat="1" applyFont="1" applyFill="1" applyBorder="1" applyAlignment="1">
      <alignment horizontal="right" vertical="top" shrinkToFit="1"/>
    </xf>
    <xf numFmtId="0" fontId="3" fillId="3" borderId="6" xfId="0" applyFont="1" applyFill="1" applyBorder="1" applyAlignment="1">
      <alignment horizontal="left" vertical="top" wrapText="1"/>
    </xf>
    <xf numFmtId="3" fontId="2" fillId="3" borderId="6" xfId="0" applyNumberFormat="1" applyFont="1" applyFill="1" applyBorder="1" applyAlignment="1">
      <alignment horizontal="right" vertical="top" shrinkToFit="1"/>
    </xf>
    <xf numFmtId="0" fontId="0" fillId="4" borderId="0" xfId="0" applyFill="1" applyBorder="1" applyAlignment="1">
      <alignment horizontal="left" vertical="top"/>
    </xf>
    <xf numFmtId="164" fontId="2" fillId="5" borderId="6" xfId="0" applyNumberFormat="1" applyFont="1" applyFill="1" applyBorder="1" applyAlignment="1">
      <alignment horizontal="right" vertical="top" shrinkToFit="1"/>
    </xf>
    <xf numFmtId="0" fontId="3" fillId="5" borderId="6" xfId="0" applyFont="1" applyFill="1" applyBorder="1" applyAlignment="1">
      <alignment horizontal="left" vertical="top" wrapText="1"/>
    </xf>
    <xf numFmtId="3" fontId="2" fillId="5" borderId="6" xfId="0" applyNumberFormat="1" applyFont="1" applyFill="1" applyBorder="1" applyAlignment="1">
      <alignment horizontal="right" vertical="top" shrinkToFit="1"/>
    </xf>
    <xf numFmtId="0" fontId="0" fillId="5" borderId="0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 wrapText="1"/>
    </xf>
    <xf numFmtId="41" fontId="3" fillId="0" borderId="5" xfId="1" applyFont="1" applyFill="1" applyBorder="1" applyAlignment="1">
      <alignment horizontal="left" vertical="top" wrapText="1"/>
    </xf>
    <xf numFmtId="41" fontId="0" fillId="0" borderId="0" xfId="1" applyFont="1" applyFill="1" applyBorder="1" applyAlignment="1">
      <alignment horizontal="left" vertical="top"/>
    </xf>
    <xf numFmtId="41" fontId="3" fillId="0" borderId="6" xfId="1" applyFont="1" applyFill="1" applyBorder="1" applyAlignment="1">
      <alignment horizontal="left" vertical="top" wrapText="1"/>
    </xf>
    <xf numFmtId="41" fontId="3" fillId="0" borderId="8" xfId="1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41" fontId="3" fillId="0" borderId="6" xfId="0" applyNumberFormat="1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41" fontId="3" fillId="0" borderId="10" xfId="1" applyFont="1" applyFill="1" applyBorder="1" applyAlignment="1">
      <alignment horizontal="left" vertical="top" wrapText="1"/>
    </xf>
    <xf numFmtId="41" fontId="3" fillId="0" borderId="10" xfId="0" applyNumberFormat="1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center" vertical="top" wrapText="1"/>
    </xf>
    <xf numFmtId="0" fontId="8" fillId="0" borderId="16" xfId="0" applyFont="1" applyFill="1" applyBorder="1" applyAlignment="1">
      <alignment horizontal="center" vertical="top"/>
    </xf>
    <xf numFmtId="41" fontId="9" fillId="0" borderId="16" xfId="1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0" fillId="0" borderId="0" xfId="0"/>
    <xf numFmtId="41" fontId="10" fillId="0" borderId="0" xfId="1" applyFont="1"/>
    <xf numFmtId="0" fontId="0" fillId="0" borderId="0" xfId="0" applyAlignment="1">
      <alignment horizontal="center"/>
    </xf>
    <xf numFmtId="0" fontId="7" fillId="0" borderId="0" xfId="0" applyFont="1"/>
    <xf numFmtId="41" fontId="3" fillId="0" borderId="16" xfId="1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41" fontId="0" fillId="7" borderId="0" xfId="1" applyFont="1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1" fillId="7" borderId="12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center" vertical="top"/>
    </xf>
    <xf numFmtId="1" fontId="2" fillId="2" borderId="3" xfId="0" applyNumberFormat="1" applyFont="1" applyFill="1" applyBorder="1" applyAlignment="1">
      <alignment horizontal="right" vertical="top" shrinkToFit="1"/>
    </xf>
    <xf numFmtId="1" fontId="4" fillId="0" borderId="15" xfId="0" applyNumberFormat="1" applyFont="1" applyFill="1" applyBorder="1" applyAlignment="1">
      <alignment horizontal="right" vertical="top" shrinkToFit="1"/>
    </xf>
    <xf numFmtId="164" fontId="2" fillId="0" borderId="7" xfId="0" applyNumberFormat="1" applyFont="1" applyFill="1" applyBorder="1" applyAlignment="1">
      <alignment horizontal="right" vertical="top" shrinkToFit="1"/>
    </xf>
    <xf numFmtId="164" fontId="2" fillId="0" borderId="15" xfId="0" applyNumberFormat="1" applyFont="1" applyFill="1" applyBorder="1" applyAlignment="1">
      <alignment horizontal="right" vertical="top" shrinkToFit="1"/>
    </xf>
    <xf numFmtId="0" fontId="11" fillId="0" borderId="16" xfId="0" applyFont="1" applyFill="1" applyBorder="1" applyAlignment="1">
      <alignment horizontal="center" vertical="top"/>
    </xf>
    <xf numFmtId="0" fontId="11" fillId="7" borderId="16" xfId="0" applyFont="1" applyFill="1" applyBorder="1" applyAlignment="1">
      <alignment horizontal="center" vertical="top"/>
    </xf>
    <xf numFmtId="0" fontId="11" fillId="0" borderId="11" xfId="0" applyFont="1" applyFill="1" applyBorder="1" applyAlignment="1">
      <alignment horizontal="center" vertical="top"/>
    </xf>
    <xf numFmtId="0" fontId="11" fillId="0" borderId="9" xfId="0" applyFont="1" applyFill="1" applyBorder="1" applyAlignment="1">
      <alignment horizontal="center" vertical="top"/>
    </xf>
    <xf numFmtId="0" fontId="11" fillId="0" borderId="17" xfId="0" applyFont="1" applyFill="1" applyBorder="1" applyAlignment="1">
      <alignment horizontal="center" vertical="top"/>
    </xf>
    <xf numFmtId="0" fontId="11" fillId="0" borderId="18" xfId="0" applyFont="1" applyFill="1" applyBorder="1" applyAlignment="1">
      <alignment horizontal="center" vertical="top"/>
    </xf>
    <xf numFmtId="0" fontId="11" fillId="0" borderId="19" xfId="0" applyFont="1" applyFill="1" applyBorder="1" applyAlignment="1">
      <alignment horizontal="center" vertical="top"/>
    </xf>
    <xf numFmtId="0" fontId="0" fillId="0" borderId="16" xfId="0" applyFill="1" applyBorder="1" applyAlignment="1">
      <alignment horizontal="left" vertical="top"/>
    </xf>
    <xf numFmtId="41" fontId="0" fillId="0" borderId="16" xfId="1" applyFont="1" applyFill="1" applyBorder="1" applyAlignment="1">
      <alignment horizontal="left" vertical="top"/>
    </xf>
    <xf numFmtId="0" fontId="11" fillId="0" borderId="20" xfId="0" applyFont="1" applyFill="1" applyBorder="1" applyAlignment="1">
      <alignment horizontal="center" vertical="top"/>
    </xf>
    <xf numFmtId="0" fontId="0" fillId="0" borderId="20" xfId="0" applyFill="1" applyBorder="1" applyAlignment="1">
      <alignment horizontal="left" vertical="top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colors>
    <mruColors>
      <color rgb="FF0000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topLeftCell="A199" workbookViewId="0">
      <selection activeCell="E210" sqref="E210:I227"/>
    </sheetView>
  </sheetViews>
  <sheetFormatPr defaultRowHeight="13.2" x14ac:dyDescent="0.25"/>
  <cols>
    <col min="1" max="1" width="14" customWidth="1"/>
    <col min="2" max="2" width="40.77734375" customWidth="1"/>
    <col min="3" max="3" width="14.109375" customWidth="1"/>
    <col min="7" max="7" width="16.6640625" customWidth="1"/>
  </cols>
  <sheetData>
    <row r="1" spans="1:11" ht="25.95" customHeight="1" x14ac:dyDescent="0.25">
      <c r="A1" s="1" t="s">
        <v>0</v>
      </c>
      <c r="B1" s="2" t="s">
        <v>1</v>
      </c>
      <c r="C1" s="3" t="s">
        <v>2</v>
      </c>
      <c r="D1" t="s">
        <v>235</v>
      </c>
      <c r="E1" t="s">
        <v>236</v>
      </c>
      <c r="F1" t="s">
        <v>237</v>
      </c>
      <c r="G1" t="s">
        <v>238</v>
      </c>
      <c r="K1" t="s">
        <v>239</v>
      </c>
    </row>
    <row r="2" spans="1:11" ht="16.5" customHeight="1" x14ac:dyDescent="0.25">
      <c r="A2" s="4">
        <v>117111</v>
      </c>
      <c r="B2" s="5" t="s">
        <v>3</v>
      </c>
      <c r="C2" s="6"/>
    </row>
    <row r="3" spans="1:11" ht="16.2" customHeight="1" x14ac:dyDescent="0.25">
      <c r="A3" s="7">
        <v>1010301001</v>
      </c>
      <c r="B3" s="8" t="s">
        <v>4</v>
      </c>
      <c r="C3" s="9">
        <v>5026780</v>
      </c>
    </row>
    <row r="4" spans="1:11" ht="15.75" customHeight="1" x14ac:dyDescent="0.25">
      <c r="A4" s="10">
        <v>5</v>
      </c>
      <c r="B4" s="11" t="s">
        <v>5</v>
      </c>
      <c r="C4" s="12">
        <v>792000</v>
      </c>
      <c r="D4">
        <v>16</v>
      </c>
      <c r="E4">
        <v>8</v>
      </c>
      <c r="F4" t="s">
        <v>240</v>
      </c>
      <c r="G4">
        <v>99000</v>
      </c>
      <c r="K4">
        <f>E4-D4</f>
        <v>-8</v>
      </c>
    </row>
    <row r="5" spans="1:11" ht="15" customHeight="1" x14ac:dyDescent="0.25">
      <c r="A5" s="10">
        <v>6</v>
      </c>
      <c r="B5" s="11" t="s">
        <v>6</v>
      </c>
      <c r="C5" s="12">
        <v>1015300</v>
      </c>
      <c r="D5">
        <v>143</v>
      </c>
      <c r="E5">
        <v>142</v>
      </c>
      <c r="F5" t="s">
        <v>241</v>
      </c>
      <c r="G5">
        <v>7150</v>
      </c>
      <c r="K5">
        <f t="shared" ref="K5:K68" si="0">E5-D5</f>
        <v>-1</v>
      </c>
    </row>
    <row r="6" spans="1:11" ht="15" customHeight="1" x14ac:dyDescent="0.25">
      <c r="A6" s="10">
        <v>8</v>
      </c>
      <c r="B6" s="11" t="s">
        <v>7</v>
      </c>
      <c r="C6" s="12">
        <v>1900800</v>
      </c>
      <c r="D6">
        <v>62</v>
      </c>
      <c r="E6">
        <v>48</v>
      </c>
      <c r="F6" t="s">
        <v>240</v>
      </c>
      <c r="G6">
        <v>39600</v>
      </c>
      <c r="K6">
        <f t="shared" si="0"/>
        <v>-14</v>
      </c>
    </row>
    <row r="7" spans="1:11" ht="15" customHeight="1" x14ac:dyDescent="0.25">
      <c r="A7" s="10">
        <v>13</v>
      </c>
      <c r="B7" s="11" t="s">
        <v>8</v>
      </c>
      <c r="C7" s="12">
        <v>866580</v>
      </c>
      <c r="D7">
        <v>50</v>
      </c>
      <c r="E7">
        <v>26</v>
      </c>
      <c r="F7" t="s">
        <v>240</v>
      </c>
      <c r="G7">
        <v>33330</v>
      </c>
      <c r="K7">
        <f t="shared" si="0"/>
        <v>-24</v>
      </c>
    </row>
    <row r="8" spans="1:11" ht="15" customHeight="1" x14ac:dyDescent="0.25">
      <c r="A8" s="10">
        <v>17</v>
      </c>
      <c r="B8" s="11" t="s">
        <v>9</v>
      </c>
      <c r="C8" s="12">
        <v>198000</v>
      </c>
      <c r="D8">
        <v>12</v>
      </c>
      <c r="E8">
        <v>1</v>
      </c>
      <c r="F8" t="s">
        <v>240</v>
      </c>
      <c r="G8">
        <v>198000</v>
      </c>
      <c r="K8">
        <f t="shared" si="0"/>
        <v>-11</v>
      </c>
    </row>
    <row r="9" spans="1:11" ht="15.45" customHeight="1" x14ac:dyDescent="0.25">
      <c r="A9" s="10">
        <v>21</v>
      </c>
      <c r="B9" s="11" t="s">
        <v>10</v>
      </c>
      <c r="C9" s="12">
        <v>254100</v>
      </c>
      <c r="D9">
        <v>2</v>
      </c>
      <c r="E9">
        <v>2</v>
      </c>
      <c r="F9" t="s">
        <v>241</v>
      </c>
      <c r="G9">
        <v>127050</v>
      </c>
      <c r="K9">
        <f t="shared" si="0"/>
        <v>0</v>
      </c>
    </row>
    <row r="10" spans="1:11" ht="16.2" customHeight="1" x14ac:dyDescent="0.25">
      <c r="A10" s="13">
        <v>1010301003</v>
      </c>
      <c r="B10" s="11" t="s">
        <v>11</v>
      </c>
      <c r="C10" s="14">
        <v>4906220</v>
      </c>
      <c r="K10">
        <f t="shared" si="0"/>
        <v>0</v>
      </c>
    </row>
    <row r="11" spans="1:11" ht="15.75" customHeight="1" x14ac:dyDescent="0.25">
      <c r="A11" s="10">
        <v>1</v>
      </c>
      <c r="B11" s="11" t="s">
        <v>12</v>
      </c>
      <c r="C11" s="12">
        <v>1346400</v>
      </c>
      <c r="D11">
        <v>270</v>
      </c>
      <c r="E11">
        <v>270</v>
      </c>
      <c r="F11" t="s">
        <v>241</v>
      </c>
      <c r="G11">
        <v>4950</v>
      </c>
      <c r="K11" s="28">
        <f t="shared" si="0"/>
        <v>0</v>
      </c>
    </row>
    <row r="12" spans="1:11" ht="15" customHeight="1" x14ac:dyDescent="0.25">
      <c r="A12" s="10">
        <v>2</v>
      </c>
      <c r="B12" s="11" t="s">
        <v>13</v>
      </c>
      <c r="C12" s="12">
        <v>929390</v>
      </c>
      <c r="D12">
        <v>157</v>
      </c>
      <c r="E12">
        <v>119</v>
      </c>
      <c r="F12" t="s">
        <v>241</v>
      </c>
      <c r="G12">
        <v>7810</v>
      </c>
      <c r="K12">
        <f t="shared" si="0"/>
        <v>-38</v>
      </c>
    </row>
    <row r="13" spans="1:11" ht="15" customHeight="1" x14ac:dyDescent="0.25">
      <c r="A13" s="10">
        <v>3</v>
      </c>
      <c r="B13" s="11" t="s">
        <v>14</v>
      </c>
      <c r="C13" s="12">
        <v>250250</v>
      </c>
      <c r="D13">
        <v>38</v>
      </c>
      <c r="E13">
        <v>35</v>
      </c>
      <c r="F13" t="s">
        <v>242</v>
      </c>
      <c r="G13">
        <v>7150</v>
      </c>
      <c r="K13">
        <f t="shared" si="0"/>
        <v>-3</v>
      </c>
    </row>
    <row r="14" spans="1:11" ht="15" customHeight="1" x14ac:dyDescent="0.25">
      <c r="A14" s="10">
        <v>4</v>
      </c>
      <c r="B14" s="11" t="s">
        <v>15</v>
      </c>
      <c r="C14" s="12">
        <v>382690</v>
      </c>
      <c r="D14">
        <v>142</v>
      </c>
      <c r="E14">
        <v>49</v>
      </c>
      <c r="F14" t="s">
        <v>242</v>
      </c>
      <c r="G14">
        <v>7810</v>
      </c>
      <c r="K14">
        <f t="shared" si="0"/>
        <v>-93</v>
      </c>
    </row>
    <row r="15" spans="1:11" ht="15" customHeight="1" x14ac:dyDescent="0.25">
      <c r="A15" s="10">
        <v>6</v>
      </c>
      <c r="B15" s="11" t="s">
        <v>16</v>
      </c>
      <c r="C15" s="12">
        <v>907500</v>
      </c>
      <c r="D15">
        <v>0</v>
      </c>
      <c r="E15">
        <v>0</v>
      </c>
      <c r="F15" t="s">
        <v>241</v>
      </c>
      <c r="G15">
        <v>41250</v>
      </c>
      <c r="K15" s="28">
        <f t="shared" si="0"/>
        <v>0</v>
      </c>
    </row>
    <row r="16" spans="1:11" ht="15" customHeight="1" x14ac:dyDescent="0.25">
      <c r="A16" s="10">
        <v>7</v>
      </c>
      <c r="B16" s="11" t="s">
        <v>17</v>
      </c>
      <c r="C16" s="12">
        <v>471240</v>
      </c>
      <c r="D16" s="19"/>
      <c r="E16">
        <v>204</v>
      </c>
      <c r="F16" t="s">
        <v>242</v>
      </c>
      <c r="G16">
        <v>2310</v>
      </c>
      <c r="K16">
        <f t="shared" si="0"/>
        <v>204</v>
      </c>
    </row>
    <row r="17" spans="1:11" ht="15.45" customHeight="1" x14ac:dyDescent="0.25">
      <c r="A17" s="10">
        <v>8</v>
      </c>
      <c r="B17" s="11" t="s">
        <v>18</v>
      </c>
      <c r="C17" s="12">
        <v>618750</v>
      </c>
      <c r="D17">
        <v>16</v>
      </c>
      <c r="E17">
        <v>15</v>
      </c>
      <c r="F17" t="s">
        <v>243</v>
      </c>
      <c r="G17">
        <v>41250</v>
      </c>
      <c r="K17">
        <f t="shared" si="0"/>
        <v>-1</v>
      </c>
    </row>
    <row r="18" spans="1:11" ht="16.2" customHeight="1" x14ac:dyDescent="0.25">
      <c r="A18" s="13">
        <v>1010301004</v>
      </c>
      <c r="B18" s="11" t="s">
        <v>19</v>
      </c>
      <c r="C18" s="14">
        <v>516175</v>
      </c>
      <c r="K18">
        <f t="shared" si="0"/>
        <v>0</v>
      </c>
    </row>
    <row r="19" spans="1:11" ht="15.75" customHeight="1" x14ac:dyDescent="0.25">
      <c r="A19" s="10">
        <v>1</v>
      </c>
      <c r="B19" s="11" t="s">
        <v>20</v>
      </c>
      <c r="C19" s="12">
        <v>437250</v>
      </c>
      <c r="D19">
        <v>203</v>
      </c>
      <c r="E19">
        <v>159</v>
      </c>
      <c r="F19" t="s">
        <v>241</v>
      </c>
      <c r="G19">
        <v>2750</v>
      </c>
      <c r="K19">
        <f t="shared" si="0"/>
        <v>-44</v>
      </c>
    </row>
    <row r="20" spans="1:11" ht="15" customHeight="1" x14ac:dyDescent="0.25">
      <c r="A20" s="10">
        <v>2</v>
      </c>
      <c r="B20" s="11" t="s">
        <v>21</v>
      </c>
      <c r="C20" s="12">
        <v>39600</v>
      </c>
      <c r="D20">
        <v>9</v>
      </c>
      <c r="E20">
        <v>8</v>
      </c>
      <c r="F20" t="s">
        <v>241</v>
      </c>
      <c r="G20">
        <v>4950</v>
      </c>
      <c r="K20">
        <f t="shared" si="0"/>
        <v>-1</v>
      </c>
    </row>
    <row r="21" spans="1:11" ht="15.45" customHeight="1" x14ac:dyDescent="0.25">
      <c r="A21" s="10">
        <v>3</v>
      </c>
      <c r="B21" s="11" t="s">
        <v>22</v>
      </c>
      <c r="C21" s="12">
        <v>39325</v>
      </c>
      <c r="D21">
        <v>0</v>
      </c>
      <c r="E21">
        <v>0</v>
      </c>
      <c r="F21" t="s">
        <v>241</v>
      </c>
      <c r="G21">
        <v>39325</v>
      </c>
      <c r="K21" s="28">
        <f t="shared" si="0"/>
        <v>0</v>
      </c>
    </row>
    <row r="22" spans="1:11" ht="16.2" customHeight="1" x14ac:dyDescent="0.25">
      <c r="A22" s="13">
        <v>1010301005</v>
      </c>
      <c r="B22" s="11" t="s">
        <v>23</v>
      </c>
      <c r="C22" s="14">
        <v>2566960</v>
      </c>
      <c r="K22">
        <f t="shared" si="0"/>
        <v>0</v>
      </c>
    </row>
    <row r="23" spans="1:11" ht="15.75" customHeight="1" x14ac:dyDescent="0.25">
      <c r="A23" s="10">
        <v>3</v>
      </c>
      <c r="B23" s="11" t="s">
        <v>24</v>
      </c>
      <c r="C23" s="12">
        <v>712800</v>
      </c>
      <c r="D23">
        <v>55</v>
      </c>
      <c r="E23">
        <v>54</v>
      </c>
      <c r="F23" t="s">
        <v>241</v>
      </c>
      <c r="G23">
        <f>24*15950</f>
        <v>382800</v>
      </c>
      <c r="H23">
        <f>30*11000</f>
        <v>330000</v>
      </c>
      <c r="K23">
        <f t="shared" si="0"/>
        <v>-1</v>
      </c>
    </row>
    <row r="24" spans="1:11" ht="15" customHeight="1" x14ac:dyDescent="0.25">
      <c r="A24" s="10">
        <v>5</v>
      </c>
      <c r="B24" s="11" t="s">
        <v>25</v>
      </c>
      <c r="C24" s="12">
        <v>319000</v>
      </c>
      <c r="D24">
        <v>37</v>
      </c>
      <c r="E24">
        <v>29</v>
      </c>
      <c r="F24" t="s">
        <v>241</v>
      </c>
      <c r="G24">
        <v>11000</v>
      </c>
      <c r="K24">
        <f t="shared" si="0"/>
        <v>-8</v>
      </c>
    </row>
    <row r="25" spans="1:11" ht="15" customHeight="1" x14ac:dyDescent="0.25">
      <c r="A25" s="10">
        <v>6</v>
      </c>
      <c r="B25" s="11" t="s">
        <v>26</v>
      </c>
      <c r="C25" s="12">
        <v>539000</v>
      </c>
      <c r="D25">
        <v>16</v>
      </c>
      <c r="E25">
        <v>16</v>
      </c>
      <c r="F25" t="s">
        <v>241</v>
      </c>
      <c r="G25">
        <v>19250</v>
      </c>
      <c r="K25" s="28">
        <f t="shared" si="0"/>
        <v>0</v>
      </c>
    </row>
    <row r="26" spans="1:11" ht="15" customHeight="1" x14ac:dyDescent="0.25">
      <c r="A26" s="10">
        <v>8</v>
      </c>
      <c r="B26" s="11" t="s">
        <v>27</v>
      </c>
      <c r="C26" s="12">
        <v>738760</v>
      </c>
      <c r="D26">
        <v>15</v>
      </c>
      <c r="E26">
        <v>15</v>
      </c>
      <c r="F26" t="s">
        <v>241</v>
      </c>
      <c r="G26">
        <v>32120</v>
      </c>
      <c r="K26" s="28">
        <f t="shared" si="0"/>
        <v>0</v>
      </c>
    </row>
    <row r="27" spans="1:11" ht="15" customHeight="1" x14ac:dyDescent="0.25">
      <c r="A27" s="10">
        <v>13</v>
      </c>
      <c r="B27" s="11" t="s">
        <v>28</v>
      </c>
      <c r="C27" s="12">
        <v>138600</v>
      </c>
      <c r="D27">
        <v>20</v>
      </c>
      <c r="E27">
        <v>20</v>
      </c>
      <c r="F27" t="s">
        <v>241</v>
      </c>
      <c r="G27">
        <v>4950</v>
      </c>
      <c r="K27" s="28">
        <f t="shared" si="0"/>
        <v>0</v>
      </c>
    </row>
    <row r="28" spans="1:11" ht="15.45" customHeight="1" x14ac:dyDescent="0.25">
      <c r="A28" s="10">
        <v>14</v>
      </c>
      <c r="B28" s="11" t="s">
        <v>29</v>
      </c>
      <c r="C28" s="12">
        <v>118800</v>
      </c>
      <c r="D28">
        <v>13</v>
      </c>
      <c r="E28">
        <v>13</v>
      </c>
      <c r="F28" t="s">
        <v>241</v>
      </c>
      <c r="G28">
        <v>6600</v>
      </c>
      <c r="K28" s="28">
        <f t="shared" si="0"/>
        <v>0</v>
      </c>
    </row>
    <row r="29" spans="1:11" ht="16.2" customHeight="1" x14ac:dyDescent="0.25">
      <c r="A29" s="13">
        <v>1010301006</v>
      </c>
      <c r="B29" s="11" t="s">
        <v>30</v>
      </c>
      <c r="C29" s="14">
        <v>6397336</v>
      </c>
      <c r="K29">
        <f t="shared" si="0"/>
        <v>0</v>
      </c>
    </row>
    <row r="30" spans="1:11" ht="15.75" customHeight="1" x14ac:dyDescent="0.25">
      <c r="A30" s="10">
        <v>2</v>
      </c>
      <c r="B30" s="11" t="s">
        <v>31</v>
      </c>
      <c r="C30" s="12">
        <v>385000</v>
      </c>
      <c r="D30">
        <v>8</v>
      </c>
      <c r="E30">
        <v>8</v>
      </c>
      <c r="F30" t="s">
        <v>244</v>
      </c>
      <c r="G30">
        <v>38500</v>
      </c>
      <c r="K30" s="28">
        <f t="shared" si="0"/>
        <v>0</v>
      </c>
    </row>
    <row r="31" spans="1:11" ht="15" customHeight="1" x14ac:dyDescent="0.25">
      <c r="A31" s="10">
        <v>3</v>
      </c>
      <c r="B31" s="11" t="s">
        <v>32</v>
      </c>
      <c r="C31" s="12">
        <v>3240336</v>
      </c>
      <c r="D31">
        <v>110</v>
      </c>
      <c r="E31">
        <v>110</v>
      </c>
      <c r="F31" t="s">
        <v>244</v>
      </c>
      <c r="G31">
        <v>28424</v>
      </c>
      <c r="K31" s="28">
        <f t="shared" si="0"/>
        <v>0</v>
      </c>
    </row>
    <row r="32" spans="1:11" ht="15" customHeight="1" x14ac:dyDescent="0.25">
      <c r="A32" s="10">
        <v>4</v>
      </c>
      <c r="B32" s="11" t="s">
        <v>33</v>
      </c>
      <c r="C32" s="12">
        <v>138600</v>
      </c>
      <c r="D32" s="19"/>
      <c r="E32">
        <v>7</v>
      </c>
      <c r="F32" t="s">
        <v>241</v>
      </c>
      <c r="G32">
        <v>19800</v>
      </c>
      <c r="K32" s="28">
        <f t="shared" si="0"/>
        <v>7</v>
      </c>
    </row>
    <row r="33" spans="1:11" ht="15" customHeight="1" x14ac:dyDescent="0.25">
      <c r="A33" s="10">
        <v>5</v>
      </c>
      <c r="B33" s="11" t="s">
        <v>34</v>
      </c>
      <c r="C33" s="12">
        <v>2457400</v>
      </c>
      <c r="D33">
        <v>27</v>
      </c>
      <c r="E33">
        <v>27</v>
      </c>
      <c r="F33" t="s">
        <v>241</v>
      </c>
      <c r="G33">
        <f>8*92400</f>
        <v>739200</v>
      </c>
      <c r="H33">
        <f>20*85910</f>
        <v>1718200</v>
      </c>
      <c r="I33">
        <f>G33+H33</f>
        <v>2457400</v>
      </c>
      <c r="K33" s="28">
        <f t="shared" si="0"/>
        <v>0</v>
      </c>
    </row>
    <row r="34" spans="1:11" ht="15.45" customHeight="1" x14ac:dyDescent="0.25">
      <c r="A34" s="10">
        <v>10</v>
      </c>
      <c r="B34" s="11" t="s">
        <v>35</v>
      </c>
      <c r="C34" s="12">
        <v>176000</v>
      </c>
      <c r="D34">
        <v>6</v>
      </c>
      <c r="E34">
        <v>5</v>
      </c>
      <c r="F34" t="s">
        <v>243</v>
      </c>
      <c r="G34">
        <v>35200</v>
      </c>
      <c r="K34">
        <f t="shared" si="0"/>
        <v>-1</v>
      </c>
    </row>
    <row r="35" spans="1:11" ht="16.2" customHeight="1" x14ac:dyDescent="0.25">
      <c r="A35" s="13">
        <v>1010301007</v>
      </c>
      <c r="B35" s="11" t="s">
        <v>36</v>
      </c>
      <c r="C35" s="14">
        <v>75900</v>
      </c>
      <c r="K35">
        <f t="shared" si="0"/>
        <v>0</v>
      </c>
    </row>
    <row r="36" spans="1:11" ht="15.75" customHeight="1" x14ac:dyDescent="0.25">
      <c r="A36" s="10">
        <v>2</v>
      </c>
      <c r="B36" s="11" t="s">
        <v>37</v>
      </c>
      <c r="C36" s="12">
        <v>26400</v>
      </c>
      <c r="D36">
        <v>4</v>
      </c>
      <c r="E36">
        <v>4</v>
      </c>
      <c r="F36" t="s">
        <v>241</v>
      </c>
      <c r="G36">
        <v>6600</v>
      </c>
      <c r="K36">
        <f t="shared" si="0"/>
        <v>0</v>
      </c>
    </row>
    <row r="37" spans="1:11" ht="15.45" customHeight="1" x14ac:dyDescent="0.25">
      <c r="A37" s="10">
        <v>3</v>
      </c>
      <c r="B37" s="11" t="s">
        <v>38</v>
      </c>
      <c r="C37" s="12">
        <v>49500</v>
      </c>
      <c r="D37">
        <v>2</v>
      </c>
      <c r="E37">
        <v>2</v>
      </c>
      <c r="F37" t="s">
        <v>241</v>
      </c>
      <c r="G37">
        <v>24750</v>
      </c>
      <c r="K37">
        <f t="shared" si="0"/>
        <v>0</v>
      </c>
    </row>
    <row r="38" spans="1:11" ht="16.2" customHeight="1" x14ac:dyDescent="0.25">
      <c r="A38" s="13">
        <v>1010301008</v>
      </c>
      <c r="B38" s="11" t="s">
        <v>39</v>
      </c>
      <c r="C38" s="14">
        <v>705887</v>
      </c>
      <c r="K38">
        <f t="shared" si="0"/>
        <v>0</v>
      </c>
    </row>
    <row r="39" spans="1:11" ht="15.75" customHeight="1" x14ac:dyDescent="0.25">
      <c r="A39" s="10">
        <v>1</v>
      </c>
      <c r="B39" s="11" t="s">
        <v>40</v>
      </c>
      <c r="C39" s="12">
        <v>79420</v>
      </c>
      <c r="D39">
        <v>12</v>
      </c>
      <c r="E39">
        <v>10</v>
      </c>
      <c r="F39" t="s">
        <v>241</v>
      </c>
      <c r="G39">
        <v>7942</v>
      </c>
      <c r="K39">
        <f t="shared" si="0"/>
        <v>-2</v>
      </c>
    </row>
    <row r="40" spans="1:11" ht="15" customHeight="1" x14ac:dyDescent="0.25">
      <c r="A40" s="10">
        <v>2</v>
      </c>
      <c r="B40" s="11" t="s">
        <v>41</v>
      </c>
      <c r="C40" s="12">
        <v>46585</v>
      </c>
      <c r="D40">
        <v>45</v>
      </c>
      <c r="E40">
        <v>11</v>
      </c>
      <c r="F40" t="s">
        <v>241</v>
      </c>
      <c r="G40">
        <v>4235</v>
      </c>
      <c r="K40">
        <f t="shared" si="0"/>
        <v>-34</v>
      </c>
    </row>
    <row r="41" spans="1:11" ht="15" customHeight="1" x14ac:dyDescent="0.25">
      <c r="A41" s="10">
        <v>3</v>
      </c>
      <c r="B41" s="11" t="s">
        <v>42</v>
      </c>
      <c r="C41" s="12">
        <v>298964</v>
      </c>
      <c r="D41">
        <v>127</v>
      </c>
      <c r="E41">
        <v>124</v>
      </c>
      <c r="F41" t="s">
        <v>241</v>
      </c>
      <c r="G41">
        <v>2411</v>
      </c>
      <c r="K41">
        <f t="shared" si="0"/>
        <v>-3</v>
      </c>
    </row>
    <row r="42" spans="1:11" ht="15" customHeight="1" x14ac:dyDescent="0.25">
      <c r="A42" s="10">
        <v>4</v>
      </c>
      <c r="B42" s="11" t="s">
        <v>43</v>
      </c>
      <c r="C42" s="12">
        <v>186340</v>
      </c>
      <c r="D42">
        <v>8</v>
      </c>
      <c r="E42">
        <v>8</v>
      </c>
      <c r="F42" t="s">
        <v>241</v>
      </c>
      <c r="G42">
        <v>13310</v>
      </c>
      <c r="K42" s="28">
        <f t="shared" si="0"/>
        <v>0</v>
      </c>
    </row>
    <row r="43" spans="1:11" ht="16.2" customHeight="1" x14ac:dyDescent="0.25">
      <c r="A43" s="10">
        <v>5</v>
      </c>
      <c r="B43" s="11" t="s">
        <v>44</v>
      </c>
      <c r="C43" s="12">
        <v>94578</v>
      </c>
      <c r="D43">
        <v>15</v>
      </c>
      <c r="E43">
        <v>15</v>
      </c>
      <c r="F43" t="s">
        <v>241</v>
      </c>
      <c r="G43">
        <v>8250</v>
      </c>
      <c r="K43">
        <f t="shared" si="0"/>
        <v>0</v>
      </c>
    </row>
    <row r="44" spans="1:11" ht="16.2" customHeight="1" x14ac:dyDescent="0.25">
      <c r="A44" s="7">
        <v>1010301009</v>
      </c>
      <c r="B44" s="8" t="s">
        <v>45</v>
      </c>
      <c r="C44" s="9">
        <v>286000</v>
      </c>
      <c r="K44">
        <f t="shared" si="0"/>
        <v>0</v>
      </c>
    </row>
    <row r="45" spans="1:11" s="19" customFormat="1" ht="16.2" customHeight="1" x14ac:dyDescent="0.25">
      <c r="A45" s="20">
        <v>2</v>
      </c>
      <c r="B45" s="21" t="s">
        <v>46</v>
      </c>
      <c r="C45" s="22">
        <v>286000</v>
      </c>
      <c r="E45" s="19">
        <v>0</v>
      </c>
      <c r="F45" s="19" t="s">
        <v>241</v>
      </c>
      <c r="G45" s="19">
        <v>71500</v>
      </c>
      <c r="K45">
        <f t="shared" si="0"/>
        <v>0</v>
      </c>
    </row>
    <row r="46" spans="1:11" ht="16.2" customHeight="1" x14ac:dyDescent="0.25">
      <c r="A46" s="13">
        <v>1010301010</v>
      </c>
      <c r="B46" s="11" t="s">
        <v>47</v>
      </c>
      <c r="C46" s="14">
        <v>5162135</v>
      </c>
      <c r="K46">
        <f t="shared" si="0"/>
        <v>0</v>
      </c>
    </row>
    <row r="47" spans="1:11" ht="15.75" customHeight="1" x14ac:dyDescent="0.25">
      <c r="A47" s="10">
        <v>1</v>
      </c>
      <c r="B47" s="11" t="s">
        <v>48</v>
      </c>
      <c r="C47" s="12">
        <v>863720</v>
      </c>
      <c r="D47">
        <v>48</v>
      </c>
      <c r="E47">
        <v>48</v>
      </c>
      <c r="F47" t="s">
        <v>241</v>
      </c>
      <c r="G47">
        <v>16610</v>
      </c>
      <c r="K47" s="28">
        <f t="shared" si="0"/>
        <v>0</v>
      </c>
    </row>
    <row r="48" spans="1:11" ht="15" customHeight="1" x14ac:dyDescent="0.25">
      <c r="A48" s="10">
        <v>2</v>
      </c>
      <c r="B48" s="11" t="s">
        <v>49</v>
      </c>
      <c r="C48" s="12">
        <v>1358610</v>
      </c>
      <c r="D48">
        <v>18</v>
      </c>
      <c r="E48">
        <v>18</v>
      </c>
      <c r="F48" t="s">
        <v>241</v>
      </c>
      <c r="G48">
        <f>5*10890</f>
        <v>54450</v>
      </c>
      <c r="H48">
        <f>24*54340</f>
        <v>1304160</v>
      </c>
      <c r="K48" s="28">
        <f t="shared" si="0"/>
        <v>0</v>
      </c>
    </row>
    <row r="49" spans="1:11" s="19" customFormat="1" ht="15" customHeight="1" x14ac:dyDescent="0.25">
      <c r="A49" s="20">
        <v>8</v>
      </c>
      <c r="B49" s="21" t="s">
        <v>50</v>
      </c>
      <c r="C49" s="22">
        <v>145200</v>
      </c>
      <c r="E49" s="19">
        <v>0</v>
      </c>
      <c r="F49" s="19" t="s">
        <v>241</v>
      </c>
      <c r="G49" s="19">
        <v>12100</v>
      </c>
      <c r="K49">
        <f t="shared" si="0"/>
        <v>0</v>
      </c>
    </row>
    <row r="50" spans="1:11" ht="15" customHeight="1" x14ac:dyDescent="0.25">
      <c r="A50" s="10">
        <v>9</v>
      </c>
      <c r="B50" s="11" t="s">
        <v>51</v>
      </c>
      <c r="C50" s="12">
        <v>289575</v>
      </c>
      <c r="D50">
        <v>7</v>
      </c>
      <c r="E50">
        <v>15</v>
      </c>
      <c r="F50" t="s">
        <v>241</v>
      </c>
      <c r="G50">
        <v>19305</v>
      </c>
      <c r="K50">
        <f t="shared" si="0"/>
        <v>8</v>
      </c>
    </row>
    <row r="51" spans="1:11" ht="15" customHeight="1" x14ac:dyDescent="0.25">
      <c r="A51" s="10">
        <v>10</v>
      </c>
      <c r="B51" s="11" t="s">
        <v>52</v>
      </c>
      <c r="C51" s="12">
        <v>2247300</v>
      </c>
      <c r="D51">
        <v>192</v>
      </c>
      <c r="E51">
        <v>192</v>
      </c>
      <c r="F51" t="s">
        <v>241</v>
      </c>
      <c r="G51">
        <f>171*8800</f>
        <v>1504800</v>
      </c>
      <c r="H51">
        <f>125*5940</f>
        <v>742500</v>
      </c>
      <c r="K51" s="28">
        <f t="shared" si="0"/>
        <v>0</v>
      </c>
    </row>
    <row r="52" spans="1:11" ht="15" customHeight="1" x14ac:dyDescent="0.25">
      <c r="A52" s="10">
        <v>11</v>
      </c>
      <c r="B52" s="11" t="s">
        <v>53</v>
      </c>
      <c r="C52" s="12">
        <v>226875</v>
      </c>
      <c r="D52">
        <v>9</v>
      </c>
      <c r="E52">
        <v>9</v>
      </c>
      <c r="F52" t="s">
        <v>241</v>
      </c>
      <c r="G52">
        <v>15125</v>
      </c>
      <c r="K52" s="28">
        <f t="shared" si="0"/>
        <v>0</v>
      </c>
    </row>
    <row r="53" spans="1:11" ht="15.45" customHeight="1" x14ac:dyDescent="0.25">
      <c r="A53" s="10">
        <v>12</v>
      </c>
      <c r="B53" s="11" t="s">
        <v>54</v>
      </c>
      <c r="C53" s="12">
        <v>30855</v>
      </c>
      <c r="D53">
        <v>3</v>
      </c>
      <c r="E53">
        <v>3</v>
      </c>
      <c r="F53" t="s">
        <v>241</v>
      </c>
      <c r="G53">
        <v>10285</v>
      </c>
      <c r="K53">
        <f t="shared" si="0"/>
        <v>0</v>
      </c>
    </row>
    <row r="54" spans="1:11" ht="16.2" customHeight="1" x14ac:dyDescent="0.25">
      <c r="A54" s="13">
        <v>1010301999</v>
      </c>
      <c r="B54" s="11" t="s">
        <v>55</v>
      </c>
      <c r="C54" s="14">
        <v>109468765</v>
      </c>
      <c r="K54">
        <f t="shared" si="0"/>
        <v>0</v>
      </c>
    </row>
    <row r="55" spans="1:11" ht="15.75" customHeight="1" x14ac:dyDescent="0.25">
      <c r="A55" s="10">
        <v>1</v>
      </c>
      <c r="B55" s="11" t="s">
        <v>56</v>
      </c>
      <c r="C55" s="12">
        <v>14850</v>
      </c>
      <c r="D55">
        <v>1</v>
      </c>
      <c r="E55">
        <v>1</v>
      </c>
      <c r="F55" t="s">
        <v>241</v>
      </c>
      <c r="G55">
        <v>14850</v>
      </c>
      <c r="K55">
        <f t="shared" si="0"/>
        <v>0</v>
      </c>
    </row>
    <row r="56" spans="1:11" ht="15" customHeight="1" x14ac:dyDescent="0.25">
      <c r="A56" s="10">
        <v>2</v>
      </c>
      <c r="B56" s="11" t="s">
        <v>57</v>
      </c>
      <c r="C56" s="12">
        <v>392040</v>
      </c>
      <c r="D56">
        <v>9</v>
      </c>
      <c r="E56">
        <v>9</v>
      </c>
      <c r="F56" t="s">
        <v>241</v>
      </c>
      <c r="G56">
        <v>43560</v>
      </c>
      <c r="K56">
        <f t="shared" si="0"/>
        <v>0</v>
      </c>
    </row>
    <row r="57" spans="1:11" ht="15" customHeight="1" x14ac:dyDescent="0.25">
      <c r="A57" s="10">
        <v>5</v>
      </c>
      <c r="B57" s="11" t="s">
        <v>58</v>
      </c>
      <c r="C57" s="12">
        <v>2849000</v>
      </c>
      <c r="D57">
        <v>38</v>
      </c>
      <c r="E57">
        <v>37</v>
      </c>
      <c r="F57" t="s">
        <v>243</v>
      </c>
      <c r="G57">
        <v>77000</v>
      </c>
      <c r="K57">
        <f t="shared" si="0"/>
        <v>-1</v>
      </c>
    </row>
    <row r="58" spans="1:11" ht="15" customHeight="1" x14ac:dyDescent="0.25">
      <c r="A58" s="10">
        <v>7</v>
      </c>
      <c r="B58" s="11" t="s">
        <v>59</v>
      </c>
      <c r="C58" s="12">
        <v>238260</v>
      </c>
      <c r="D58">
        <v>22</v>
      </c>
      <c r="E58">
        <v>19</v>
      </c>
      <c r="F58" t="s">
        <v>241</v>
      </c>
      <c r="G58">
        <v>12540</v>
      </c>
      <c r="K58">
        <f t="shared" si="0"/>
        <v>-3</v>
      </c>
    </row>
    <row r="59" spans="1:11" ht="15" customHeight="1" x14ac:dyDescent="0.25">
      <c r="A59" s="10">
        <v>9</v>
      </c>
      <c r="B59" s="11" t="s">
        <v>60</v>
      </c>
      <c r="C59" s="12">
        <v>1237500</v>
      </c>
      <c r="D59">
        <v>8</v>
      </c>
      <c r="E59">
        <v>8</v>
      </c>
      <c r="F59" t="s">
        <v>243</v>
      </c>
      <c r="G59">
        <v>137500</v>
      </c>
      <c r="K59" s="28">
        <f t="shared" si="0"/>
        <v>0</v>
      </c>
    </row>
    <row r="60" spans="1:11" ht="15" customHeight="1" x14ac:dyDescent="0.25">
      <c r="A60" s="10">
        <v>11</v>
      </c>
      <c r="B60" s="11" t="s">
        <v>61</v>
      </c>
      <c r="C60" s="12">
        <v>8712000</v>
      </c>
      <c r="E60">
        <v>99</v>
      </c>
      <c r="F60" t="s">
        <v>243</v>
      </c>
      <c r="G60">
        <v>88000</v>
      </c>
      <c r="K60" s="28">
        <f t="shared" si="0"/>
        <v>99</v>
      </c>
    </row>
    <row r="61" spans="1:11" ht="15" customHeight="1" x14ac:dyDescent="0.25">
      <c r="A61" s="10">
        <v>13</v>
      </c>
      <c r="B61" s="11" t="s">
        <v>62</v>
      </c>
      <c r="C61" s="12">
        <v>49500</v>
      </c>
      <c r="D61">
        <v>0</v>
      </c>
      <c r="E61">
        <v>0</v>
      </c>
      <c r="F61" t="s">
        <v>241</v>
      </c>
      <c r="G61">
        <v>49500</v>
      </c>
      <c r="K61" s="28">
        <f t="shared" si="0"/>
        <v>0</v>
      </c>
    </row>
    <row r="62" spans="1:11" ht="15" customHeight="1" x14ac:dyDescent="0.25">
      <c r="A62" s="10">
        <v>14</v>
      </c>
      <c r="B62" s="11" t="s">
        <v>63</v>
      </c>
      <c r="C62" s="12">
        <v>198000</v>
      </c>
      <c r="D62">
        <v>9</v>
      </c>
      <c r="E62">
        <v>9</v>
      </c>
      <c r="F62" t="s">
        <v>241</v>
      </c>
      <c r="G62">
        <v>13200</v>
      </c>
      <c r="K62" s="28">
        <f t="shared" si="0"/>
        <v>0</v>
      </c>
    </row>
    <row r="63" spans="1:11" ht="15" customHeight="1" x14ac:dyDescent="0.25">
      <c r="A63" s="10">
        <v>16</v>
      </c>
      <c r="B63" s="11" t="s">
        <v>64</v>
      </c>
      <c r="C63" s="12">
        <v>1071180</v>
      </c>
      <c r="D63">
        <v>192</v>
      </c>
      <c r="E63">
        <v>192</v>
      </c>
      <c r="F63" t="s">
        <v>241</v>
      </c>
      <c r="G63">
        <f>98*6380</f>
        <v>625240</v>
      </c>
      <c r="H63">
        <f>120*4620</f>
        <v>554400</v>
      </c>
      <c r="K63" s="28">
        <f t="shared" si="0"/>
        <v>0</v>
      </c>
    </row>
    <row r="64" spans="1:11" ht="15" customHeight="1" x14ac:dyDescent="0.25">
      <c r="A64" s="10">
        <v>19</v>
      </c>
      <c r="B64" s="11" t="s">
        <v>65</v>
      </c>
      <c r="C64" s="12">
        <v>35472</v>
      </c>
      <c r="D64">
        <v>1</v>
      </c>
      <c r="E64">
        <v>1</v>
      </c>
      <c r="F64" t="s">
        <v>241</v>
      </c>
      <c r="G64">
        <v>35472</v>
      </c>
      <c r="K64">
        <f t="shared" si="0"/>
        <v>0</v>
      </c>
    </row>
    <row r="65" spans="1:11" ht="15" customHeight="1" x14ac:dyDescent="0.25">
      <c r="A65" s="10">
        <v>20</v>
      </c>
      <c r="B65" s="11" t="s">
        <v>66</v>
      </c>
      <c r="C65" s="12">
        <v>633612</v>
      </c>
      <c r="D65">
        <v>2</v>
      </c>
      <c r="E65">
        <v>2</v>
      </c>
      <c r="F65" t="s">
        <v>241</v>
      </c>
      <c r="G65">
        <v>158403</v>
      </c>
      <c r="K65" s="28">
        <f t="shared" si="0"/>
        <v>0</v>
      </c>
    </row>
    <row r="66" spans="1:11" ht="15" customHeight="1" x14ac:dyDescent="0.25">
      <c r="A66" s="10">
        <v>23</v>
      </c>
      <c r="B66" s="11" t="s">
        <v>67</v>
      </c>
      <c r="C66" s="12">
        <v>88000</v>
      </c>
      <c r="D66">
        <v>3</v>
      </c>
      <c r="E66">
        <v>3</v>
      </c>
      <c r="F66" t="s">
        <v>241</v>
      </c>
      <c r="G66">
        <v>22000</v>
      </c>
      <c r="K66" s="28">
        <f t="shared" si="0"/>
        <v>0</v>
      </c>
    </row>
    <row r="67" spans="1:11" ht="15" customHeight="1" x14ac:dyDescent="0.25">
      <c r="A67" s="10">
        <v>24</v>
      </c>
      <c r="B67" s="11" t="s">
        <v>68</v>
      </c>
      <c r="C67" s="12">
        <v>110550</v>
      </c>
      <c r="D67">
        <v>23</v>
      </c>
      <c r="E67">
        <v>23</v>
      </c>
      <c r="F67" t="s">
        <v>241</v>
      </c>
      <c r="G67">
        <f>3*6050</f>
        <v>18150</v>
      </c>
      <c r="H67">
        <f>20*4620</f>
        <v>92400</v>
      </c>
      <c r="K67">
        <f t="shared" si="0"/>
        <v>0</v>
      </c>
    </row>
    <row r="68" spans="1:11" ht="15" customHeight="1" x14ac:dyDescent="0.25">
      <c r="A68" s="10">
        <v>26</v>
      </c>
      <c r="B68" s="11" t="s">
        <v>69</v>
      </c>
      <c r="C68" s="12">
        <v>1677500</v>
      </c>
      <c r="D68">
        <v>40</v>
      </c>
      <c r="E68">
        <v>40</v>
      </c>
      <c r="F68" t="s">
        <v>241</v>
      </c>
      <c r="G68">
        <v>27500</v>
      </c>
      <c r="K68" s="28">
        <f t="shared" si="0"/>
        <v>0</v>
      </c>
    </row>
    <row r="69" spans="1:11" ht="15" customHeight="1" x14ac:dyDescent="0.25">
      <c r="A69" s="10">
        <v>27</v>
      </c>
      <c r="B69" s="11" t="s">
        <v>70</v>
      </c>
      <c r="C69" s="12">
        <v>270000</v>
      </c>
      <c r="D69">
        <v>18</v>
      </c>
      <c r="E69">
        <v>15</v>
      </c>
      <c r="F69" t="s">
        <v>241</v>
      </c>
      <c r="G69">
        <v>18000</v>
      </c>
      <c r="K69">
        <f t="shared" ref="K69:K132" si="1">E69-D69</f>
        <v>-3</v>
      </c>
    </row>
    <row r="70" spans="1:11" ht="15" customHeight="1" x14ac:dyDescent="0.25">
      <c r="A70" s="10">
        <v>29</v>
      </c>
      <c r="B70" s="11" t="s">
        <v>71</v>
      </c>
      <c r="C70" s="12">
        <v>394680</v>
      </c>
      <c r="D70">
        <v>13</v>
      </c>
      <c r="E70">
        <v>13</v>
      </c>
      <c r="F70" t="s">
        <v>245</v>
      </c>
      <c r="G70">
        <v>30360</v>
      </c>
      <c r="K70">
        <f t="shared" si="1"/>
        <v>0</v>
      </c>
    </row>
    <row r="71" spans="1:11" ht="15" customHeight="1" x14ac:dyDescent="0.25">
      <c r="A71" s="10">
        <v>30</v>
      </c>
      <c r="B71" s="11" t="s">
        <v>72</v>
      </c>
      <c r="C71" s="12">
        <v>14124000</v>
      </c>
      <c r="D71">
        <v>15</v>
      </c>
      <c r="E71">
        <v>15</v>
      </c>
      <c r="F71" t="s">
        <v>245</v>
      </c>
      <c r="G71">
        <f>4*93500</f>
        <v>374000</v>
      </c>
      <c r="H71">
        <f>50*275000</f>
        <v>13750000</v>
      </c>
      <c r="I71">
        <f>G71+H71</f>
        <v>14124000</v>
      </c>
      <c r="K71" s="28">
        <f t="shared" si="1"/>
        <v>0</v>
      </c>
    </row>
    <row r="72" spans="1:11" ht="15" customHeight="1" x14ac:dyDescent="0.25">
      <c r="A72" s="10">
        <v>31</v>
      </c>
      <c r="B72" s="11" t="s">
        <v>73</v>
      </c>
      <c r="C72" s="12">
        <v>2178000</v>
      </c>
      <c r="D72">
        <v>86</v>
      </c>
      <c r="E72">
        <v>86</v>
      </c>
      <c r="F72" t="s">
        <v>241</v>
      </c>
      <c r="G72">
        <v>16500</v>
      </c>
      <c r="K72" s="28">
        <f t="shared" si="1"/>
        <v>0</v>
      </c>
    </row>
    <row r="73" spans="1:11" ht="15" customHeight="1" x14ac:dyDescent="0.25">
      <c r="A73" s="10">
        <v>32</v>
      </c>
      <c r="B73" s="11" t="s">
        <v>74</v>
      </c>
      <c r="C73" s="12">
        <v>863225</v>
      </c>
      <c r="D73">
        <v>0</v>
      </c>
      <c r="E73">
        <v>0</v>
      </c>
      <c r="F73" t="s">
        <v>241</v>
      </c>
      <c r="G73">
        <v>20075</v>
      </c>
      <c r="K73" s="28">
        <f t="shared" si="1"/>
        <v>0</v>
      </c>
    </row>
    <row r="74" spans="1:11" ht="15" customHeight="1" x14ac:dyDescent="0.25">
      <c r="A74" s="10">
        <v>33</v>
      </c>
      <c r="B74" s="11" t="s">
        <v>75</v>
      </c>
      <c r="C74" s="12">
        <v>1462560</v>
      </c>
      <c r="D74">
        <v>240</v>
      </c>
      <c r="E74">
        <v>240</v>
      </c>
      <c r="F74" t="s">
        <v>241</v>
      </c>
      <c r="G74">
        <v>5940</v>
      </c>
      <c r="K74" s="28">
        <f t="shared" si="1"/>
        <v>0</v>
      </c>
    </row>
    <row r="75" spans="1:11" ht="15" customHeight="1" x14ac:dyDescent="0.25">
      <c r="A75" s="10">
        <v>34</v>
      </c>
      <c r="B75" s="11" t="s">
        <v>76</v>
      </c>
      <c r="C75" s="12">
        <v>86493</v>
      </c>
      <c r="D75">
        <v>5</v>
      </c>
      <c r="E75">
        <v>3</v>
      </c>
      <c r="F75" t="s">
        <v>241</v>
      </c>
      <c r="G75">
        <v>28831</v>
      </c>
      <c r="K75">
        <f t="shared" si="1"/>
        <v>-2</v>
      </c>
    </row>
    <row r="76" spans="1:11" ht="15" customHeight="1" x14ac:dyDescent="0.25">
      <c r="A76" s="10">
        <v>35</v>
      </c>
      <c r="B76" s="11" t="s">
        <v>77</v>
      </c>
      <c r="C76" s="12">
        <v>64146</v>
      </c>
      <c r="D76">
        <v>15</v>
      </c>
      <c r="E76">
        <v>15</v>
      </c>
      <c r="F76" t="s">
        <v>241</v>
      </c>
      <c r="G76">
        <f>2*5673</f>
        <v>11346</v>
      </c>
      <c r="H76">
        <f>30*1760</f>
        <v>52800</v>
      </c>
      <c r="K76" s="28">
        <f t="shared" si="1"/>
        <v>0</v>
      </c>
    </row>
    <row r="77" spans="1:11" ht="15" customHeight="1" x14ac:dyDescent="0.25">
      <c r="A77" s="10">
        <v>36</v>
      </c>
      <c r="B77" s="11" t="s">
        <v>78</v>
      </c>
      <c r="C77" s="12">
        <v>3350512</v>
      </c>
      <c r="D77">
        <v>55</v>
      </c>
      <c r="E77">
        <v>55</v>
      </c>
      <c r="F77" t="s">
        <v>241</v>
      </c>
      <c r="G77">
        <f>64*25058</f>
        <v>1603712</v>
      </c>
      <c r="H77">
        <f>80*21835</f>
        <v>1746800</v>
      </c>
      <c r="K77" s="28">
        <f t="shared" si="1"/>
        <v>0</v>
      </c>
    </row>
    <row r="78" spans="1:11" s="19" customFormat="1" ht="15" customHeight="1" x14ac:dyDescent="0.25">
      <c r="A78" s="20">
        <v>37</v>
      </c>
      <c r="B78" s="21" t="s">
        <v>79</v>
      </c>
      <c r="C78" s="22">
        <v>2431000</v>
      </c>
      <c r="D78" s="19">
        <v>0</v>
      </c>
      <c r="E78" s="19">
        <v>0</v>
      </c>
      <c r="F78" s="19" t="s">
        <v>241</v>
      </c>
      <c r="G78" s="19">
        <v>187000</v>
      </c>
      <c r="K78">
        <f t="shared" si="1"/>
        <v>0</v>
      </c>
    </row>
    <row r="79" spans="1:11" ht="15" customHeight="1" x14ac:dyDescent="0.25">
      <c r="A79" s="10">
        <v>39</v>
      </c>
      <c r="B79" s="11" t="s">
        <v>80</v>
      </c>
      <c r="C79" s="12">
        <v>381744</v>
      </c>
      <c r="D79">
        <v>0</v>
      </c>
      <c r="E79">
        <v>0</v>
      </c>
      <c r="F79" t="s">
        <v>241</v>
      </c>
      <c r="G79">
        <v>23859</v>
      </c>
      <c r="K79" s="28">
        <f t="shared" si="1"/>
        <v>0</v>
      </c>
    </row>
    <row r="80" spans="1:11" ht="15" customHeight="1" x14ac:dyDescent="0.25">
      <c r="A80" s="10">
        <v>40</v>
      </c>
      <c r="B80" s="11" t="s">
        <v>81</v>
      </c>
      <c r="C80" s="12">
        <v>2528735</v>
      </c>
      <c r="D80">
        <v>46</v>
      </c>
      <c r="E80">
        <v>46</v>
      </c>
      <c r="F80" t="s">
        <v>241</v>
      </c>
      <c r="G80">
        <f>5*49247</f>
        <v>246235</v>
      </c>
      <c r="H80">
        <f>50*45650</f>
        <v>2282500</v>
      </c>
      <c r="K80" s="28">
        <f t="shared" si="1"/>
        <v>0</v>
      </c>
    </row>
    <row r="81" spans="1:11" ht="15" customHeight="1" x14ac:dyDescent="0.25">
      <c r="A81" s="10">
        <v>42</v>
      </c>
      <c r="B81" s="11" t="s">
        <v>82</v>
      </c>
      <c r="C81" s="12">
        <v>2825000</v>
      </c>
      <c r="D81">
        <v>144</v>
      </c>
      <c r="E81">
        <v>113</v>
      </c>
      <c r="F81" t="s">
        <v>243</v>
      </c>
      <c r="G81">
        <v>25000</v>
      </c>
      <c r="K81">
        <f t="shared" si="1"/>
        <v>-31</v>
      </c>
    </row>
    <row r="82" spans="1:11" ht="15" customHeight="1" x14ac:dyDescent="0.25">
      <c r="A82" s="10">
        <v>43</v>
      </c>
      <c r="B82" s="11" t="s">
        <v>83</v>
      </c>
      <c r="C82" s="12">
        <v>1075000</v>
      </c>
      <c r="D82">
        <v>22</v>
      </c>
      <c r="E82">
        <v>22</v>
      </c>
      <c r="F82" t="s">
        <v>243</v>
      </c>
      <c r="G82">
        <v>25000</v>
      </c>
      <c r="K82" s="28">
        <f t="shared" si="1"/>
        <v>0</v>
      </c>
    </row>
    <row r="83" spans="1:11" ht="15" customHeight="1" x14ac:dyDescent="0.25">
      <c r="A83" s="10">
        <v>44</v>
      </c>
      <c r="B83" s="11" t="s">
        <v>84</v>
      </c>
      <c r="C83" s="12">
        <v>682880</v>
      </c>
      <c r="D83">
        <v>28</v>
      </c>
      <c r="E83">
        <v>28</v>
      </c>
      <c r="F83" t="s">
        <v>243</v>
      </c>
      <c r="G83">
        <v>21340</v>
      </c>
      <c r="K83" s="28">
        <f t="shared" si="1"/>
        <v>0</v>
      </c>
    </row>
    <row r="84" spans="1:11" ht="15" customHeight="1" x14ac:dyDescent="0.25">
      <c r="A84" s="10">
        <v>46</v>
      </c>
      <c r="B84" s="11" t="s">
        <v>85</v>
      </c>
      <c r="C84" s="12">
        <v>807950</v>
      </c>
      <c r="D84">
        <v>58</v>
      </c>
      <c r="E84">
        <v>58</v>
      </c>
      <c r="F84" t="s">
        <v>243</v>
      </c>
      <c r="G84">
        <f>9*25300</f>
        <v>227700</v>
      </c>
      <c r="H84">
        <f>50*11605</f>
        <v>580250</v>
      </c>
      <c r="K84" s="28">
        <f t="shared" si="1"/>
        <v>0</v>
      </c>
    </row>
    <row r="85" spans="1:11" ht="16.2" customHeight="1" x14ac:dyDescent="0.25">
      <c r="A85" s="10">
        <v>48</v>
      </c>
      <c r="B85" s="11" t="s">
        <v>86</v>
      </c>
      <c r="C85" s="12">
        <v>99000</v>
      </c>
      <c r="D85">
        <v>3</v>
      </c>
      <c r="E85">
        <v>3</v>
      </c>
      <c r="F85" t="s">
        <v>241</v>
      </c>
      <c r="G85">
        <v>24750</v>
      </c>
      <c r="K85" s="28">
        <f t="shared" si="1"/>
        <v>0</v>
      </c>
    </row>
    <row r="86" spans="1:11" ht="14.7" customHeight="1" x14ac:dyDescent="0.25">
      <c r="A86" s="15">
        <v>50</v>
      </c>
      <c r="B86" s="8" t="s">
        <v>87</v>
      </c>
      <c r="C86" s="16">
        <v>302500</v>
      </c>
      <c r="D86">
        <v>4</v>
      </c>
      <c r="E86">
        <v>4</v>
      </c>
      <c r="F86" t="s">
        <v>241</v>
      </c>
      <c r="G86">
        <v>60500</v>
      </c>
      <c r="K86" s="28">
        <f t="shared" si="1"/>
        <v>0</v>
      </c>
    </row>
    <row r="87" spans="1:11" ht="15" customHeight="1" x14ac:dyDescent="0.25">
      <c r="A87" s="10">
        <v>51</v>
      </c>
      <c r="B87" s="11" t="s">
        <v>88</v>
      </c>
      <c r="C87" s="12">
        <v>89870</v>
      </c>
      <c r="D87">
        <v>32</v>
      </c>
      <c r="E87">
        <v>32</v>
      </c>
      <c r="F87" t="s">
        <v>241</v>
      </c>
      <c r="G87">
        <v>2090</v>
      </c>
      <c r="K87" s="28">
        <f t="shared" si="1"/>
        <v>0</v>
      </c>
    </row>
    <row r="88" spans="1:11" ht="15" customHeight="1" x14ac:dyDescent="0.25">
      <c r="A88" s="10">
        <v>52</v>
      </c>
      <c r="B88" s="11" t="s">
        <v>89</v>
      </c>
      <c r="C88" s="12">
        <v>723800</v>
      </c>
      <c r="D88">
        <v>22</v>
      </c>
      <c r="E88">
        <v>22</v>
      </c>
      <c r="F88" t="s">
        <v>241</v>
      </c>
      <c r="G88">
        <v>25850</v>
      </c>
      <c r="K88" s="28">
        <f t="shared" si="1"/>
        <v>0</v>
      </c>
    </row>
    <row r="89" spans="1:11" ht="15" customHeight="1" x14ac:dyDescent="0.25">
      <c r="A89" s="10">
        <v>54</v>
      </c>
      <c r="B89" s="11" t="s">
        <v>90</v>
      </c>
      <c r="C89" s="12">
        <v>411400</v>
      </c>
      <c r="D89">
        <v>5</v>
      </c>
      <c r="E89">
        <v>5</v>
      </c>
      <c r="F89" t="s">
        <v>241</v>
      </c>
      <c r="G89">
        <f>1*63525</f>
        <v>63525</v>
      </c>
      <c r="H89">
        <f>5*69575</f>
        <v>347875</v>
      </c>
      <c r="K89" s="28">
        <f t="shared" si="1"/>
        <v>0</v>
      </c>
    </row>
    <row r="90" spans="1:11" ht="15" customHeight="1" x14ac:dyDescent="0.25">
      <c r="A90" s="10">
        <v>55</v>
      </c>
      <c r="B90" s="11" t="s">
        <v>91</v>
      </c>
      <c r="C90" s="12">
        <v>30800</v>
      </c>
      <c r="D90">
        <v>0</v>
      </c>
      <c r="E90">
        <v>0</v>
      </c>
      <c r="F90" t="s">
        <v>241</v>
      </c>
      <c r="G90">
        <v>30800</v>
      </c>
      <c r="K90" s="28">
        <f t="shared" si="1"/>
        <v>0</v>
      </c>
    </row>
    <row r="91" spans="1:11" ht="15" customHeight="1" x14ac:dyDescent="0.25">
      <c r="A91" s="10">
        <v>56</v>
      </c>
      <c r="B91" s="11" t="s">
        <v>92</v>
      </c>
      <c r="C91" s="12">
        <v>2180750</v>
      </c>
      <c r="D91">
        <v>62</v>
      </c>
      <c r="E91">
        <v>62</v>
      </c>
      <c r="F91" t="s">
        <v>243</v>
      </c>
      <c r="G91">
        <v>33550</v>
      </c>
      <c r="K91" s="28">
        <f t="shared" si="1"/>
        <v>0</v>
      </c>
    </row>
    <row r="92" spans="1:11" s="19" customFormat="1" ht="15" customHeight="1" x14ac:dyDescent="0.25">
      <c r="A92" s="20">
        <v>57</v>
      </c>
      <c r="B92" s="21" t="s">
        <v>93</v>
      </c>
      <c r="C92" s="22">
        <v>176000</v>
      </c>
      <c r="D92" s="19">
        <v>10</v>
      </c>
      <c r="E92" s="19">
        <v>0</v>
      </c>
      <c r="F92" s="19" t="s">
        <v>243</v>
      </c>
      <c r="G92" s="19">
        <v>22000</v>
      </c>
      <c r="K92">
        <f t="shared" si="1"/>
        <v>-10</v>
      </c>
    </row>
    <row r="93" spans="1:11" ht="15" customHeight="1" x14ac:dyDescent="0.25">
      <c r="A93" s="10">
        <v>59</v>
      </c>
      <c r="B93" s="11" t="s">
        <v>94</v>
      </c>
      <c r="C93" s="12">
        <v>4046966</v>
      </c>
      <c r="D93">
        <v>77</v>
      </c>
      <c r="E93">
        <v>77</v>
      </c>
      <c r="F93" t="s">
        <v>243</v>
      </c>
      <c r="G93">
        <v>26279</v>
      </c>
      <c r="K93" s="28">
        <f t="shared" si="1"/>
        <v>0</v>
      </c>
    </row>
    <row r="94" spans="1:11" ht="15" customHeight="1" x14ac:dyDescent="0.25">
      <c r="A94" s="10">
        <v>60</v>
      </c>
      <c r="B94" s="11" t="s">
        <v>95</v>
      </c>
      <c r="C94" s="12">
        <v>903210</v>
      </c>
      <c r="D94">
        <v>112</v>
      </c>
      <c r="E94">
        <v>46</v>
      </c>
      <c r="F94" t="s">
        <v>243</v>
      </c>
      <c r="G94">
        <v>19635</v>
      </c>
      <c r="K94">
        <f t="shared" si="1"/>
        <v>-66</v>
      </c>
    </row>
    <row r="95" spans="1:11" ht="15" customHeight="1" x14ac:dyDescent="0.25">
      <c r="A95" s="10">
        <v>64</v>
      </c>
      <c r="B95" s="11" t="s">
        <v>96</v>
      </c>
      <c r="C95" s="12">
        <v>2915000</v>
      </c>
      <c r="D95">
        <v>4</v>
      </c>
      <c r="E95">
        <v>4</v>
      </c>
      <c r="F95" t="s">
        <v>241</v>
      </c>
      <c r="G95">
        <v>583000</v>
      </c>
      <c r="K95">
        <f t="shared" si="1"/>
        <v>0</v>
      </c>
    </row>
    <row r="96" spans="1:11" s="19" customFormat="1" ht="15" customHeight="1" x14ac:dyDescent="0.25">
      <c r="A96" s="20">
        <v>66</v>
      </c>
      <c r="B96" s="21" t="s">
        <v>97</v>
      </c>
      <c r="C96" s="22">
        <v>85800</v>
      </c>
      <c r="D96" s="19">
        <v>12</v>
      </c>
      <c r="E96" s="19">
        <v>12</v>
      </c>
      <c r="F96" s="19" t="s">
        <v>245</v>
      </c>
      <c r="G96" s="19">
        <v>7150</v>
      </c>
      <c r="K96">
        <f t="shared" si="1"/>
        <v>0</v>
      </c>
    </row>
    <row r="97" spans="1:11" ht="15" customHeight="1" x14ac:dyDescent="0.25">
      <c r="A97" s="10">
        <v>78</v>
      </c>
      <c r="B97" s="11" t="s">
        <v>98</v>
      </c>
      <c r="C97" s="12">
        <v>323950</v>
      </c>
      <c r="D97">
        <v>12</v>
      </c>
      <c r="E97">
        <v>12</v>
      </c>
      <c r="F97" t="s">
        <v>241</v>
      </c>
      <c r="G97">
        <v>17050</v>
      </c>
      <c r="K97" s="28">
        <f t="shared" si="1"/>
        <v>0</v>
      </c>
    </row>
    <row r="98" spans="1:11" ht="15" customHeight="1" x14ac:dyDescent="0.25">
      <c r="A98" s="10">
        <v>79</v>
      </c>
      <c r="B98" s="11" t="s">
        <v>99</v>
      </c>
      <c r="C98" s="12">
        <v>216370</v>
      </c>
      <c r="D98">
        <v>19</v>
      </c>
      <c r="E98">
        <v>19</v>
      </c>
      <c r="F98" t="s">
        <v>241</v>
      </c>
      <c r="G98">
        <v>15620</v>
      </c>
      <c r="K98" s="28">
        <f t="shared" si="1"/>
        <v>0</v>
      </c>
    </row>
    <row r="99" spans="1:11" ht="15" customHeight="1" x14ac:dyDescent="0.25">
      <c r="A99" s="10">
        <v>80</v>
      </c>
      <c r="B99" s="11" t="s">
        <v>100</v>
      </c>
      <c r="C99" s="12">
        <v>269500</v>
      </c>
      <c r="D99">
        <v>3</v>
      </c>
      <c r="E99">
        <v>3</v>
      </c>
      <c r="F99" t="s">
        <v>241</v>
      </c>
      <c r="G99">
        <v>26950</v>
      </c>
      <c r="K99" s="28">
        <f t="shared" si="1"/>
        <v>0</v>
      </c>
    </row>
    <row r="100" spans="1:11" ht="15" customHeight="1" x14ac:dyDescent="0.25">
      <c r="A100" s="10">
        <v>82</v>
      </c>
      <c r="B100" s="11" t="s">
        <v>101</v>
      </c>
      <c r="C100" s="12">
        <v>529100</v>
      </c>
      <c r="D100">
        <v>85</v>
      </c>
      <c r="E100">
        <v>37</v>
      </c>
      <c r="F100" t="s">
        <v>241</v>
      </c>
      <c r="G100">
        <v>14300</v>
      </c>
      <c r="K100">
        <f t="shared" si="1"/>
        <v>-48</v>
      </c>
    </row>
    <row r="101" spans="1:11" s="19" customFormat="1" ht="15" customHeight="1" x14ac:dyDescent="0.25">
      <c r="A101" s="20">
        <v>98</v>
      </c>
      <c r="B101" s="21" t="s">
        <v>102</v>
      </c>
      <c r="C101" s="22">
        <v>6065400</v>
      </c>
      <c r="E101" s="19">
        <v>0</v>
      </c>
      <c r="F101" s="19" t="s">
        <v>241</v>
      </c>
      <c r="G101" s="19">
        <v>6600</v>
      </c>
      <c r="K101">
        <f t="shared" si="1"/>
        <v>0</v>
      </c>
    </row>
    <row r="102" spans="1:11" ht="15" customHeight="1" x14ac:dyDescent="0.25">
      <c r="A102" s="10">
        <v>117</v>
      </c>
      <c r="B102" s="11" t="s">
        <v>103</v>
      </c>
      <c r="C102" s="12">
        <v>663245</v>
      </c>
      <c r="D102">
        <v>104</v>
      </c>
      <c r="E102">
        <v>31</v>
      </c>
      <c r="F102" t="s">
        <v>241</v>
      </c>
      <c r="G102">
        <v>21395</v>
      </c>
      <c r="K102">
        <f t="shared" si="1"/>
        <v>-73</v>
      </c>
    </row>
    <row r="103" spans="1:11" ht="15" customHeight="1" x14ac:dyDescent="0.25">
      <c r="A103" s="10">
        <v>120</v>
      </c>
      <c r="B103" s="11" t="s">
        <v>104</v>
      </c>
      <c r="C103" s="12">
        <v>6843550</v>
      </c>
      <c r="D103">
        <v>16</v>
      </c>
      <c r="E103">
        <v>16</v>
      </c>
      <c r="F103" t="s">
        <v>246</v>
      </c>
      <c r="G103">
        <v>195530</v>
      </c>
      <c r="K103" s="28">
        <f t="shared" si="1"/>
        <v>0</v>
      </c>
    </row>
    <row r="104" spans="1:11" ht="15" customHeight="1" x14ac:dyDescent="0.25">
      <c r="A104" s="10">
        <v>121</v>
      </c>
      <c r="B104" s="11" t="s">
        <v>105</v>
      </c>
      <c r="C104" s="12">
        <v>4714449</v>
      </c>
      <c r="D104">
        <v>34</v>
      </c>
      <c r="E104">
        <v>31</v>
      </c>
      <c r="F104" t="s">
        <v>246</v>
      </c>
      <c r="G104">
        <v>152079</v>
      </c>
      <c r="K104">
        <f t="shared" si="1"/>
        <v>-3</v>
      </c>
    </row>
    <row r="105" spans="1:11" ht="15" customHeight="1" x14ac:dyDescent="0.25">
      <c r="A105" s="10">
        <v>122</v>
      </c>
      <c r="B105" s="11" t="s">
        <v>106</v>
      </c>
      <c r="C105" s="12">
        <v>3041580</v>
      </c>
      <c r="D105">
        <v>30</v>
      </c>
      <c r="E105">
        <v>20</v>
      </c>
      <c r="F105" t="s">
        <v>246</v>
      </c>
      <c r="G105">
        <v>152079</v>
      </c>
      <c r="K105">
        <f t="shared" si="1"/>
        <v>-10</v>
      </c>
    </row>
    <row r="106" spans="1:11" ht="15" customHeight="1" x14ac:dyDescent="0.25">
      <c r="A106" s="10">
        <v>123</v>
      </c>
      <c r="B106" s="11" t="s">
        <v>107</v>
      </c>
      <c r="C106" s="12">
        <v>1809500</v>
      </c>
      <c r="D106">
        <v>20</v>
      </c>
      <c r="E106">
        <v>7</v>
      </c>
      <c r="F106" t="s">
        <v>246</v>
      </c>
      <c r="G106">
        <v>258500</v>
      </c>
      <c r="K106">
        <f t="shared" si="1"/>
        <v>-13</v>
      </c>
    </row>
    <row r="107" spans="1:11" ht="15" customHeight="1" x14ac:dyDescent="0.25">
      <c r="A107" s="10">
        <v>124</v>
      </c>
      <c r="B107" s="11" t="s">
        <v>108</v>
      </c>
      <c r="C107" s="12">
        <v>3539553</v>
      </c>
      <c r="D107">
        <v>15</v>
      </c>
      <c r="E107">
        <v>15</v>
      </c>
      <c r="F107" t="s">
        <v>246</v>
      </c>
      <c r="G107">
        <v>152079</v>
      </c>
      <c r="K107" s="28">
        <f t="shared" si="1"/>
        <v>0</v>
      </c>
    </row>
    <row r="108" spans="1:11" ht="15" customHeight="1" x14ac:dyDescent="0.25">
      <c r="A108" s="10">
        <v>125</v>
      </c>
      <c r="B108" s="11" t="s">
        <v>109</v>
      </c>
      <c r="C108" s="12">
        <v>1954150</v>
      </c>
      <c r="D108">
        <v>16</v>
      </c>
      <c r="E108">
        <v>11</v>
      </c>
      <c r="F108" t="s">
        <v>246</v>
      </c>
      <c r="G108">
        <v>177650</v>
      </c>
      <c r="K108">
        <f t="shared" si="1"/>
        <v>-5</v>
      </c>
    </row>
    <row r="109" spans="1:11" ht="15" customHeight="1" x14ac:dyDescent="0.25">
      <c r="A109" s="10">
        <v>126</v>
      </c>
      <c r="B109" s="11" t="s">
        <v>110</v>
      </c>
      <c r="C109" s="12">
        <v>837720</v>
      </c>
      <c r="D109">
        <v>13</v>
      </c>
      <c r="E109">
        <v>5</v>
      </c>
      <c r="F109" t="s">
        <v>246</v>
      </c>
      <c r="G109">
        <v>167544</v>
      </c>
      <c r="K109">
        <f t="shared" si="1"/>
        <v>-8</v>
      </c>
    </row>
    <row r="110" spans="1:11" ht="15" customHeight="1" x14ac:dyDescent="0.25">
      <c r="A110" s="10">
        <v>128</v>
      </c>
      <c r="B110" s="11" t="s">
        <v>111</v>
      </c>
      <c r="C110" s="12">
        <v>1155000</v>
      </c>
      <c r="D110">
        <v>17</v>
      </c>
      <c r="E110">
        <v>5</v>
      </c>
      <c r="F110" t="s">
        <v>246</v>
      </c>
      <c r="G110">
        <v>231000</v>
      </c>
      <c r="K110">
        <f t="shared" si="1"/>
        <v>-12</v>
      </c>
    </row>
    <row r="111" spans="1:11" ht="15" customHeight="1" x14ac:dyDescent="0.25">
      <c r="A111" s="10">
        <v>130</v>
      </c>
      <c r="B111" s="11" t="s">
        <v>112</v>
      </c>
      <c r="C111" s="12">
        <v>770000</v>
      </c>
      <c r="D111">
        <v>46</v>
      </c>
      <c r="E111">
        <v>14</v>
      </c>
      <c r="F111" t="s">
        <v>241</v>
      </c>
      <c r="G111">
        <v>55000</v>
      </c>
      <c r="K111">
        <f t="shared" si="1"/>
        <v>-32</v>
      </c>
    </row>
    <row r="112" spans="1:11" ht="15" customHeight="1" x14ac:dyDescent="0.25">
      <c r="A112" s="10">
        <v>132</v>
      </c>
      <c r="B112" s="11" t="s">
        <v>113</v>
      </c>
      <c r="C112" s="12">
        <v>388894</v>
      </c>
      <c r="D112">
        <v>2</v>
      </c>
      <c r="E112">
        <v>2</v>
      </c>
      <c r="F112" t="s">
        <v>241</v>
      </c>
      <c r="G112">
        <v>35354</v>
      </c>
      <c r="K112" s="28">
        <f t="shared" si="1"/>
        <v>0</v>
      </c>
    </row>
    <row r="113" spans="1:11" ht="15" customHeight="1" x14ac:dyDescent="0.25">
      <c r="A113" s="10">
        <v>134</v>
      </c>
      <c r="B113" s="11" t="s">
        <v>114</v>
      </c>
      <c r="C113" s="12">
        <v>665500</v>
      </c>
      <c r="D113">
        <v>0</v>
      </c>
      <c r="E113">
        <v>0</v>
      </c>
      <c r="F113" t="s">
        <v>247</v>
      </c>
      <c r="G113">
        <v>665500</v>
      </c>
      <c r="K113" s="28">
        <f t="shared" si="1"/>
        <v>0</v>
      </c>
    </row>
    <row r="114" spans="1:11" ht="15" customHeight="1" x14ac:dyDescent="0.25">
      <c r="A114" s="10">
        <v>135</v>
      </c>
      <c r="B114" s="11" t="s">
        <v>115</v>
      </c>
      <c r="C114" s="12">
        <v>130350</v>
      </c>
      <c r="D114">
        <v>3</v>
      </c>
      <c r="E114">
        <v>1</v>
      </c>
      <c r="F114" t="s">
        <v>241</v>
      </c>
      <c r="G114">
        <v>130350</v>
      </c>
      <c r="K114">
        <f t="shared" si="1"/>
        <v>-2</v>
      </c>
    </row>
    <row r="115" spans="1:11" ht="15" customHeight="1" x14ac:dyDescent="0.25">
      <c r="A115" s="10">
        <v>141</v>
      </c>
      <c r="B115" s="11" t="s">
        <v>116</v>
      </c>
      <c r="C115" s="12">
        <v>425040</v>
      </c>
      <c r="D115">
        <v>39</v>
      </c>
      <c r="E115">
        <v>28</v>
      </c>
      <c r="F115" t="s">
        <v>243</v>
      </c>
      <c r="G115">
        <v>15180</v>
      </c>
      <c r="K115">
        <f t="shared" si="1"/>
        <v>-11</v>
      </c>
    </row>
    <row r="116" spans="1:11" ht="15" customHeight="1" x14ac:dyDescent="0.25">
      <c r="A116" s="10">
        <v>151</v>
      </c>
      <c r="B116" s="11" t="s">
        <v>117</v>
      </c>
      <c r="C116" s="12">
        <v>1701700</v>
      </c>
      <c r="D116">
        <v>159</v>
      </c>
      <c r="E116">
        <v>159</v>
      </c>
      <c r="F116" t="s">
        <v>241</v>
      </c>
      <c r="G116">
        <v>9350</v>
      </c>
      <c r="K116" s="28">
        <f t="shared" si="1"/>
        <v>0</v>
      </c>
    </row>
    <row r="117" spans="1:11" s="19" customFormat="1" ht="15" customHeight="1" x14ac:dyDescent="0.25">
      <c r="A117" s="20">
        <v>154</v>
      </c>
      <c r="B117" s="21" t="s">
        <v>118</v>
      </c>
      <c r="C117" s="22">
        <v>3975675</v>
      </c>
      <c r="E117" s="19">
        <v>0</v>
      </c>
      <c r="F117" s="19" t="s">
        <v>248</v>
      </c>
      <c r="G117" s="19">
        <v>795135</v>
      </c>
      <c r="K117">
        <f t="shared" si="1"/>
        <v>0</v>
      </c>
    </row>
    <row r="118" spans="1:11" ht="15" customHeight="1" x14ac:dyDescent="0.25">
      <c r="A118" s="10">
        <v>155</v>
      </c>
      <c r="B118" s="11" t="s">
        <v>119</v>
      </c>
      <c r="C118" s="12">
        <v>467500</v>
      </c>
      <c r="D118">
        <v>5</v>
      </c>
      <c r="E118">
        <v>5</v>
      </c>
      <c r="F118" t="s">
        <v>241</v>
      </c>
      <c r="G118">
        <v>93500</v>
      </c>
      <c r="K118">
        <f t="shared" si="1"/>
        <v>0</v>
      </c>
    </row>
    <row r="119" spans="1:11" ht="15" customHeight="1" x14ac:dyDescent="0.25">
      <c r="A119" s="10">
        <v>156</v>
      </c>
      <c r="B119" s="11" t="s">
        <v>120</v>
      </c>
      <c r="C119" s="12">
        <v>143550</v>
      </c>
      <c r="D119">
        <v>3</v>
      </c>
      <c r="E119">
        <v>3</v>
      </c>
      <c r="F119" t="s">
        <v>241</v>
      </c>
      <c r="G119">
        <v>47850</v>
      </c>
      <c r="K119">
        <f t="shared" si="1"/>
        <v>0</v>
      </c>
    </row>
    <row r="120" spans="1:11" ht="15" customHeight="1" x14ac:dyDescent="0.25">
      <c r="A120" s="10">
        <v>165</v>
      </c>
      <c r="B120" s="11" t="s">
        <v>121</v>
      </c>
      <c r="C120" s="12">
        <v>73975</v>
      </c>
      <c r="D120">
        <v>7</v>
      </c>
      <c r="E120">
        <v>1</v>
      </c>
      <c r="F120" t="s">
        <v>249</v>
      </c>
      <c r="G120">
        <v>73975</v>
      </c>
      <c r="K120">
        <f t="shared" si="1"/>
        <v>-6</v>
      </c>
    </row>
    <row r="121" spans="1:11" ht="15" customHeight="1" x14ac:dyDescent="0.25">
      <c r="A121" s="10">
        <v>168</v>
      </c>
      <c r="B121" s="11" t="s">
        <v>122</v>
      </c>
      <c r="C121" s="12">
        <v>1183160</v>
      </c>
      <c r="D121">
        <v>27</v>
      </c>
      <c r="E121">
        <v>27</v>
      </c>
      <c r="F121" t="s">
        <v>241</v>
      </c>
      <c r="G121">
        <v>29579</v>
      </c>
      <c r="K121" s="28">
        <f t="shared" si="1"/>
        <v>0</v>
      </c>
    </row>
    <row r="122" spans="1:11" ht="15" customHeight="1" x14ac:dyDescent="0.25">
      <c r="A122" s="10">
        <v>169</v>
      </c>
      <c r="B122" s="11" t="s">
        <v>123</v>
      </c>
      <c r="C122" s="12">
        <v>106840</v>
      </c>
      <c r="D122">
        <v>3</v>
      </c>
      <c r="E122">
        <v>3</v>
      </c>
      <c r="F122" t="s">
        <v>241</v>
      </c>
      <c r="G122">
        <v>21368</v>
      </c>
      <c r="K122" s="28">
        <f t="shared" si="1"/>
        <v>0</v>
      </c>
    </row>
    <row r="123" spans="1:11" ht="15" customHeight="1" x14ac:dyDescent="0.25">
      <c r="A123" s="10">
        <v>170</v>
      </c>
      <c r="B123" s="11" t="s">
        <v>124</v>
      </c>
      <c r="C123" s="12">
        <v>748880</v>
      </c>
      <c r="D123">
        <v>68</v>
      </c>
      <c r="E123">
        <v>37</v>
      </c>
      <c r="F123" t="s">
        <v>243</v>
      </c>
      <c r="G123">
        <v>20240</v>
      </c>
      <c r="K123">
        <f t="shared" si="1"/>
        <v>-31</v>
      </c>
    </row>
    <row r="124" spans="1:11" ht="15" customHeight="1" x14ac:dyDescent="0.25">
      <c r="A124" s="10">
        <v>173</v>
      </c>
      <c r="B124" s="11" t="s">
        <v>125</v>
      </c>
      <c r="C124" s="12">
        <v>2512149</v>
      </c>
      <c r="D124">
        <v>71</v>
      </c>
      <c r="E124">
        <v>71</v>
      </c>
      <c r="F124" t="s">
        <v>247</v>
      </c>
      <c r="G124">
        <v>34413</v>
      </c>
      <c r="K124" s="28">
        <f t="shared" si="1"/>
        <v>0</v>
      </c>
    </row>
    <row r="125" spans="1:11" ht="15" customHeight="1" x14ac:dyDescent="0.25">
      <c r="A125" s="10">
        <v>175</v>
      </c>
      <c r="B125" s="11" t="s">
        <v>126</v>
      </c>
      <c r="C125" s="12">
        <v>1078000</v>
      </c>
      <c r="D125">
        <v>20</v>
      </c>
      <c r="E125">
        <v>20</v>
      </c>
      <c r="F125" t="s">
        <v>243</v>
      </c>
      <c r="G125">
        <v>26950</v>
      </c>
      <c r="K125" s="28">
        <f t="shared" si="1"/>
        <v>0</v>
      </c>
    </row>
    <row r="126" spans="1:11" ht="15" customHeight="1" x14ac:dyDescent="0.25">
      <c r="A126" s="10">
        <v>176</v>
      </c>
      <c r="B126" s="11" t="s">
        <v>127</v>
      </c>
      <c r="C126" s="12">
        <v>168000</v>
      </c>
      <c r="D126" s="23">
        <v>2</v>
      </c>
      <c r="E126">
        <v>2</v>
      </c>
      <c r="F126" t="s">
        <v>250</v>
      </c>
      <c r="G126">
        <v>84000</v>
      </c>
      <c r="K126">
        <f t="shared" si="1"/>
        <v>0</v>
      </c>
    </row>
    <row r="127" spans="1:11" ht="16.2" customHeight="1" x14ac:dyDescent="0.25">
      <c r="A127" s="10">
        <v>177</v>
      </c>
      <c r="B127" s="11" t="s">
        <v>128</v>
      </c>
      <c r="C127" s="12">
        <v>168000</v>
      </c>
      <c r="D127" s="23">
        <v>2</v>
      </c>
      <c r="E127">
        <v>2</v>
      </c>
      <c r="F127" t="s">
        <v>250</v>
      </c>
      <c r="G127">
        <v>84001</v>
      </c>
      <c r="K127">
        <f t="shared" si="1"/>
        <v>0</v>
      </c>
    </row>
    <row r="128" spans="1:11" ht="18.75" customHeight="1" x14ac:dyDescent="0.25">
      <c r="A128" s="17">
        <v>1010302002</v>
      </c>
      <c r="B128" s="11" t="s">
        <v>129</v>
      </c>
      <c r="C128" s="18">
        <v>48075280</v>
      </c>
      <c r="K128">
        <f t="shared" si="1"/>
        <v>0</v>
      </c>
    </row>
    <row r="129" spans="1:11" ht="14.7" customHeight="1" x14ac:dyDescent="0.25">
      <c r="A129" s="15">
        <v>1</v>
      </c>
      <c r="B129" s="8" t="s">
        <v>130</v>
      </c>
      <c r="C129" s="16">
        <v>11252670</v>
      </c>
      <c r="D129">
        <v>200</v>
      </c>
      <c r="E129">
        <v>200</v>
      </c>
      <c r="F129" t="s">
        <v>246</v>
      </c>
      <c r="G129">
        <v>46585</v>
      </c>
      <c r="K129" s="28">
        <f t="shared" si="1"/>
        <v>0</v>
      </c>
    </row>
    <row r="130" spans="1:11" ht="15" customHeight="1" x14ac:dyDescent="0.25">
      <c r="A130" s="10">
        <v>2</v>
      </c>
      <c r="B130" s="11" t="s">
        <v>131</v>
      </c>
      <c r="C130" s="12">
        <v>4104485</v>
      </c>
      <c r="D130">
        <v>47</v>
      </c>
      <c r="E130">
        <v>47</v>
      </c>
      <c r="F130" t="s">
        <v>246</v>
      </c>
      <c r="G130">
        <v>52635</v>
      </c>
      <c r="K130" s="28">
        <f t="shared" si="1"/>
        <v>0</v>
      </c>
    </row>
    <row r="131" spans="1:11" ht="15" customHeight="1" x14ac:dyDescent="0.25">
      <c r="A131" s="10">
        <v>4</v>
      </c>
      <c r="B131" s="11" t="s">
        <v>132</v>
      </c>
      <c r="C131" s="12">
        <v>1755600</v>
      </c>
      <c r="D131">
        <v>20</v>
      </c>
      <c r="E131">
        <v>19</v>
      </c>
      <c r="F131" t="s">
        <v>246</v>
      </c>
      <c r="G131">
        <v>92400</v>
      </c>
      <c r="K131">
        <f t="shared" si="1"/>
        <v>-1</v>
      </c>
    </row>
    <row r="132" spans="1:11" ht="15" customHeight="1" x14ac:dyDescent="0.25">
      <c r="A132" s="10">
        <v>6</v>
      </c>
      <c r="B132" s="11" t="s">
        <v>133</v>
      </c>
      <c r="C132" s="12">
        <v>852500</v>
      </c>
      <c r="D132">
        <v>14</v>
      </c>
      <c r="E132">
        <v>5</v>
      </c>
      <c r="F132" t="s">
        <v>246</v>
      </c>
      <c r="G132">
        <v>170500</v>
      </c>
      <c r="K132">
        <f t="shared" si="1"/>
        <v>-9</v>
      </c>
    </row>
    <row r="133" spans="1:11" ht="15" customHeight="1" x14ac:dyDescent="0.25">
      <c r="A133" s="10">
        <v>8</v>
      </c>
      <c r="B133" s="11" t="s">
        <v>134</v>
      </c>
      <c r="C133" s="12">
        <v>1567500</v>
      </c>
      <c r="D133">
        <v>11</v>
      </c>
      <c r="E133">
        <v>10</v>
      </c>
      <c r="F133" t="s">
        <v>246</v>
      </c>
      <c r="G133">
        <v>156750</v>
      </c>
      <c r="K133">
        <f t="shared" ref="K133:K196" si="2">E133-D133</f>
        <v>-1</v>
      </c>
    </row>
    <row r="134" spans="1:11" ht="15" customHeight="1" x14ac:dyDescent="0.25">
      <c r="A134" s="10">
        <v>14</v>
      </c>
      <c r="B134" s="11" t="s">
        <v>135</v>
      </c>
      <c r="C134" s="12">
        <v>1042250</v>
      </c>
      <c r="D134">
        <v>22</v>
      </c>
      <c r="E134">
        <v>22</v>
      </c>
      <c r="F134" t="s">
        <v>243</v>
      </c>
      <c r="G134">
        <v>41690</v>
      </c>
      <c r="K134" s="28">
        <f t="shared" si="2"/>
        <v>0</v>
      </c>
    </row>
    <row r="135" spans="1:11" ht="15" customHeight="1" x14ac:dyDescent="0.25">
      <c r="A135" s="10">
        <v>15</v>
      </c>
      <c r="B135" s="11" t="s">
        <v>136</v>
      </c>
      <c r="C135" s="12">
        <v>341000</v>
      </c>
      <c r="D135">
        <v>87</v>
      </c>
      <c r="E135">
        <v>31</v>
      </c>
      <c r="F135" t="s">
        <v>241</v>
      </c>
      <c r="G135">
        <v>11000</v>
      </c>
      <c r="K135">
        <f t="shared" si="2"/>
        <v>-56</v>
      </c>
    </row>
    <row r="136" spans="1:11" ht="15" customHeight="1" x14ac:dyDescent="0.25">
      <c r="A136" s="10">
        <v>18</v>
      </c>
      <c r="B136" s="11" t="s">
        <v>137</v>
      </c>
      <c r="C136" s="12">
        <v>984060</v>
      </c>
      <c r="D136">
        <v>63</v>
      </c>
      <c r="E136">
        <v>63</v>
      </c>
      <c r="F136" t="s">
        <v>243</v>
      </c>
      <c r="G136">
        <v>15620</v>
      </c>
      <c r="K136">
        <f t="shared" si="2"/>
        <v>0</v>
      </c>
    </row>
    <row r="137" spans="1:11" ht="15" customHeight="1" x14ac:dyDescent="0.25">
      <c r="A137" s="10">
        <v>19</v>
      </c>
      <c r="B137" s="11" t="s">
        <v>138</v>
      </c>
      <c r="C137" s="12">
        <v>357500</v>
      </c>
      <c r="D137">
        <v>1</v>
      </c>
      <c r="E137">
        <v>1</v>
      </c>
      <c r="F137" t="s">
        <v>243</v>
      </c>
      <c r="G137">
        <v>357500</v>
      </c>
      <c r="K137">
        <f t="shared" si="2"/>
        <v>0</v>
      </c>
    </row>
    <row r="138" spans="1:11" ht="15" customHeight="1" x14ac:dyDescent="0.25">
      <c r="A138" s="10">
        <v>20</v>
      </c>
      <c r="B138" s="11" t="s">
        <v>139</v>
      </c>
      <c r="C138" s="12">
        <v>8567350</v>
      </c>
      <c r="D138">
        <v>13</v>
      </c>
      <c r="E138">
        <v>13</v>
      </c>
      <c r="F138" t="s">
        <v>243</v>
      </c>
      <c r="G138">
        <f>17*99550</f>
        <v>1692350</v>
      </c>
      <c r="H138">
        <f>15*110000</f>
        <v>1650000</v>
      </c>
      <c r="I138">
        <f>50*104500</f>
        <v>5225000</v>
      </c>
      <c r="K138" s="28">
        <f t="shared" si="2"/>
        <v>0</v>
      </c>
    </row>
    <row r="139" spans="1:11" ht="15" customHeight="1" x14ac:dyDescent="0.25">
      <c r="A139" s="10">
        <v>21</v>
      </c>
      <c r="B139" s="11" t="s">
        <v>140</v>
      </c>
      <c r="C139" s="12">
        <v>1095765</v>
      </c>
      <c r="D139">
        <v>67</v>
      </c>
      <c r="E139">
        <v>67</v>
      </c>
      <c r="F139" t="s">
        <v>241</v>
      </c>
      <c r="G139">
        <f>41*10725</f>
        <v>439725</v>
      </c>
      <c r="H139">
        <f>30*21868</f>
        <v>656040</v>
      </c>
      <c r="K139" s="28">
        <f t="shared" si="2"/>
        <v>0</v>
      </c>
    </row>
    <row r="140" spans="1:11" ht="15" customHeight="1" x14ac:dyDescent="0.25">
      <c r="A140" s="10">
        <v>22</v>
      </c>
      <c r="B140" s="11" t="s">
        <v>141</v>
      </c>
      <c r="C140" s="12">
        <v>3946800</v>
      </c>
      <c r="D140">
        <v>29</v>
      </c>
      <c r="E140">
        <v>26</v>
      </c>
      <c r="F140" t="s">
        <v>243</v>
      </c>
      <c r="G140">
        <v>151800</v>
      </c>
      <c r="K140">
        <f t="shared" si="2"/>
        <v>-3</v>
      </c>
    </row>
    <row r="141" spans="1:11" s="19" customFormat="1" ht="15" customHeight="1" x14ac:dyDescent="0.25">
      <c r="A141" s="20">
        <v>24</v>
      </c>
      <c r="B141" s="21" t="s">
        <v>142</v>
      </c>
      <c r="C141" s="22">
        <v>365750</v>
      </c>
      <c r="E141" s="19">
        <v>0</v>
      </c>
      <c r="F141" s="19" t="s">
        <v>243</v>
      </c>
      <c r="G141" s="19">
        <v>36575</v>
      </c>
      <c r="K141">
        <f t="shared" si="2"/>
        <v>0</v>
      </c>
    </row>
    <row r="142" spans="1:11" s="19" customFormat="1" ht="15" customHeight="1" x14ac:dyDescent="0.25">
      <c r="A142" s="20">
        <v>25</v>
      </c>
      <c r="B142" s="21" t="s">
        <v>143</v>
      </c>
      <c r="C142" s="22">
        <v>365750</v>
      </c>
      <c r="E142" s="19">
        <v>0</v>
      </c>
      <c r="F142" s="19" t="s">
        <v>243</v>
      </c>
      <c r="G142" s="19">
        <v>36575</v>
      </c>
      <c r="K142">
        <f t="shared" si="2"/>
        <v>0</v>
      </c>
    </row>
    <row r="143" spans="1:11" ht="15" customHeight="1" x14ac:dyDescent="0.25">
      <c r="A143" s="10">
        <v>27</v>
      </c>
      <c r="B143" s="11" t="s">
        <v>144</v>
      </c>
      <c r="C143" s="12">
        <v>880000</v>
      </c>
      <c r="D143">
        <v>8</v>
      </c>
      <c r="E143">
        <v>8</v>
      </c>
      <c r="F143" t="s">
        <v>251</v>
      </c>
      <c r="G143">
        <v>110000</v>
      </c>
      <c r="K143">
        <f t="shared" si="2"/>
        <v>0</v>
      </c>
    </row>
    <row r="144" spans="1:11" ht="15" customHeight="1" x14ac:dyDescent="0.25">
      <c r="A144" s="10">
        <v>28</v>
      </c>
      <c r="B144" s="11" t="s">
        <v>145</v>
      </c>
      <c r="C144" s="12">
        <v>554400</v>
      </c>
      <c r="D144">
        <v>15</v>
      </c>
      <c r="E144">
        <v>15</v>
      </c>
      <c r="F144" t="s">
        <v>248</v>
      </c>
      <c r="G144">
        <v>36960</v>
      </c>
      <c r="K144">
        <f t="shared" si="2"/>
        <v>0</v>
      </c>
    </row>
    <row r="145" spans="1:11" ht="15" customHeight="1" x14ac:dyDescent="0.25">
      <c r="A145" s="10">
        <v>29</v>
      </c>
      <c r="B145" s="11" t="s">
        <v>146</v>
      </c>
      <c r="C145" s="12">
        <v>488400</v>
      </c>
      <c r="D145">
        <v>24</v>
      </c>
      <c r="E145">
        <v>24</v>
      </c>
      <c r="F145" t="s">
        <v>248</v>
      </c>
      <c r="G145">
        <v>20350</v>
      </c>
      <c r="K145">
        <f t="shared" si="2"/>
        <v>0</v>
      </c>
    </row>
    <row r="146" spans="1:11" ht="15" customHeight="1" x14ac:dyDescent="0.25">
      <c r="A146" s="10">
        <v>30</v>
      </c>
      <c r="B146" s="11" t="s">
        <v>147</v>
      </c>
      <c r="C146" s="12">
        <v>8976000</v>
      </c>
      <c r="D146">
        <v>35</v>
      </c>
      <c r="E146">
        <v>35</v>
      </c>
      <c r="F146" t="s">
        <v>243</v>
      </c>
      <c r="G146">
        <v>187000</v>
      </c>
      <c r="K146" s="28">
        <f t="shared" si="2"/>
        <v>0</v>
      </c>
    </row>
    <row r="147" spans="1:11" s="19" customFormat="1" ht="15.45" customHeight="1" x14ac:dyDescent="0.25">
      <c r="A147" s="20">
        <v>31</v>
      </c>
      <c r="B147" s="21" t="s">
        <v>148</v>
      </c>
      <c r="C147" s="22">
        <v>577500</v>
      </c>
      <c r="E147" s="19">
        <v>0</v>
      </c>
      <c r="F147" s="19" t="s">
        <v>241</v>
      </c>
      <c r="G147" s="19">
        <v>19250</v>
      </c>
      <c r="K147">
        <f t="shared" si="2"/>
        <v>0</v>
      </c>
    </row>
    <row r="148" spans="1:11" ht="16.2" customHeight="1" x14ac:dyDescent="0.25">
      <c r="A148" s="13">
        <v>1010302004</v>
      </c>
      <c r="B148" s="11" t="s">
        <v>149</v>
      </c>
      <c r="C148" s="14">
        <v>2684110</v>
      </c>
      <c r="K148">
        <f t="shared" si="2"/>
        <v>0</v>
      </c>
    </row>
    <row r="149" spans="1:11" ht="15.75" customHeight="1" x14ac:dyDescent="0.25">
      <c r="A149" s="10">
        <v>3</v>
      </c>
      <c r="B149" s="11" t="s">
        <v>150</v>
      </c>
      <c r="C149" s="12">
        <v>891000</v>
      </c>
      <c r="D149">
        <v>5</v>
      </c>
      <c r="E149">
        <v>5</v>
      </c>
      <c r="F149" t="s">
        <v>243</v>
      </c>
      <c r="G149">
        <v>148500</v>
      </c>
      <c r="K149" s="28">
        <f t="shared" si="2"/>
        <v>0</v>
      </c>
    </row>
    <row r="150" spans="1:11" ht="15" customHeight="1" x14ac:dyDescent="0.25">
      <c r="A150" s="10">
        <v>5</v>
      </c>
      <c r="B150" s="11" t="s">
        <v>151</v>
      </c>
      <c r="C150" s="12">
        <v>1320000</v>
      </c>
      <c r="D150" s="19"/>
      <c r="E150">
        <v>12</v>
      </c>
      <c r="F150" t="s">
        <v>243</v>
      </c>
      <c r="G150">
        <v>110000</v>
      </c>
      <c r="K150" s="28">
        <f t="shared" si="2"/>
        <v>12</v>
      </c>
    </row>
    <row r="151" spans="1:11" ht="15.45" customHeight="1" x14ac:dyDescent="0.25">
      <c r="A151" s="10">
        <v>9</v>
      </c>
      <c r="B151" s="11" t="s">
        <v>152</v>
      </c>
      <c r="C151" s="12">
        <v>473110</v>
      </c>
      <c r="D151">
        <v>20</v>
      </c>
      <c r="E151">
        <v>20</v>
      </c>
      <c r="F151" t="s">
        <v>243</v>
      </c>
      <c r="G151">
        <v>20570</v>
      </c>
      <c r="K151" s="28">
        <f t="shared" si="2"/>
        <v>0</v>
      </c>
    </row>
    <row r="152" spans="1:11" ht="16.2" customHeight="1" x14ac:dyDescent="0.25">
      <c r="A152" s="13">
        <v>1010302005</v>
      </c>
      <c r="B152" s="11" t="s">
        <v>153</v>
      </c>
      <c r="C152" s="14">
        <v>2196040</v>
      </c>
      <c r="K152">
        <f t="shared" si="2"/>
        <v>0</v>
      </c>
    </row>
    <row r="153" spans="1:11" ht="15.75" customHeight="1" x14ac:dyDescent="0.25">
      <c r="A153" s="10">
        <v>1</v>
      </c>
      <c r="B153" s="11" t="s">
        <v>154</v>
      </c>
      <c r="C153" s="12">
        <v>532840</v>
      </c>
      <c r="D153">
        <v>148</v>
      </c>
      <c r="E153">
        <v>14</v>
      </c>
      <c r="F153" t="s">
        <v>252</v>
      </c>
      <c r="G153">
        <v>38060</v>
      </c>
      <c r="K153">
        <f t="shared" si="2"/>
        <v>-134</v>
      </c>
    </row>
    <row r="154" spans="1:11" ht="15" customHeight="1" x14ac:dyDescent="0.25">
      <c r="A154" s="10">
        <v>2</v>
      </c>
      <c r="B154" s="11" t="s">
        <v>155</v>
      </c>
      <c r="C154" s="12">
        <v>1316700</v>
      </c>
      <c r="D154">
        <v>60</v>
      </c>
      <c r="E154">
        <v>36</v>
      </c>
      <c r="F154" t="s">
        <v>241</v>
      </c>
      <c r="G154">
        <v>36575</v>
      </c>
      <c r="K154">
        <f t="shared" si="2"/>
        <v>-24</v>
      </c>
    </row>
    <row r="155" spans="1:11" ht="15.45" customHeight="1" x14ac:dyDescent="0.25">
      <c r="A155" s="10">
        <v>3</v>
      </c>
      <c r="B155" s="11" t="s">
        <v>156</v>
      </c>
      <c r="C155" s="12">
        <v>346500</v>
      </c>
      <c r="D155">
        <v>16</v>
      </c>
      <c r="E155">
        <v>7</v>
      </c>
      <c r="F155" t="s">
        <v>243</v>
      </c>
      <c r="G155">
        <v>49500</v>
      </c>
      <c r="K155">
        <f t="shared" si="2"/>
        <v>-9</v>
      </c>
    </row>
    <row r="156" spans="1:11" ht="16.2" customHeight="1" x14ac:dyDescent="0.25">
      <c r="A156" s="13">
        <v>1010304003</v>
      </c>
      <c r="B156" s="11" t="s">
        <v>157</v>
      </c>
      <c r="C156" s="14">
        <v>2334374</v>
      </c>
      <c r="K156">
        <f t="shared" si="2"/>
        <v>0</v>
      </c>
    </row>
    <row r="157" spans="1:11" ht="15.75" customHeight="1" x14ac:dyDescent="0.25">
      <c r="A157" s="10">
        <v>1</v>
      </c>
      <c r="B157" s="11" t="s">
        <v>158</v>
      </c>
      <c r="C157" s="12">
        <v>1156407</v>
      </c>
      <c r="D157">
        <v>5</v>
      </c>
      <c r="E157">
        <v>5</v>
      </c>
      <c r="F157" t="s">
        <v>241</v>
      </c>
      <c r="G157">
        <v>121201</v>
      </c>
      <c r="K157" s="28">
        <f t="shared" si="2"/>
        <v>0</v>
      </c>
    </row>
    <row r="158" spans="1:11" ht="15.45" customHeight="1" x14ac:dyDescent="0.25">
      <c r="A158" s="10">
        <v>2</v>
      </c>
      <c r="B158" s="11" t="s">
        <v>159</v>
      </c>
      <c r="C158" s="12">
        <v>1177967</v>
      </c>
      <c r="D158">
        <v>8</v>
      </c>
      <c r="E158">
        <v>8</v>
      </c>
      <c r="F158" t="s">
        <v>241</v>
      </c>
      <c r="G158">
        <f>1*164780</f>
        <v>164780</v>
      </c>
      <c r="H158">
        <f>7*121201</f>
        <v>848407</v>
      </c>
      <c r="K158">
        <f t="shared" si="2"/>
        <v>0</v>
      </c>
    </row>
    <row r="159" spans="1:11" ht="16.2" customHeight="1" x14ac:dyDescent="0.25">
      <c r="A159" s="13">
        <v>1010304004</v>
      </c>
      <c r="B159" s="11" t="s">
        <v>160</v>
      </c>
      <c r="C159" s="14">
        <v>117338210</v>
      </c>
      <c r="K159">
        <f t="shared" si="2"/>
        <v>0</v>
      </c>
    </row>
    <row r="160" spans="1:11" s="19" customFormat="1" ht="15.75" customHeight="1" x14ac:dyDescent="0.25">
      <c r="A160" s="20">
        <v>2</v>
      </c>
      <c r="B160" s="21" t="s">
        <v>161</v>
      </c>
      <c r="C160" s="22">
        <v>1870000</v>
      </c>
      <c r="E160" s="19">
        <v>0</v>
      </c>
      <c r="F160" s="19" t="s">
        <v>241</v>
      </c>
      <c r="G160" s="19">
        <v>935000</v>
      </c>
      <c r="K160">
        <f t="shared" si="2"/>
        <v>0</v>
      </c>
    </row>
    <row r="161" spans="1:11" ht="15" customHeight="1" x14ac:dyDescent="0.25">
      <c r="A161" s="10">
        <v>3</v>
      </c>
      <c r="B161" s="11" t="s">
        <v>162</v>
      </c>
      <c r="C161" s="12">
        <v>665236</v>
      </c>
      <c r="D161">
        <v>22</v>
      </c>
      <c r="E161">
        <v>22</v>
      </c>
      <c r="F161" t="s">
        <v>241</v>
      </c>
      <c r="G161">
        <f>20*29150</f>
        <v>583000</v>
      </c>
      <c r="H161">
        <f>3*27412</f>
        <v>82236</v>
      </c>
      <c r="K161" s="28">
        <f t="shared" si="2"/>
        <v>0</v>
      </c>
    </row>
    <row r="162" spans="1:11" ht="15" customHeight="1" x14ac:dyDescent="0.25">
      <c r="A162" s="10">
        <v>5</v>
      </c>
      <c r="B162" s="11" t="s">
        <v>163</v>
      </c>
      <c r="C162" s="12">
        <v>1980000</v>
      </c>
      <c r="D162">
        <v>2</v>
      </c>
      <c r="E162">
        <v>1</v>
      </c>
      <c r="F162" t="s">
        <v>241</v>
      </c>
      <c r="G162">
        <v>1980000</v>
      </c>
      <c r="K162">
        <f t="shared" si="2"/>
        <v>-1</v>
      </c>
    </row>
    <row r="163" spans="1:11" ht="15" customHeight="1" x14ac:dyDescent="0.25">
      <c r="A163" s="10">
        <v>6</v>
      </c>
      <c r="B163" s="11" t="s">
        <v>164</v>
      </c>
      <c r="C163" s="12">
        <v>8372808</v>
      </c>
      <c r="D163" s="19"/>
      <c r="E163">
        <v>8</v>
      </c>
      <c r="F163" t="s">
        <v>241</v>
      </c>
      <c r="G163">
        <v>1046601</v>
      </c>
      <c r="K163" s="28">
        <f t="shared" si="2"/>
        <v>8</v>
      </c>
    </row>
    <row r="164" spans="1:11" ht="15" customHeight="1" x14ac:dyDescent="0.25">
      <c r="A164" s="10">
        <v>7</v>
      </c>
      <c r="B164" s="11" t="s">
        <v>165</v>
      </c>
      <c r="C164" s="12">
        <v>643400</v>
      </c>
      <c r="D164">
        <v>2</v>
      </c>
      <c r="E164">
        <v>2</v>
      </c>
      <c r="F164" t="s">
        <v>241</v>
      </c>
      <c r="G164">
        <v>321700</v>
      </c>
      <c r="K164">
        <f t="shared" si="2"/>
        <v>0</v>
      </c>
    </row>
    <row r="165" spans="1:11" ht="15" customHeight="1" x14ac:dyDescent="0.25">
      <c r="A165" s="10">
        <v>8</v>
      </c>
      <c r="B165" s="11" t="s">
        <v>166</v>
      </c>
      <c r="C165" s="12">
        <v>1603000</v>
      </c>
      <c r="D165">
        <v>7</v>
      </c>
      <c r="E165">
        <v>7</v>
      </c>
      <c r="F165" t="s">
        <v>241</v>
      </c>
      <c r="G165">
        <v>229000</v>
      </c>
      <c r="K165">
        <f t="shared" si="2"/>
        <v>0</v>
      </c>
    </row>
    <row r="166" spans="1:11" ht="15" customHeight="1" x14ac:dyDescent="0.25">
      <c r="A166" s="10">
        <v>11</v>
      </c>
      <c r="B166" s="11" t="s">
        <v>167</v>
      </c>
      <c r="C166" s="12">
        <v>4900500</v>
      </c>
      <c r="D166">
        <v>2</v>
      </c>
      <c r="E166">
        <v>2</v>
      </c>
      <c r="F166" t="s">
        <v>241</v>
      </c>
      <c r="G166">
        <v>1512500</v>
      </c>
      <c r="K166" s="28">
        <f t="shared" si="2"/>
        <v>0</v>
      </c>
    </row>
    <row r="167" spans="1:11" ht="15" customHeight="1" x14ac:dyDescent="0.25">
      <c r="A167" s="10">
        <v>12</v>
      </c>
      <c r="B167" s="11" t="s">
        <v>168</v>
      </c>
      <c r="C167" s="12">
        <v>1854000</v>
      </c>
      <c r="D167">
        <v>3</v>
      </c>
      <c r="E167">
        <v>2</v>
      </c>
      <c r="F167" t="s">
        <v>241</v>
      </c>
      <c r="G167">
        <v>927000</v>
      </c>
      <c r="K167">
        <f t="shared" si="2"/>
        <v>-1</v>
      </c>
    </row>
    <row r="168" spans="1:11" ht="15" customHeight="1" x14ac:dyDescent="0.25">
      <c r="A168" s="10">
        <v>13</v>
      </c>
      <c r="B168" s="11" t="s">
        <v>169</v>
      </c>
      <c r="C168" s="12">
        <v>9703500</v>
      </c>
      <c r="D168">
        <v>3</v>
      </c>
      <c r="E168">
        <v>3</v>
      </c>
      <c r="F168" t="s">
        <v>241</v>
      </c>
      <c r="G168">
        <f>1*1303500</f>
        <v>1303500</v>
      </c>
      <c r="H168">
        <f>4*1200000</f>
        <v>4800000</v>
      </c>
      <c r="I168">
        <f>3*1200000</f>
        <v>3600000</v>
      </c>
      <c r="K168" s="28">
        <f t="shared" si="2"/>
        <v>0</v>
      </c>
    </row>
    <row r="169" spans="1:11" ht="15" customHeight="1" x14ac:dyDescent="0.25">
      <c r="A169" s="10">
        <v>14</v>
      </c>
      <c r="B169" s="11" t="s">
        <v>170</v>
      </c>
      <c r="C169" s="12">
        <v>3350900</v>
      </c>
      <c r="D169">
        <v>3</v>
      </c>
      <c r="E169">
        <v>3</v>
      </c>
      <c r="F169" t="s">
        <v>241</v>
      </c>
      <c r="G169">
        <f>1*1045000</f>
        <v>1045000</v>
      </c>
      <c r="H169">
        <f>2*1093000</f>
        <v>2186000</v>
      </c>
      <c r="K169">
        <f t="shared" si="2"/>
        <v>0</v>
      </c>
    </row>
    <row r="170" spans="1:11" ht="16.2" customHeight="1" x14ac:dyDescent="0.25">
      <c r="A170" s="10">
        <v>15</v>
      </c>
      <c r="B170" s="11" t="s">
        <v>171</v>
      </c>
      <c r="C170" s="12">
        <v>1045000</v>
      </c>
      <c r="D170">
        <v>1</v>
      </c>
      <c r="E170">
        <v>1</v>
      </c>
      <c r="F170" t="s">
        <v>241</v>
      </c>
      <c r="G170">
        <v>1045000</v>
      </c>
      <c r="K170">
        <f t="shared" si="2"/>
        <v>0</v>
      </c>
    </row>
    <row r="171" spans="1:11" ht="14.7" customHeight="1" x14ac:dyDescent="0.25">
      <c r="A171" s="15">
        <v>16</v>
      </c>
      <c r="B171" s="8" t="s">
        <v>172</v>
      </c>
      <c r="C171" s="16">
        <v>2145000</v>
      </c>
      <c r="D171">
        <v>6</v>
      </c>
      <c r="E171">
        <v>6</v>
      </c>
      <c r="F171" t="s">
        <v>241</v>
      </c>
      <c r="G171">
        <v>357500</v>
      </c>
      <c r="K171">
        <f t="shared" si="2"/>
        <v>0</v>
      </c>
    </row>
    <row r="172" spans="1:11" ht="15" customHeight="1" x14ac:dyDescent="0.25">
      <c r="A172" s="10">
        <v>17</v>
      </c>
      <c r="B172" s="11" t="s">
        <v>173</v>
      </c>
      <c r="C172" s="12">
        <v>5678203</v>
      </c>
      <c r="D172">
        <v>3</v>
      </c>
      <c r="E172">
        <v>3</v>
      </c>
      <c r="F172" t="s">
        <v>241</v>
      </c>
      <c r="G172">
        <f>1*869000</f>
        <v>869000</v>
      </c>
      <c r="H172">
        <f>1*1200800</f>
        <v>1200800</v>
      </c>
      <c r="I172">
        <f>3*1202801</f>
        <v>3608403</v>
      </c>
      <c r="K172" s="28">
        <f t="shared" si="2"/>
        <v>0</v>
      </c>
    </row>
    <row r="173" spans="1:11" ht="15" customHeight="1" x14ac:dyDescent="0.25">
      <c r="A173" s="10">
        <v>18</v>
      </c>
      <c r="B173" s="11" t="s">
        <v>174</v>
      </c>
      <c r="C173" s="12">
        <v>5269900</v>
      </c>
      <c r="D173">
        <v>2</v>
      </c>
      <c r="E173">
        <v>2</v>
      </c>
      <c r="F173" t="s">
        <v>241</v>
      </c>
      <c r="G173">
        <f>2*1793000</f>
        <v>3586000</v>
      </c>
      <c r="H173">
        <f>2*1793000</f>
        <v>3586000</v>
      </c>
      <c r="I173">
        <f>1*1683900</f>
        <v>1683900</v>
      </c>
      <c r="K173" s="28">
        <f t="shared" si="2"/>
        <v>0</v>
      </c>
    </row>
    <row r="174" spans="1:11" ht="15" customHeight="1" x14ac:dyDescent="0.25">
      <c r="A174" s="10">
        <v>19</v>
      </c>
      <c r="B174" s="11" t="s">
        <v>175</v>
      </c>
      <c r="C174" s="12">
        <v>1820000</v>
      </c>
      <c r="D174">
        <v>2</v>
      </c>
      <c r="E174">
        <v>1</v>
      </c>
      <c r="F174" t="s">
        <v>241</v>
      </c>
      <c r="G174">
        <v>1820000</v>
      </c>
      <c r="K174">
        <f t="shared" si="2"/>
        <v>-1</v>
      </c>
    </row>
    <row r="175" spans="1:11" ht="15" customHeight="1" x14ac:dyDescent="0.25">
      <c r="A175" s="10">
        <v>20</v>
      </c>
      <c r="B175" s="11" t="s">
        <v>176</v>
      </c>
      <c r="C175" s="12">
        <v>5379000</v>
      </c>
      <c r="D175">
        <v>3</v>
      </c>
      <c r="E175">
        <v>3</v>
      </c>
      <c r="F175" t="s">
        <v>241</v>
      </c>
      <c r="G175">
        <v>1793000</v>
      </c>
      <c r="K175">
        <f t="shared" si="2"/>
        <v>0</v>
      </c>
    </row>
    <row r="176" spans="1:11" ht="15" customHeight="1" x14ac:dyDescent="0.25">
      <c r="A176" s="10">
        <v>21</v>
      </c>
      <c r="B176" s="11" t="s">
        <v>177</v>
      </c>
      <c r="C176" s="12">
        <v>3994100</v>
      </c>
      <c r="D176">
        <v>3</v>
      </c>
      <c r="E176">
        <v>3</v>
      </c>
      <c r="F176" t="s">
        <v>241</v>
      </c>
      <c r="G176">
        <f>2*1403050</f>
        <v>2806100</v>
      </c>
      <c r="H176">
        <f>1*1188000</f>
        <v>1188000</v>
      </c>
      <c r="K176">
        <f t="shared" si="2"/>
        <v>0</v>
      </c>
    </row>
    <row r="177" spans="1:11" ht="15" customHeight="1" x14ac:dyDescent="0.25">
      <c r="A177" s="10">
        <v>22</v>
      </c>
      <c r="B177" s="11" t="s">
        <v>178</v>
      </c>
      <c r="C177" s="12">
        <v>90200</v>
      </c>
      <c r="D177">
        <v>1</v>
      </c>
      <c r="E177">
        <v>1</v>
      </c>
      <c r="F177" t="s">
        <v>241</v>
      </c>
      <c r="G177">
        <v>90200</v>
      </c>
      <c r="K177">
        <f t="shared" si="2"/>
        <v>0</v>
      </c>
    </row>
    <row r="178" spans="1:11" ht="15" customHeight="1" x14ac:dyDescent="0.25">
      <c r="A178" s="10">
        <v>26</v>
      </c>
      <c r="B178" s="11" t="s">
        <v>179</v>
      </c>
      <c r="C178" s="12">
        <v>2025100</v>
      </c>
      <c r="D178">
        <v>0</v>
      </c>
      <c r="E178">
        <v>0</v>
      </c>
      <c r="F178" t="s">
        <v>241</v>
      </c>
      <c r="G178">
        <v>289300</v>
      </c>
      <c r="K178" s="28">
        <f t="shared" si="2"/>
        <v>0</v>
      </c>
    </row>
    <row r="179" spans="1:11" ht="15" customHeight="1" x14ac:dyDescent="0.25">
      <c r="A179" s="10">
        <v>28</v>
      </c>
      <c r="B179" s="11" t="s">
        <v>180</v>
      </c>
      <c r="C179" s="12">
        <v>848805</v>
      </c>
      <c r="D179">
        <v>0</v>
      </c>
      <c r="E179">
        <v>0</v>
      </c>
      <c r="F179" t="s">
        <v>241</v>
      </c>
      <c r="G179">
        <v>282935</v>
      </c>
      <c r="K179" s="28">
        <f t="shared" si="2"/>
        <v>0</v>
      </c>
    </row>
    <row r="180" spans="1:11" ht="15" customHeight="1" x14ac:dyDescent="0.25">
      <c r="A180" s="10">
        <v>30</v>
      </c>
      <c r="B180" s="11" t="s">
        <v>181</v>
      </c>
      <c r="C180" s="12">
        <v>401500</v>
      </c>
      <c r="D180">
        <v>2</v>
      </c>
      <c r="E180">
        <v>1</v>
      </c>
      <c r="F180" t="s">
        <v>241</v>
      </c>
      <c r="G180">
        <v>401500</v>
      </c>
      <c r="K180">
        <f t="shared" si="2"/>
        <v>-1</v>
      </c>
    </row>
    <row r="181" spans="1:11" ht="15" customHeight="1" x14ac:dyDescent="0.25">
      <c r="A181" s="10">
        <v>31</v>
      </c>
      <c r="B181" s="11" t="s">
        <v>182</v>
      </c>
      <c r="C181" s="12">
        <v>90200</v>
      </c>
      <c r="D181">
        <v>1</v>
      </c>
      <c r="E181">
        <v>1</v>
      </c>
      <c r="F181" t="s">
        <v>241</v>
      </c>
      <c r="G181">
        <v>90200</v>
      </c>
      <c r="K181">
        <f t="shared" si="2"/>
        <v>0</v>
      </c>
    </row>
    <row r="182" spans="1:11" ht="15" customHeight="1" x14ac:dyDescent="0.25">
      <c r="A182" s="10">
        <v>32</v>
      </c>
      <c r="B182" s="11" t="s">
        <v>183</v>
      </c>
      <c r="C182" s="12">
        <v>4050300</v>
      </c>
      <c r="D182">
        <v>4</v>
      </c>
      <c r="E182">
        <v>3</v>
      </c>
      <c r="F182" t="s">
        <v>241</v>
      </c>
      <c r="G182">
        <v>1350100</v>
      </c>
      <c r="K182">
        <f t="shared" si="2"/>
        <v>-1</v>
      </c>
    </row>
    <row r="183" spans="1:11" ht="15" customHeight="1" x14ac:dyDescent="0.25">
      <c r="A183" s="10">
        <v>33</v>
      </c>
      <c r="B183" s="11" t="s">
        <v>184</v>
      </c>
      <c r="C183" s="12">
        <v>616470</v>
      </c>
      <c r="D183">
        <v>0</v>
      </c>
      <c r="E183">
        <v>0</v>
      </c>
      <c r="F183" t="s">
        <v>241</v>
      </c>
      <c r="G183">
        <v>205490</v>
      </c>
      <c r="K183" s="28">
        <f t="shared" si="2"/>
        <v>0</v>
      </c>
    </row>
    <row r="184" spans="1:11" ht="15" customHeight="1" x14ac:dyDescent="0.25">
      <c r="A184" s="10">
        <v>35</v>
      </c>
      <c r="B184" s="11" t="s">
        <v>185</v>
      </c>
      <c r="C184" s="12">
        <v>86350</v>
      </c>
      <c r="D184">
        <v>2</v>
      </c>
      <c r="E184">
        <v>1</v>
      </c>
      <c r="F184" t="s">
        <v>241</v>
      </c>
      <c r="G184">
        <v>86350</v>
      </c>
      <c r="K184">
        <f t="shared" si="2"/>
        <v>-1</v>
      </c>
    </row>
    <row r="185" spans="1:11" ht="15" customHeight="1" x14ac:dyDescent="0.25">
      <c r="A185" s="10">
        <v>36</v>
      </c>
      <c r="B185" s="11" t="s">
        <v>186</v>
      </c>
      <c r="C185" s="12">
        <v>112500</v>
      </c>
      <c r="D185">
        <v>1</v>
      </c>
      <c r="E185">
        <v>1</v>
      </c>
      <c r="F185" t="s">
        <v>241</v>
      </c>
      <c r="G185">
        <v>112500</v>
      </c>
      <c r="K185">
        <f t="shared" si="2"/>
        <v>0</v>
      </c>
    </row>
    <row r="186" spans="1:11" ht="15" customHeight="1" x14ac:dyDescent="0.25">
      <c r="A186" s="10">
        <v>37</v>
      </c>
      <c r="B186" s="11" t="s">
        <v>187</v>
      </c>
      <c r="C186" s="12">
        <v>179400</v>
      </c>
      <c r="D186">
        <v>1</v>
      </c>
      <c r="E186">
        <v>1</v>
      </c>
      <c r="F186" t="s">
        <v>241</v>
      </c>
      <c r="G186">
        <v>179400</v>
      </c>
      <c r="K186">
        <f t="shared" si="2"/>
        <v>0</v>
      </c>
    </row>
    <row r="187" spans="1:11" ht="15" customHeight="1" x14ac:dyDescent="0.25">
      <c r="A187" s="10">
        <v>40</v>
      </c>
      <c r="B187" s="11" t="s">
        <v>188</v>
      </c>
      <c r="C187" s="12">
        <v>799200</v>
      </c>
      <c r="D187">
        <v>11</v>
      </c>
      <c r="E187">
        <v>6</v>
      </c>
      <c r="F187" t="s">
        <v>241</v>
      </c>
      <c r="G187">
        <f>2*117300</f>
        <v>234600</v>
      </c>
      <c r="H187">
        <f>2*165000</f>
        <v>330000</v>
      </c>
      <c r="I187">
        <f>2*117300</f>
        <v>234600</v>
      </c>
      <c r="K187">
        <f t="shared" si="2"/>
        <v>-5</v>
      </c>
    </row>
    <row r="188" spans="1:11" ht="15" customHeight="1" x14ac:dyDescent="0.25">
      <c r="A188" s="10">
        <v>41</v>
      </c>
      <c r="B188" s="11" t="s">
        <v>189</v>
      </c>
      <c r="C188" s="12">
        <v>889100</v>
      </c>
      <c r="D188">
        <v>0</v>
      </c>
      <c r="E188">
        <v>0</v>
      </c>
      <c r="F188" t="s">
        <v>241</v>
      </c>
      <c r="G188">
        <f>2*117300</f>
        <v>234600</v>
      </c>
      <c r="H188">
        <f>2*165000</f>
        <v>330000</v>
      </c>
      <c r="I188">
        <f>2*162250</f>
        <v>324500</v>
      </c>
      <c r="K188" s="28">
        <f t="shared" si="2"/>
        <v>0</v>
      </c>
    </row>
    <row r="189" spans="1:11" ht="15" customHeight="1" x14ac:dyDescent="0.25">
      <c r="A189" s="10">
        <v>45</v>
      </c>
      <c r="B189" s="11" t="s">
        <v>190</v>
      </c>
      <c r="C189" s="12">
        <v>14465500</v>
      </c>
      <c r="D189">
        <v>11</v>
      </c>
      <c r="E189">
        <v>13</v>
      </c>
      <c r="F189" t="s">
        <v>241</v>
      </c>
      <c r="G189">
        <f>2*1210000</f>
        <v>2420000</v>
      </c>
      <c r="H189">
        <f>5*1074100</f>
        <v>5370500</v>
      </c>
      <c r="I189">
        <f>3*1155000</f>
        <v>3465000</v>
      </c>
      <c r="J189">
        <f>3*1070000</f>
        <v>3210000</v>
      </c>
      <c r="K189" s="28">
        <f t="shared" si="2"/>
        <v>2</v>
      </c>
    </row>
    <row r="190" spans="1:11" ht="15" customHeight="1" x14ac:dyDescent="0.25">
      <c r="A190" s="10">
        <v>49</v>
      </c>
      <c r="B190" s="11" t="s">
        <v>191</v>
      </c>
      <c r="C190" s="12">
        <v>610000</v>
      </c>
      <c r="D190">
        <v>1</v>
      </c>
      <c r="E190">
        <v>2</v>
      </c>
      <c r="F190" t="s">
        <v>241</v>
      </c>
      <c r="G190">
        <v>305000</v>
      </c>
      <c r="K190" s="28">
        <f t="shared" si="2"/>
        <v>1</v>
      </c>
    </row>
    <row r="191" spans="1:11" ht="15" customHeight="1" x14ac:dyDescent="0.25">
      <c r="A191" s="10">
        <v>50</v>
      </c>
      <c r="B191" s="11" t="s">
        <v>192</v>
      </c>
      <c r="C191" s="12">
        <v>1862000</v>
      </c>
      <c r="D191">
        <v>5</v>
      </c>
      <c r="E191">
        <v>4</v>
      </c>
      <c r="F191" t="s">
        <v>241</v>
      </c>
      <c r="G191">
        <v>465500</v>
      </c>
      <c r="K191">
        <f t="shared" si="2"/>
        <v>-1</v>
      </c>
    </row>
    <row r="192" spans="1:11" ht="15" customHeight="1" x14ac:dyDescent="0.25">
      <c r="A192" s="10">
        <v>51</v>
      </c>
      <c r="B192" s="11" t="s">
        <v>193</v>
      </c>
      <c r="C192" s="12">
        <v>2967850</v>
      </c>
      <c r="D192">
        <v>3</v>
      </c>
      <c r="E192">
        <v>3</v>
      </c>
      <c r="F192" t="s">
        <v>241</v>
      </c>
      <c r="G192">
        <f>1*1035650</f>
        <v>1035650</v>
      </c>
      <c r="H192">
        <f>2*966100</f>
        <v>1932200</v>
      </c>
      <c r="K192">
        <f t="shared" si="2"/>
        <v>0</v>
      </c>
    </row>
    <row r="193" spans="1:11" ht="15" customHeight="1" x14ac:dyDescent="0.25">
      <c r="A193" s="10">
        <v>52</v>
      </c>
      <c r="B193" s="11" t="s">
        <v>194</v>
      </c>
      <c r="C193" s="12">
        <v>4553700</v>
      </c>
      <c r="D193">
        <v>4</v>
      </c>
      <c r="E193">
        <v>4</v>
      </c>
      <c r="F193" t="s">
        <v>241</v>
      </c>
      <c r="G193">
        <f>2*1188550</f>
        <v>2377100</v>
      </c>
      <c r="H193">
        <f>2*1088300</f>
        <v>2176600</v>
      </c>
      <c r="K193">
        <f t="shared" si="2"/>
        <v>0</v>
      </c>
    </row>
    <row r="194" spans="1:11" s="19" customFormat="1" ht="15" customHeight="1" x14ac:dyDescent="0.25">
      <c r="A194" s="20">
        <v>53</v>
      </c>
      <c r="B194" s="21" t="s">
        <v>195</v>
      </c>
      <c r="C194" s="22">
        <v>160488</v>
      </c>
      <c r="D194" s="19">
        <v>0</v>
      </c>
      <c r="E194" s="19">
        <v>0</v>
      </c>
      <c r="F194" s="19" t="s">
        <v>241</v>
      </c>
      <c r="G194" s="19">
        <v>160488</v>
      </c>
      <c r="K194">
        <f t="shared" si="2"/>
        <v>0</v>
      </c>
    </row>
    <row r="195" spans="1:11" ht="15" customHeight="1" x14ac:dyDescent="0.25">
      <c r="A195" s="10">
        <v>57</v>
      </c>
      <c r="B195" s="11" t="s">
        <v>196</v>
      </c>
      <c r="C195" s="12">
        <v>320976</v>
      </c>
      <c r="D195">
        <v>0</v>
      </c>
      <c r="E195">
        <v>0</v>
      </c>
      <c r="K195">
        <f t="shared" si="2"/>
        <v>0</v>
      </c>
    </row>
    <row r="196" spans="1:11" ht="15" customHeight="1" x14ac:dyDescent="0.25">
      <c r="A196" s="10">
        <v>65</v>
      </c>
      <c r="B196" s="11" t="s">
        <v>197</v>
      </c>
      <c r="C196" s="12">
        <v>4748600</v>
      </c>
      <c r="D196">
        <v>2</v>
      </c>
      <c r="E196">
        <v>2</v>
      </c>
      <c r="F196" t="s">
        <v>241</v>
      </c>
      <c r="G196">
        <f>2*990000</f>
        <v>1980000</v>
      </c>
      <c r="H196">
        <f>2*1391500</f>
        <v>2783000</v>
      </c>
      <c r="K196" s="28">
        <f t="shared" si="2"/>
        <v>0</v>
      </c>
    </row>
    <row r="197" spans="1:11" ht="15" customHeight="1" x14ac:dyDescent="0.25">
      <c r="A197" s="10">
        <v>66</v>
      </c>
      <c r="B197" s="11" t="s">
        <v>198</v>
      </c>
      <c r="C197" s="12">
        <v>550000</v>
      </c>
      <c r="D197">
        <v>3</v>
      </c>
      <c r="E197">
        <v>2</v>
      </c>
      <c r="F197" t="s">
        <v>241</v>
      </c>
      <c r="G197">
        <v>275000</v>
      </c>
      <c r="K197">
        <f t="shared" ref="K197:K233" si="3">E197-D197</f>
        <v>-1</v>
      </c>
    </row>
    <row r="198" spans="1:11" ht="15" customHeight="1" x14ac:dyDescent="0.25">
      <c r="A198" s="10">
        <v>67</v>
      </c>
      <c r="B198" s="11" t="s">
        <v>199</v>
      </c>
      <c r="C198" s="12">
        <v>220000</v>
      </c>
      <c r="D198">
        <v>1</v>
      </c>
      <c r="E198">
        <v>1</v>
      </c>
      <c r="F198" t="s">
        <v>241</v>
      </c>
      <c r="G198">
        <v>220000</v>
      </c>
      <c r="K198">
        <f t="shared" si="3"/>
        <v>0</v>
      </c>
    </row>
    <row r="199" spans="1:11" ht="15" customHeight="1" x14ac:dyDescent="0.25">
      <c r="A199" s="10">
        <v>72</v>
      </c>
      <c r="B199" s="11" t="s">
        <v>200</v>
      </c>
      <c r="C199" s="12">
        <v>2680800</v>
      </c>
      <c r="D199">
        <v>5</v>
      </c>
      <c r="E199">
        <v>4</v>
      </c>
      <c r="F199" t="s">
        <v>241</v>
      </c>
      <c r="G199">
        <v>670200</v>
      </c>
      <c r="K199">
        <f t="shared" si="3"/>
        <v>-1</v>
      </c>
    </row>
    <row r="200" spans="1:11" ht="15" customHeight="1" x14ac:dyDescent="0.25">
      <c r="A200" s="10">
        <v>73</v>
      </c>
      <c r="B200" s="11" t="s">
        <v>201</v>
      </c>
      <c r="C200" s="12">
        <v>1709000</v>
      </c>
      <c r="D200">
        <v>2</v>
      </c>
      <c r="E200">
        <v>2</v>
      </c>
      <c r="F200" t="s">
        <v>241</v>
      </c>
      <c r="G200">
        <v>854500</v>
      </c>
      <c r="K200">
        <f t="shared" si="3"/>
        <v>0</v>
      </c>
    </row>
    <row r="201" spans="1:11" ht="15" customHeight="1" x14ac:dyDescent="0.25">
      <c r="A201" s="10">
        <v>74</v>
      </c>
      <c r="B201" s="11" t="s">
        <v>202</v>
      </c>
      <c r="C201" s="12">
        <v>4094650</v>
      </c>
      <c r="D201">
        <v>1</v>
      </c>
      <c r="E201">
        <v>1</v>
      </c>
      <c r="F201" t="s">
        <v>241</v>
      </c>
      <c r="G201">
        <f>3*694650</f>
        <v>2083950</v>
      </c>
      <c r="H201">
        <f>3*686000</f>
        <v>2058000</v>
      </c>
      <c r="K201" s="28">
        <f t="shared" si="3"/>
        <v>0</v>
      </c>
    </row>
    <row r="202" spans="1:11" s="27" customFormat="1" ht="15" customHeight="1" x14ac:dyDescent="0.25">
      <c r="A202" s="24">
        <v>75</v>
      </c>
      <c r="B202" s="25" t="s">
        <v>203</v>
      </c>
      <c r="C202" s="26">
        <v>642374</v>
      </c>
      <c r="D202" s="27">
        <v>0</v>
      </c>
      <c r="E202" s="27">
        <v>1</v>
      </c>
      <c r="F202" s="27" t="s">
        <v>241</v>
      </c>
      <c r="G202" s="27">
        <v>659974</v>
      </c>
      <c r="K202">
        <f t="shared" si="3"/>
        <v>1</v>
      </c>
    </row>
    <row r="203" spans="1:11" ht="15" customHeight="1" x14ac:dyDescent="0.25">
      <c r="A203" s="10">
        <v>77</v>
      </c>
      <c r="B203" s="11" t="s">
        <v>204</v>
      </c>
      <c r="C203" s="12">
        <v>1320000</v>
      </c>
      <c r="D203">
        <v>2</v>
      </c>
      <c r="E203">
        <v>2</v>
      </c>
      <c r="F203" t="s">
        <v>241</v>
      </c>
      <c r="G203">
        <v>660000</v>
      </c>
      <c r="K203">
        <f t="shared" si="3"/>
        <v>0</v>
      </c>
    </row>
    <row r="204" spans="1:11" ht="15" customHeight="1" x14ac:dyDescent="0.25">
      <c r="A204" s="10">
        <v>78</v>
      </c>
      <c r="B204" s="11" t="s">
        <v>205</v>
      </c>
      <c r="C204" s="12">
        <v>261800</v>
      </c>
      <c r="D204">
        <v>1</v>
      </c>
      <c r="E204">
        <v>1</v>
      </c>
      <c r="F204" t="s">
        <v>241</v>
      </c>
      <c r="G204">
        <v>130900</v>
      </c>
      <c r="K204" s="28">
        <f t="shared" si="3"/>
        <v>0</v>
      </c>
    </row>
    <row r="205" spans="1:11" ht="15" customHeight="1" x14ac:dyDescent="0.25">
      <c r="A205" s="10">
        <v>79</v>
      </c>
      <c r="B205" s="11" t="s">
        <v>206</v>
      </c>
      <c r="C205" s="12">
        <v>261800</v>
      </c>
      <c r="D205">
        <v>1</v>
      </c>
      <c r="E205">
        <v>1</v>
      </c>
      <c r="F205" t="s">
        <v>241</v>
      </c>
      <c r="G205">
        <v>130900</v>
      </c>
      <c r="K205" s="28">
        <f t="shared" si="3"/>
        <v>0</v>
      </c>
    </row>
    <row r="206" spans="1:11" ht="15" customHeight="1" x14ac:dyDescent="0.25">
      <c r="A206" s="10">
        <v>81</v>
      </c>
      <c r="B206" s="11" t="s">
        <v>207</v>
      </c>
      <c r="C206" s="12">
        <v>1815000</v>
      </c>
      <c r="D206">
        <v>2</v>
      </c>
      <c r="E206">
        <v>2</v>
      </c>
      <c r="F206" t="s">
        <v>241</v>
      </c>
      <c r="G206">
        <v>907500</v>
      </c>
      <c r="K206">
        <f t="shared" si="3"/>
        <v>0</v>
      </c>
    </row>
    <row r="207" spans="1:11" ht="15" customHeight="1" x14ac:dyDescent="0.25">
      <c r="A207" s="10">
        <v>82</v>
      </c>
      <c r="B207" s="11" t="s">
        <v>208</v>
      </c>
      <c r="C207" s="12">
        <v>1815000</v>
      </c>
      <c r="D207">
        <v>2</v>
      </c>
      <c r="E207">
        <v>2</v>
      </c>
      <c r="F207" t="s">
        <v>241</v>
      </c>
      <c r="G207">
        <v>907500</v>
      </c>
      <c r="K207">
        <f t="shared" si="3"/>
        <v>0</v>
      </c>
    </row>
    <row r="208" spans="1:11" ht="15.45" customHeight="1" x14ac:dyDescent="0.25">
      <c r="A208" s="10">
        <v>83</v>
      </c>
      <c r="B208" s="11" t="s">
        <v>209</v>
      </c>
      <c r="C208" s="12">
        <v>1815000</v>
      </c>
      <c r="D208">
        <v>2</v>
      </c>
      <c r="E208">
        <v>2</v>
      </c>
      <c r="F208" t="s">
        <v>241</v>
      </c>
      <c r="G208">
        <v>907500</v>
      </c>
      <c r="K208">
        <f t="shared" si="3"/>
        <v>0</v>
      </c>
    </row>
    <row r="209" spans="1:11" ht="16.2" customHeight="1" x14ac:dyDescent="0.25">
      <c r="A209" s="13">
        <v>1010304010</v>
      </c>
      <c r="B209" s="11" t="s">
        <v>210</v>
      </c>
      <c r="C209" s="14">
        <v>1437800</v>
      </c>
      <c r="K209">
        <f t="shared" si="3"/>
        <v>0</v>
      </c>
    </row>
    <row r="210" spans="1:11" ht="16.2" customHeight="1" x14ac:dyDescent="0.25">
      <c r="A210" s="10">
        <v>2</v>
      </c>
      <c r="B210" s="11" t="s">
        <v>211</v>
      </c>
      <c r="C210" s="12">
        <v>1437800</v>
      </c>
      <c r="D210">
        <v>12</v>
      </c>
      <c r="E210">
        <v>12</v>
      </c>
      <c r="F210" t="s">
        <v>241</v>
      </c>
      <c r="G210">
        <v>110600</v>
      </c>
      <c r="K210" s="28">
        <f t="shared" si="3"/>
        <v>0</v>
      </c>
    </row>
    <row r="211" spans="1:11" ht="16.2" customHeight="1" x14ac:dyDescent="0.25">
      <c r="A211" s="13">
        <v>1010306010</v>
      </c>
      <c r="B211" s="11" t="s">
        <v>212</v>
      </c>
      <c r="C211" s="14">
        <v>2818200</v>
      </c>
      <c r="K211">
        <f t="shared" si="3"/>
        <v>0</v>
      </c>
    </row>
    <row r="212" spans="1:11" ht="15.75" customHeight="1" x14ac:dyDescent="0.25">
      <c r="A212" s="10">
        <v>2</v>
      </c>
      <c r="B212" s="11" t="s">
        <v>213</v>
      </c>
      <c r="C212" s="12">
        <v>110000</v>
      </c>
      <c r="D212">
        <v>22</v>
      </c>
      <c r="E212">
        <v>22</v>
      </c>
      <c r="F212" t="s">
        <v>241</v>
      </c>
      <c r="G212">
        <v>5000</v>
      </c>
      <c r="K212">
        <f t="shared" si="3"/>
        <v>0</v>
      </c>
    </row>
    <row r="213" spans="1:11" ht="16.2" customHeight="1" x14ac:dyDescent="0.25">
      <c r="A213" s="10">
        <v>4</v>
      </c>
      <c r="B213" s="11" t="s">
        <v>214</v>
      </c>
      <c r="C213" s="12">
        <v>1372800</v>
      </c>
      <c r="D213">
        <v>168</v>
      </c>
      <c r="E213">
        <v>168</v>
      </c>
      <c r="F213" t="s">
        <v>241</v>
      </c>
      <c r="G213">
        <v>6600</v>
      </c>
      <c r="K213" s="28">
        <f t="shared" si="3"/>
        <v>0</v>
      </c>
    </row>
    <row r="214" spans="1:11" ht="14.7" customHeight="1" x14ac:dyDescent="0.25">
      <c r="A214" s="15">
        <v>5</v>
      </c>
      <c r="B214" s="8" t="s">
        <v>215</v>
      </c>
      <c r="C214" s="16">
        <v>774400</v>
      </c>
      <c r="D214">
        <v>229</v>
      </c>
      <c r="E214">
        <v>122</v>
      </c>
      <c r="F214" t="s">
        <v>241</v>
      </c>
      <c r="G214">
        <v>6050</v>
      </c>
      <c r="K214">
        <f t="shared" si="3"/>
        <v>-107</v>
      </c>
    </row>
    <row r="215" spans="1:11" ht="15" customHeight="1" x14ac:dyDescent="0.25">
      <c r="A215" s="10">
        <v>6</v>
      </c>
      <c r="B215" s="11" t="s">
        <v>216</v>
      </c>
      <c r="C215" s="12">
        <v>58080</v>
      </c>
      <c r="D215">
        <v>3</v>
      </c>
      <c r="E215">
        <v>3</v>
      </c>
      <c r="F215" t="s">
        <v>241</v>
      </c>
      <c r="G215">
        <v>14520</v>
      </c>
      <c r="K215" s="28">
        <f t="shared" si="3"/>
        <v>0</v>
      </c>
    </row>
    <row r="216" spans="1:11" ht="15" customHeight="1" x14ac:dyDescent="0.25">
      <c r="A216" s="10">
        <v>7</v>
      </c>
      <c r="B216" s="11" t="s">
        <v>217</v>
      </c>
      <c r="C216" s="12">
        <v>364320</v>
      </c>
      <c r="D216">
        <v>35</v>
      </c>
      <c r="E216">
        <v>35</v>
      </c>
      <c r="F216" t="s">
        <v>241</v>
      </c>
      <c r="G216">
        <v>7590</v>
      </c>
      <c r="K216" s="28">
        <f t="shared" si="3"/>
        <v>0</v>
      </c>
    </row>
    <row r="217" spans="1:11" ht="15.45" customHeight="1" x14ac:dyDescent="0.25">
      <c r="A217" s="10">
        <v>12</v>
      </c>
      <c r="B217" s="11" t="s">
        <v>218</v>
      </c>
      <c r="C217" s="12">
        <v>138600</v>
      </c>
      <c r="D217">
        <v>9</v>
      </c>
      <c r="E217">
        <v>9</v>
      </c>
      <c r="F217" t="s">
        <v>241</v>
      </c>
      <c r="G217">
        <v>9900</v>
      </c>
      <c r="K217" s="28">
        <f t="shared" si="3"/>
        <v>0</v>
      </c>
    </row>
    <row r="218" spans="1:11" ht="16.2" customHeight="1" x14ac:dyDescent="0.25">
      <c r="A218" s="13">
        <v>1010399999</v>
      </c>
      <c r="B218" s="11" t="s">
        <v>219</v>
      </c>
      <c r="C218" s="14">
        <v>211508290</v>
      </c>
      <c r="K218">
        <f t="shared" si="3"/>
        <v>0</v>
      </c>
    </row>
    <row r="219" spans="1:11" ht="15.75" customHeight="1" x14ac:dyDescent="0.25">
      <c r="A219" s="10">
        <v>1</v>
      </c>
      <c r="B219" s="11" t="s">
        <v>220</v>
      </c>
      <c r="C219" s="12">
        <v>4713500</v>
      </c>
      <c r="D219">
        <v>9</v>
      </c>
      <c r="E219">
        <v>8</v>
      </c>
      <c r="F219" t="s">
        <v>241</v>
      </c>
      <c r="G219">
        <f>5*550000</f>
        <v>2750000</v>
      </c>
      <c r="H219">
        <f>3*654500</f>
        <v>1963500</v>
      </c>
      <c r="K219">
        <f t="shared" si="3"/>
        <v>-1</v>
      </c>
    </row>
    <row r="220" spans="1:11" ht="15" customHeight="1" x14ac:dyDescent="0.25">
      <c r="A220" s="10">
        <v>3</v>
      </c>
      <c r="B220" s="11" t="s">
        <v>221</v>
      </c>
      <c r="C220" s="12">
        <v>49500</v>
      </c>
      <c r="D220">
        <v>2</v>
      </c>
      <c r="E220">
        <v>2</v>
      </c>
      <c r="F220" t="s">
        <v>241</v>
      </c>
      <c r="G220">
        <v>16500</v>
      </c>
      <c r="K220" s="28">
        <f t="shared" si="3"/>
        <v>0</v>
      </c>
    </row>
    <row r="221" spans="1:11" ht="15" customHeight="1" x14ac:dyDescent="0.25">
      <c r="A221" s="10">
        <v>4</v>
      </c>
      <c r="B221" s="11" t="s">
        <v>222</v>
      </c>
      <c r="C221" s="12">
        <v>348040</v>
      </c>
      <c r="D221">
        <v>20</v>
      </c>
      <c r="E221">
        <v>20</v>
      </c>
      <c r="F221" t="s">
        <v>241</v>
      </c>
      <c r="G221">
        <f>3*17600</f>
        <v>52800</v>
      </c>
      <c r="H221">
        <f>20*14762</f>
        <v>295240</v>
      </c>
      <c r="K221" s="28">
        <f t="shared" si="3"/>
        <v>0</v>
      </c>
    </row>
    <row r="222" spans="1:11" ht="15" customHeight="1" x14ac:dyDescent="0.25">
      <c r="A222" s="10">
        <v>5</v>
      </c>
      <c r="B222" s="11" t="s">
        <v>223</v>
      </c>
      <c r="C222" s="12">
        <v>229900</v>
      </c>
      <c r="D222">
        <v>38</v>
      </c>
      <c r="E222">
        <v>38</v>
      </c>
      <c r="F222" t="s">
        <v>241</v>
      </c>
      <c r="G222">
        <v>6050</v>
      </c>
      <c r="K222">
        <f t="shared" si="3"/>
        <v>0</v>
      </c>
    </row>
    <row r="223" spans="1:11" ht="15" customHeight="1" x14ac:dyDescent="0.25">
      <c r="A223" s="10">
        <v>9</v>
      </c>
      <c r="B223" s="11" t="s">
        <v>224</v>
      </c>
      <c r="C223" s="12">
        <v>70306200</v>
      </c>
      <c r="K223">
        <f t="shared" si="3"/>
        <v>0</v>
      </c>
    </row>
    <row r="224" spans="1:11" ht="15" customHeight="1" x14ac:dyDescent="0.25">
      <c r="A224" s="10">
        <v>10</v>
      </c>
      <c r="B224" s="11" t="s">
        <v>225</v>
      </c>
      <c r="C224" s="12">
        <v>42200000</v>
      </c>
      <c r="K224">
        <f t="shared" si="3"/>
        <v>0</v>
      </c>
    </row>
    <row r="225" spans="1:11" ht="15" customHeight="1" x14ac:dyDescent="0.25">
      <c r="A225" s="10">
        <v>11</v>
      </c>
      <c r="B225" s="11" t="s">
        <v>226</v>
      </c>
      <c r="C225" s="12">
        <v>26620000</v>
      </c>
      <c r="K225">
        <f t="shared" si="3"/>
        <v>0</v>
      </c>
    </row>
    <row r="226" spans="1:11" ht="15" customHeight="1" x14ac:dyDescent="0.25">
      <c r="A226" s="10">
        <v>12</v>
      </c>
      <c r="B226" s="11" t="s">
        <v>227</v>
      </c>
      <c r="C226" s="12">
        <v>11660000</v>
      </c>
      <c r="K226">
        <f t="shared" si="3"/>
        <v>0</v>
      </c>
    </row>
    <row r="227" spans="1:11" ht="15" customHeight="1" x14ac:dyDescent="0.25">
      <c r="A227" s="10">
        <v>13</v>
      </c>
      <c r="B227" s="11" t="s">
        <v>228</v>
      </c>
      <c r="C227" s="12">
        <v>613800</v>
      </c>
      <c r="D227" s="19"/>
      <c r="E227">
        <v>9</v>
      </c>
      <c r="F227" t="s">
        <v>241</v>
      </c>
      <c r="G227">
        <v>68200</v>
      </c>
      <c r="K227" s="28">
        <f t="shared" si="3"/>
        <v>9</v>
      </c>
    </row>
    <row r="228" spans="1:11" ht="15" customHeight="1" x14ac:dyDescent="0.25">
      <c r="A228" s="10">
        <v>14</v>
      </c>
      <c r="B228" s="11" t="s">
        <v>229</v>
      </c>
      <c r="C228" s="12">
        <v>8553600</v>
      </c>
      <c r="K228">
        <f t="shared" si="3"/>
        <v>0</v>
      </c>
    </row>
    <row r="229" spans="1:11" ht="15" customHeight="1" x14ac:dyDescent="0.25">
      <c r="A229" s="10">
        <v>17</v>
      </c>
      <c r="B229" s="11" t="s">
        <v>230</v>
      </c>
      <c r="C229" s="12">
        <v>39600000</v>
      </c>
      <c r="K229">
        <f t="shared" si="3"/>
        <v>0</v>
      </c>
    </row>
    <row r="230" spans="1:11" ht="15" customHeight="1" x14ac:dyDescent="0.25">
      <c r="A230" s="10">
        <v>22</v>
      </c>
      <c r="B230" s="11" t="s">
        <v>231</v>
      </c>
      <c r="C230" s="12">
        <v>1100000</v>
      </c>
      <c r="K230">
        <f t="shared" si="3"/>
        <v>0</v>
      </c>
    </row>
    <row r="231" spans="1:11" ht="15" customHeight="1" x14ac:dyDescent="0.25">
      <c r="A231" s="10">
        <v>23</v>
      </c>
      <c r="B231" s="11" t="s">
        <v>232</v>
      </c>
      <c r="C231" s="12">
        <v>178750</v>
      </c>
      <c r="K231">
        <f t="shared" si="3"/>
        <v>0</v>
      </c>
    </row>
    <row r="232" spans="1:11" ht="15" customHeight="1" x14ac:dyDescent="0.25">
      <c r="A232" s="10">
        <v>25</v>
      </c>
      <c r="B232" s="11" t="s">
        <v>233</v>
      </c>
      <c r="C232" s="12">
        <v>495000</v>
      </c>
      <c r="K232">
        <f t="shared" si="3"/>
        <v>0</v>
      </c>
    </row>
    <row r="233" spans="1:11" ht="15" customHeight="1" x14ac:dyDescent="0.25">
      <c r="A233" s="10">
        <v>26</v>
      </c>
      <c r="B233" s="11" t="s">
        <v>234</v>
      </c>
      <c r="C233" s="12">
        <v>3300000</v>
      </c>
      <c r="K233">
        <f t="shared" si="3"/>
        <v>0</v>
      </c>
    </row>
    <row r="237" spans="1:11" ht="21" x14ac:dyDescent="0.25">
      <c r="K237" s="29" t="s">
        <v>253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topLeftCell="A203" workbookViewId="0">
      <selection activeCell="K216" sqref="K216"/>
    </sheetView>
  </sheetViews>
  <sheetFormatPr defaultRowHeight="13.2" x14ac:dyDescent="0.25"/>
  <cols>
    <col min="1" max="1" width="8.88671875" style="64"/>
    <col min="2" max="2" width="16.77734375" customWidth="1"/>
    <col min="3" max="3" width="39.77734375" customWidth="1"/>
    <col min="4" max="4" width="7.21875" customWidth="1"/>
    <col min="5" max="5" width="8.88671875" customWidth="1"/>
    <col min="6" max="6" width="10.77734375" style="39" customWidth="1"/>
    <col min="7" max="7" width="11.33203125" style="32" customWidth="1"/>
    <col min="8" max="8" width="9.33203125" customWidth="1"/>
    <col min="9" max="9" width="10" customWidth="1"/>
    <col min="10" max="10" width="14.77734375" customWidth="1"/>
  </cols>
  <sheetData>
    <row r="1" spans="1:10" x14ac:dyDescent="0.25">
      <c r="B1" s="54"/>
      <c r="C1" s="54"/>
      <c r="D1" s="54"/>
      <c r="E1" s="54"/>
      <c r="F1" s="54"/>
      <c r="G1" s="55" t="s">
        <v>270</v>
      </c>
      <c r="H1" s="55"/>
      <c r="J1" s="55"/>
    </row>
    <row r="2" spans="1:10" x14ac:dyDescent="0.25">
      <c r="B2" s="54"/>
      <c r="C2" s="54"/>
      <c r="D2" s="54"/>
      <c r="E2" s="54"/>
      <c r="F2" s="54"/>
      <c r="G2" s="55"/>
      <c r="H2" s="55"/>
      <c r="J2" s="55"/>
    </row>
    <row r="3" spans="1:10" x14ac:dyDescent="0.25">
      <c r="B3" s="56" t="s">
        <v>271</v>
      </c>
      <c r="C3" s="56"/>
      <c r="D3" s="56"/>
      <c r="E3" s="56"/>
      <c r="F3" s="56"/>
      <c r="G3" s="56"/>
      <c r="H3" s="56"/>
      <c r="I3" s="56"/>
      <c r="J3" s="56"/>
    </row>
    <row r="4" spans="1:10" x14ac:dyDescent="0.25">
      <c r="B4" s="56" t="s">
        <v>272</v>
      </c>
      <c r="C4" s="56"/>
      <c r="D4" s="56"/>
      <c r="E4" s="56"/>
      <c r="F4" s="56"/>
      <c r="G4" s="56"/>
      <c r="H4" s="56"/>
      <c r="I4" s="56"/>
      <c r="J4" s="56"/>
    </row>
    <row r="5" spans="1:10" ht="15" customHeight="1" x14ac:dyDescent="0.25">
      <c r="B5" s="54"/>
      <c r="C5" s="54"/>
      <c r="D5" s="54"/>
      <c r="E5" s="54"/>
      <c r="F5" s="54"/>
      <c r="G5" s="54"/>
      <c r="H5" s="55"/>
      <c r="I5" s="55"/>
      <c r="J5" s="55"/>
    </row>
    <row r="6" spans="1:10" x14ac:dyDescent="0.25">
      <c r="B6" s="54"/>
      <c r="C6" s="54"/>
      <c r="D6" s="54"/>
      <c r="E6" s="54"/>
      <c r="F6" s="54"/>
      <c r="G6" s="54"/>
      <c r="H6" s="55"/>
      <c r="I6" s="55"/>
      <c r="J6" s="55"/>
    </row>
    <row r="7" spans="1:10" x14ac:dyDescent="0.25">
      <c r="B7" s="57" t="s">
        <v>273</v>
      </c>
      <c r="C7" s="54"/>
      <c r="D7" s="54"/>
      <c r="E7" s="54"/>
      <c r="F7" s="54"/>
      <c r="G7" s="54"/>
      <c r="H7" s="55"/>
      <c r="I7" s="55"/>
      <c r="J7" s="55"/>
    </row>
    <row r="8" spans="1:10" x14ac:dyDescent="0.25">
      <c r="B8" s="57" t="s">
        <v>274</v>
      </c>
      <c r="C8" s="54"/>
      <c r="D8" s="54"/>
      <c r="E8" s="54"/>
      <c r="F8" s="54"/>
      <c r="G8" s="54"/>
      <c r="H8" s="55"/>
      <c r="I8" s="55"/>
      <c r="J8" s="55"/>
    </row>
    <row r="10" spans="1:10" x14ac:dyDescent="0.25">
      <c r="A10" s="69" t="s">
        <v>275</v>
      </c>
      <c r="B10" s="46" t="s">
        <v>0</v>
      </c>
      <c r="C10" s="46" t="s">
        <v>1</v>
      </c>
      <c r="D10" s="50" t="s">
        <v>269</v>
      </c>
      <c r="E10" s="50"/>
      <c r="F10" s="50"/>
      <c r="G10" s="51" t="s">
        <v>254</v>
      </c>
      <c r="H10" s="51"/>
      <c r="I10" s="51"/>
      <c r="J10" s="52" t="s">
        <v>255</v>
      </c>
    </row>
    <row r="11" spans="1:10" x14ac:dyDescent="0.25">
      <c r="A11" s="69"/>
      <c r="B11" s="47"/>
      <c r="C11" s="47"/>
      <c r="D11" s="53" t="s">
        <v>267</v>
      </c>
      <c r="E11" s="53" t="s">
        <v>268</v>
      </c>
      <c r="F11" s="53" t="s">
        <v>237</v>
      </c>
      <c r="G11" s="58" t="s">
        <v>264</v>
      </c>
      <c r="H11" s="59" t="s">
        <v>265</v>
      </c>
      <c r="I11" s="59" t="s">
        <v>266</v>
      </c>
      <c r="J11" s="52"/>
    </row>
    <row r="12" spans="1:10" x14ac:dyDescent="0.25">
      <c r="A12" s="70"/>
      <c r="B12" s="65">
        <v>117111</v>
      </c>
      <c r="C12" s="5" t="s">
        <v>3</v>
      </c>
      <c r="D12" s="48"/>
      <c r="E12" s="48"/>
      <c r="F12" s="49"/>
      <c r="G12" s="60"/>
      <c r="H12" s="61"/>
      <c r="I12" s="61"/>
      <c r="J12" s="62"/>
    </row>
    <row r="13" spans="1:10" x14ac:dyDescent="0.25">
      <c r="A13" s="71"/>
      <c r="B13" s="66">
        <v>1010301001</v>
      </c>
      <c r="C13" s="8" t="s">
        <v>4</v>
      </c>
      <c r="D13" s="8"/>
      <c r="E13" s="8"/>
      <c r="F13" s="35"/>
      <c r="G13" s="31"/>
      <c r="H13" s="8"/>
      <c r="I13" s="8"/>
      <c r="J13" s="11"/>
    </row>
    <row r="14" spans="1:10" x14ac:dyDescent="0.25">
      <c r="A14" s="72">
        <v>1</v>
      </c>
      <c r="B14" s="67">
        <v>5</v>
      </c>
      <c r="C14" s="11" t="s">
        <v>5</v>
      </c>
      <c r="D14">
        <v>8</v>
      </c>
      <c r="E14">
        <v>8</v>
      </c>
      <c r="F14" s="36" t="s">
        <v>240</v>
      </c>
      <c r="G14" s="32">
        <v>99000</v>
      </c>
      <c r="H14" s="11"/>
      <c r="I14" s="11"/>
      <c r="J14" s="40">
        <f t="shared" ref="J14:J30" si="0">E14*G14</f>
        <v>792000</v>
      </c>
    </row>
    <row r="15" spans="1:10" x14ac:dyDescent="0.25">
      <c r="A15" s="72">
        <v>2</v>
      </c>
      <c r="B15" s="67">
        <v>6</v>
      </c>
      <c r="C15" s="11" t="s">
        <v>6</v>
      </c>
      <c r="D15">
        <v>142</v>
      </c>
      <c r="E15">
        <v>142</v>
      </c>
      <c r="F15" s="36" t="s">
        <v>241</v>
      </c>
      <c r="G15" s="32">
        <v>7150</v>
      </c>
      <c r="H15" s="11"/>
      <c r="I15" s="11"/>
      <c r="J15" s="40">
        <f t="shared" si="0"/>
        <v>1015300</v>
      </c>
    </row>
    <row r="16" spans="1:10" x14ac:dyDescent="0.25">
      <c r="A16" s="72">
        <v>3</v>
      </c>
      <c r="B16" s="67">
        <v>8</v>
      </c>
      <c r="C16" s="11" t="s">
        <v>7</v>
      </c>
      <c r="D16">
        <v>48</v>
      </c>
      <c r="E16">
        <v>48</v>
      </c>
      <c r="F16" s="36" t="s">
        <v>240</v>
      </c>
      <c r="G16" s="32">
        <v>39600</v>
      </c>
      <c r="H16" s="11"/>
      <c r="I16" s="11"/>
      <c r="J16" s="40">
        <f t="shared" si="0"/>
        <v>1900800</v>
      </c>
    </row>
    <row r="17" spans="1:10" x14ac:dyDescent="0.25">
      <c r="A17" s="72">
        <v>4</v>
      </c>
      <c r="B17" s="67">
        <v>13</v>
      </c>
      <c r="C17" s="11" t="s">
        <v>8</v>
      </c>
      <c r="D17">
        <v>26</v>
      </c>
      <c r="E17">
        <v>26</v>
      </c>
      <c r="F17" s="36" t="s">
        <v>240</v>
      </c>
      <c r="G17" s="32">
        <v>33330</v>
      </c>
      <c r="H17" s="11"/>
      <c r="I17" s="11"/>
      <c r="J17" s="40">
        <f t="shared" si="0"/>
        <v>866580</v>
      </c>
    </row>
    <row r="18" spans="1:10" x14ac:dyDescent="0.25">
      <c r="A18" s="72">
        <v>5</v>
      </c>
      <c r="B18" s="67">
        <v>17</v>
      </c>
      <c r="C18" s="11" t="s">
        <v>9</v>
      </c>
      <c r="D18">
        <v>1</v>
      </c>
      <c r="E18">
        <v>1</v>
      </c>
      <c r="F18" s="36" t="s">
        <v>240</v>
      </c>
      <c r="G18" s="32">
        <v>198000</v>
      </c>
      <c r="H18" s="11"/>
      <c r="I18" s="11"/>
      <c r="J18" s="40">
        <f t="shared" si="0"/>
        <v>198000</v>
      </c>
    </row>
    <row r="19" spans="1:10" x14ac:dyDescent="0.25">
      <c r="A19" s="72">
        <v>6</v>
      </c>
      <c r="B19" s="67">
        <v>21</v>
      </c>
      <c r="C19" s="11" t="s">
        <v>10</v>
      </c>
      <c r="D19">
        <v>2</v>
      </c>
      <c r="E19">
        <v>2</v>
      </c>
      <c r="F19" s="36" t="s">
        <v>241</v>
      </c>
      <c r="G19" s="32">
        <v>127050</v>
      </c>
      <c r="H19" s="11"/>
      <c r="I19" s="11"/>
      <c r="J19" s="40">
        <f t="shared" si="0"/>
        <v>254100</v>
      </c>
    </row>
    <row r="20" spans="1:10" x14ac:dyDescent="0.25">
      <c r="A20" s="72"/>
      <c r="B20" s="17">
        <v>1010301003</v>
      </c>
      <c r="C20" s="11" t="s">
        <v>11</v>
      </c>
      <c r="D20" s="11"/>
      <c r="E20" s="11"/>
      <c r="F20" s="37"/>
      <c r="G20" s="33"/>
      <c r="H20" s="11"/>
      <c r="I20" s="11"/>
      <c r="J20" s="40">
        <f t="shared" si="0"/>
        <v>0</v>
      </c>
    </row>
    <row r="21" spans="1:10" x14ac:dyDescent="0.25">
      <c r="A21" s="72">
        <v>7</v>
      </c>
      <c r="B21" s="67">
        <v>1</v>
      </c>
      <c r="C21" s="11" t="s">
        <v>12</v>
      </c>
      <c r="D21" s="11">
        <v>270</v>
      </c>
      <c r="E21" s="11">
        <v>270</v>
      </c>
      <c r="F21" s="37" t="s">
        <v>241</v>
      </c>
      <c r="G21" s="33">
        <v>4950</v>
      </c>
      <c r="H21" s="11"/>
      <c r="I21" s="11"/>
      <c r="J21" s="40">
        <f t="shared" si="0"/>
        <v>1336500</v>
      </c>
    </row>
    <row r="22" spans="1:10" x14ac:dyDescent="0.25">
      <c r="A22" s="72">
        <v>8</v>
      </c>
      <c r="B22" s="67">
        <v>2</v>
      </c>
      <c r="C22" s="11" t="s">
        <v>13</v>
      </c>
      <c r="D22" s="11">
        <v>119</v>
      </c>
      <c r="E22" s="11">
        <v>119</v>
      </c>
      <c r="F22" s="37" t="s">
        <v>241</v>
      </c>
      <c r="G22" s="33">
        <v>7810</v>
      </c>
      <c r="H22" s="11"/>
      <c r="I22" s="11"/>
      <c r="J22" s="40">
        <f t="shared" si="0"/>
        <v>929390</v>
      </c>
    </row>
    <row r="23" spans="1:10" x14ac:dyDescent="0.25">
      <c r="A23" s="72">
        <v>9</v>
      </c>
      <c r="B23" s="67">
        <v>3</v>
      </c>
      <c r="C23" s="11" t="s">
        <v>14</v>
      </c>
      <c r="D23" s="11">
        <v>35</v>
      </c>
      <c r="E23" s="11">
        <v>35</v>
      </c>
      <c r="F23" s="37" t="s">
        <v>242</v>
      </c>
      <c r="G23" s="33">
        <v>7150</v>
      </c>
      <c r="H23" s="11"/>
      <c r="I23" s="11"/>
      <c r="J23" s="40">
        <f t="shared" si="0"/>
        <v>250250</v>
      </c>
    </row>
    <row r="24" spans="1:10" x14ac:dyDescent="0.25">
      <c r="A24" s="72">
        <v>10</v>
      </c>
      <c r="B24" s="67">
        <v>4</v>
      </c>
      <c r="C24" s="11" t="s">
        <v>15</v>
      </c>
      <c r="D24" s="11">
        <v>49</v>
      </c>
      <c r="E24" s="11">
        <v>49</v>
      </c>
      <c r="F24" s="37" t="s">
        <v>242</v>
      </c>
      <c r="G24" s="33">
        <v>7810</v>
      </c>
      <c r="H24" s="11"/>
      <c r="I24" s="11"/>
      <c r="J24" s="40">
        <f t="shared" si="0"/>
        <v>382690</v>
      </c>
    </row>
    <row r="25" spans="1:10" x14ac:dyDescent="0.25">
      <c r="A25" s="72">
        <v>11</v>
      </c>
      <c r="B25" s="67">
        <v>7</v>
      </c>
      <c r="C25" s="11" t="s">
        <v>17</v>
      </c>
      <c r="D25" s="11">
        <v>204</v>
      </c>
      <c r="E25" s="11">
        <v>204</v>
      </c>
      <c r="F25" s="37" t="s">
        <v>242</v>
      </c>
      <c r="G25" s="33">
        <v>2310</v>
      </c>
      <c r="H25" s="11"/>
      <c r="I25" s="11"/>
      <c r="J25" s="40">
        <f t="shared" si="0"/>
        <v>471240</v>
      </c>
    </row>
    <row r="26" spans="1:10" x14ac:dyDescent="0.25">
      <c r="A26" s="72">
        <v>12</v>
      </c>
      <c r="B26" s="67">
        <v>8</v>
      </c>
      <c r="C26" s="11" t="s">
        <v>18</v>
      </c>
      <c r="D26" s="11">
        <v>15</v>
      </c>
      <c r="E26" s="11">
        <v>15</v>
      </c>
      <c r="F26" s="37" t="s">
        <v>243</v>
      </c>
      <c r="G26" s="33">
        <v>41250</v>
      </c>
      <c r="H26" s="11"/>
      <c r="I26" s="11"/>
      <c r="J26" s="40">
        <f t="shared" si="0"/>
        <v>618750</v>
      </c>
    </row>
    <row r="27" spans="1:10" x14ac:dyDescent="0.25">
      <c r="A27" s="72"/>
      <c r="B27" s="17">
        <v>1010301004</v>
      </c>
      <c r="C27" s="11" t="s">
        <v>19</v>
      </c>
      <c r="D27" s="11"/>
      <c r="E27" s="11"/>
      <c r="F27" s="37"/>
      <c r="G27" s="33"/>
      <c r="H27" s="11"/>
      <c r="I27" s="11"/>
      <c r="J27" s="40">
        <f t="shared" si="0"/>
        <v>0</v>
      </c>
    </row>
    <row r="28" spans="1:10" x14ac:dyDescent="0.25">
      <c r="A28" s="72">
        <v>9</v>
      </c>
      <c r="B28" s="67">
        <v>1</v>
      </c>
      <c r="C28" s="11" t="s">
        <v>20</v>
      </c>
      <c r="D28" s="11">
        <v>159</v>
      </c>
      <c r="E28" s="11">
        <v>159</v>
      </c>
      <c r="F28" s="37" t="s">
        <v>241</v>
      </c>
      <c r="G28" s="33">
        <v>2750</v>
      </c>
      <c r="H28" s="11"/>
      <c r="I28" s="11"/>
      <c r="J28" s="40">
        <f t="shared" si="0"/>
        <v>437250</v>
      </c>
    </row>
    <row r="29" spans="1:10" x14ac:dyDescent="0.25">
      <c r="A29" s="72">
        <v>10</v>
      </c>
      <c r="B29" s="67">
        <v>2</v>
      </c>
      <c r="C29" s="11" t="s">
        <v>21</v>
      </c>
      <c r="D29" s="11">
        <v>8</v>
      </c>
      <c r="E29" s="11">
        <v>8</v>
      </c>
      <c r="F29" s="37" t="s">
        <v>241</v>
      </c>
      <c r="G29" s="33">
        <v>4950</v>
      </c>
      <c r="H29" s="11"/>
      <c r="I29" s="11"/>
      <c r="J29" s="40">
        <f t="shared" si="0"/>
        <v>39600</v>
      </c>
    </row>
    <row r="30" spans="1:10" x14ac:dyDescent="0.25">
      <c r="A30" s="72"/>
      <c r="B30" s="17">
        <v>1010301005</v>
      </c>
      <c r="C30" s="11" t="s">
        <v>23</v>
      </c>
      <c r="D30" s="11"/>
      <c r="E30" s="11"/>
      <c r="F30" s="37"/>
      <c r="G30" s="33"/>
      <c r="H30" s="11"/>
      <c r="I30" s="11"/>
      <c r="J30" s="40">
        <f t="shared" si="0"/>
        <v>0</v>
      </c>
    </row>
    <row r="31" spans="1:10" x14ac:dyDescent="0.25">
      <c r="A31" s="72">
        <v>11</v>
      </c>
      <c r="B31" s="67">
        <v>3</v>
      </c>
      <c r="C31" s="11" t="s">
        <v>24</v>
      </c>
      <c r="D31" s="11">
        <v>54</v>
      </c>
      <c r="E31" s="11">
        <v>54</v>
      </c>
      <c r="F31" s="37" t="s">
        <v>241</v>
      </c>
      <c r="G31" s="33">
        <v>15950</v>
      </c>
      <c r="H31" s="33">
        <v>11000</v>
      </c>
      <c r="I31" s="33"/>
      <c r="J31" s="40">
        <f>(30*11000)+(24*15950)</f>
        <v>712800</v>
      </c>
    </row>
    <row r="32" spans="1:10" x14ac:dyDescent="0.25">
      <c r="A32" s="72">
        <v>12</v>
      </c>
      <c r="B32" s="67">
        <v>5</v>
      </c>
      <c r="C32" s="11" t="s">
        <v>25</v>
      </c>
      <c r="D32" s="11">
        <v>29</v>
      </c>
      <c r="E32" s="11">
        <v>29</v>
      </c>
      <c r="F32" s="37" t="s">
        <v>241</v>
      </c>
      <c r="G32" s="33">
        <v>11000</v>
      </c>
      <c r="H32" s="11"/>
      <c r="I32" s="11"/>
      <c r="J32" s="40">
        <f>E32*G32</f>
        <v>319000</v>
      </c>
    </row>
    <row r="33" spans="1:10" x14ac:dyDescent="0.25">
      <c r="A33" s="72">
        <v>13</v>
      </c>
      <c r="B33" s="67">
        <v>6</v>
      </c>
      <c r="C33" s="11" t="s">
        <v>26</v>
      </c>
      <c r="D33" s="11">
        <v>16</v>
      </c>
      <c r="E33" s="11">
        <v>16</v>
      </c>
      <c r="F33" s="37" t="s">
        <v>241</v>
      </c>
      <c r="G33" s="33">
        <v>19250</v>
      </c>
      <c r="H33" s="11"/>
      <c r="I33" s="11"/>
      <c r="J33" s="40">
        <f>E33*G33</f>
        <v>308000</v>
      </c>
    </row>
    <row r="34" spans="1:10" x14ac:dyDescent="0.25">
      <c r="A34" s="72">
        <v>14</v>
      </c>
      <c r="B34" s="67">
        <v>8</v>
      </c>
      <c r="C34" s="11" t="s">
        <v>27</v>
      </c>
      <c r="D34" s="11">
        <v>15</v>
      </c>
      <c r="E34" s="11">
        <v>15</v>
      </c>
      <c r="F34" s="37" t="s">
        <v>241</v>
      </c>
      <c r="G34" s="33">
        <v>32120</v>
      </c>
      <c r="H34" s="11"/>
      <c r="I34" s="11"/>
      <c r="J34" s="40">
        <f>E34*G34</f>
        <v>481800</v>
      </c>
    </row>
    <row r="35" spans="1:10" x14ac:dyDescent="0.25">
      <c r="A35" s="72">
        <v>15</v>
      </c>
      <c r="B35" s="67">
        <v>13</v>
      </c>
      <c r="C35" s="11" t="s">
        <v>28</v>
      </c>
      <c r="D35" s="11">
        <v>20</v>
      </c>
      <c r="E35" s="11">
        <v>20</v>
      </c>
      <c r="F35" s="37" t="s">
        <v>241</v>
      </c>
      <c r="G35" s="33">
        <v>4950</v>
      </c>
      <c r="H35" s="11"/>
      <c r="I35" s="11"/>
      <c r="J35" s="40">
        <f>E35*G35</f>
        <v>99000</v>
      </c>
    </row>
    <row r="36" spans="1:10" x14ac:dyDescent="0.25">
      <c r="A36" s="72">
        <v>16</v>
      </c>
      <c r="B36" s="67">
        <v>14</v>
      </c>
      <c r="C36" s="11" t="s">
        <v>29</v>
      </c>
      <c r="D36" s="11">
        <v>13</v>
      </c>
      <c r="E36" s="11">
        <v>13</v>
      </c>
      <c r="F36" s="37" t="s">
        <v>241</v>
      </c>
      <c r="G36" s="33">
        <v>6600</v>
      </c>
      <c r="H36" s="11"/>
      <c r="I36" s="11"/>
      <c r="J36" s="40">
        <f>E36*G36</f>
        <v>85800</v>
      </c>
    </row>
    <row r="37" spans="1:10" x14ac:dyDescent="0.25">
      <c r="A37" s="72"/>
      <c r="B37" s="17">
        <v>1010301006</v>
      </c>
      <c r="C37" s="11" t="s">
        <v>30</v>
      </c>
      <c r="D37" s="11"/>
      <c r="E37" s="11"/>
      <c r="F37" s="37"/>
      <c r="G37" s="33"/>
      <c r="H37" s="11"/>
      <c r="I37" s="11"/>
      <c r="J37" s="40">
        <f t="shared" ref="J37:J42" si="1">E37*G37</f>
        <v>0</v>
      </c>
    </row>
    <row r="38" spans="1:10" x14ac:dyDescent="0.25">
      <c r="A38" s="72">
        <v>17</v>
      </c>
      <c r="B38" s="67">
        <v>2</v>
      </c>
      <c r="C38" s="11" t="s">
        <v>31</v>
      </c>
      <c r="D38" s="11">
        <v>8</v>
      </c>
      <c r="E38" s="11">
        <v>8</v>
      </c>
      <c r="F38" s="37" t="s">
        <v>244</v>
      </c>
      <c r="G38" s="33">
        <v>38500</v>
      </c>
      <c r="H38" s="11"/>
      <c r="I38" s="11"/>
      <c r="J38" s="40">
        <f t="shared" si="1"/>
        <v>308000</v>
      </c>
    </row>
    <row r="39" spans="1:10" x14ac:dyDescent="0.25">
      <c r="A39" s="72">
        <v>18</v>
      </c>
      <c r="B39" s="67">
        <v>3</v>
      </c>
      <c r="C39" s="11" t="s">
        <v>32</v>
      </c>
      <c r="D39" s="11">
        <v>110</v>
      </c>
      <c r="E39" s="11">
        <v>110</v>
      </c>
      <c r="F39" s="37" t="s">
        <v>244</v>
      </c>
      <c r="G39" s="33">
        <v>28424</v>
      </c>
      <c r="H39" s="11"/>
      <c r="I39" s="11"/>
      <c r="J39" s="40">
        <f t="shared" si="1"/>
        <v>3126640</v>
      </c>
    </row>
    <row r="40" spans="1:10" x14ac:dyDescent="0.25">
      <c r="A40" s="72">
        <v>19</v>
      </c>
      <c r="B40" s="67">
        <v>4</v>
      </c>
      <c r="C40" s="11" t="s">
        <v>33</v>
      </c>
      <c r="D40" s="11">
        <v>7</v>
      </c>
      <c r="E40" s="11">
        <v>7</v>
      </c>
      <c r="F40" s="37" t="s">
        <v>241</v>
      </c>
      <c r="G40" s="33">
        <v>19800</v>
      </c>
      <c r="H40" s="11"/>
      <c r="I40" s="11"/>
      <c r="J40" s="40">
        <f t="shared" si="1"/>
        <v>138600</v>
      </c>
    </row>
    <row r="41" spans="1:10" x14ac:dyDescent="0.25">
      <c r="A41" s="72">
        <v>20</v>
      </c>
      <c r="B41" s="67">
        <v>5</v>
      </c>
      <c r="C41" s="11" t="s">
        <v>34</v>
      </c>
      <c r="D41" s="11">
        <v>27</v>
      </c>
      <c r="E41" s="11">
        <v>27</v>
      </c>
      <c r="F41" s="37" t="s">
        <v>241</v>
      </c>
      <c r="G41" s="33">
        <v>739200</v>
      </c>
      <c r="H41" s="11">
        <v>92400</v>
      </c>
      <c r="I41">
        <v>85190</v>
      </c>
      <c r="J41" s="40">
        <f>(20*85910)+(7*92400)</f>
        <v>2365000</v>
      </c>
    </row>
    <row r="42" spans="1:10" x14ac:dyDescent="0.25">
      <c r="A42" s="72">
        <v>21</v>
      </c>
      <c r="B42" s="67">
        <v>10</v>
      </c>
      <c r="C42" s="11" t="s">
        <v>35</v>
      </c>
      <c r="D42" s="11">
        <v>5</v>
      </c>
      <c r="E42" s="11">
        <v>5</v>
      </c>
      <c r="F42" s="37" t="s">
        <v>243</v>
      </c>
      <c r="G42" s="33">
        <v>35200</v>
      </c>
      <c r="H42" s="11"/>
      <c r="I42" s="11"/>
      <c r="J42" s="40">
        <f t="shared" si="1"/>
        <v>176000</v>
      </c>
    </row>
    <row r="43" spans="1:10" x14ac:dyDescent="0.25">
      <c r="A43" s="72"/>
      <c r="B43" s="17">
        <v>1010301007</v>
      </c>
      <c r="C43" s="11" t="s">
        <v>36</v>
      </c>
      <c r="D43" s="11"/>
      <c r="E43" s="11"/>
      <c r="F43" s="37"/>
      <c r="G43" s="33"/>
      <c r="H43" s="11"/>
      <c r="I43" s="11"/>
      <c r="J43" s="11"/>
    </row>
    <row r="44" spans="1:10" x14ac:dyDescent="0.25">
      <c r="A44" s="72">
        <v>22</v>
      </c>
      <c r="B44" s="67">
        <v>2</v>
      </c>
      <c r="C44" s="11" t="s">
        <v>37</v>
      </c>
      <c r="D44" s="11">
        <v>4</v>
      </c>
      <c r="E44" s="11">
        <v>4</v>
      </c>
      <c r="F44" s="37" t="s">
        <v>241</v>
      </c>
      <c r="G44" s="33">
        <v>6600</v>
      </c>
      <c r="H44" s="11"/>
      <c r="I44" s="11"/>
      <c r="J44" s="40">
        <f>E44*G44</f>
        <v>26400</v>
      </c>
    </row>
    <row r="45" spans="1:10" x14ac:dyDescent="0.25">
      <c r="A45" s="72">
        <v>23</v>
      </c>
      <c r="B45" s="67">
        <v>3</v>
      </c>
      <c r="C45" s="11" t="s">
        <v>38</v>
      </c>
      <c r="D45" s="11">
        <v>2</v>
      </c>
      <c r="E45" s="11">
        <v>2</v>
      </c>
      <c r="F45" s="37" t="s">
        <v>241</v>
      </c>
      <c r="G45" s="33">
        <v>24750</v>
      </c>
      <c r="H45" s="11"/>
      <c r="I45" s="11"/>
      <c r="J45" s="40">
        <f>E45*G45</f>
        <v>49500</v>
      </c>
    </row>
    <row r="46" spans="1:10" x14ac:dyDescent="0.25">
      <c r="A46" s="72"/>
      <c r="B46" s="17">
        <v>1010301008</v>
      </c>
      <c r="C46" s="11" t="s">
        <v>39</v>
      </c>
      <c r="D46" s="11"/>
      <c r="E46" s="11"/>
      <c r="F46" s="37"/>
      <c r="G46" s="33"/>
      <c r="H46" s="11"/>
      <c r="I46" s="11"/>
      <c r="J46" s="11"/>
    </row>
    <row r="47" spans="1:10" x14ac:dyDescent="0.25">
      <c r="A47" s="72">
        <v>24</v>
      </c>
      <c r="B47" s="67">
        <v>1</v>
      </c>
      <c r="C47" s="11" t="s">
        <v>40</v>
      </c>
      <c r="D47" s="11">
        <v>10</v>
      </c>
      <c r="E47" s="11">
        <v>10</v>
      </c>
      <c r="F47" s="37" t="s">
        <v>241</v>
      </c>
      <c r="G47" s="33">
        <v>7942</v>
      </c>
      <c r="H47" s="11"/>
      <c r="I47" s="11"/>
      <c r="J47" s="40">
        <f>E47*G47</f>
        <v>79420</v>
      </c>
    </row>
    <row r="48" spans="1:10" x14ac:dyDescent="0.25">
      <c r="A48" s="72">
        <v>25</v>
      </c>
      <c r="B48" s="67">
        <v>2</v>
      </c>
      <c r="C48" s="11" t="s">
        <v>41</v>
      </c>
      <c r="D48" s="11">
        <v>11</v>
      </c>
      <c r="E48" s="11">
        <v>11</v>
      </c>
      <c r="F48" s="37" t="s">
        <v>241</v>
      </c>
      <c r="G48" s="33">
        <v>4235</v>
      </c>
      <c r="H48" s="11"/>
      <c r="I48" s="11"/>
      <c r="J48" s="40">
        <f t="shared" ref="J48:J50" si="2">E48*G48</f>
        <v>46585</v>
      </c>
    </row>
    <row r="49" spans="1:10" x14ac:dyDescent="0.25">
      <c r="A49" s="72">
        <v>26</v>
      </c>
      <c r="B49" s="67">
        <v>3</v>
      </c>
      <c r="C49" s="11" t="s">
        <v>42</v>
      </c>
      <c r="D49" s="11">
        <v>124</v>
      </c>
      <c r="E49" s="11">
        <v>124</v>
      </c>
      <c r="F49" s="37" t="s">
        <v>241</v>
      </c>
      <c r="G49" s="33">
        <v>2411</v>
      </c>
      <c r="H49" s="11"/>
      <c r="I49" s="11"/>
      <c r="J49" s="40">
        <f t="shared" si="2"/>
        <v>298964</v>
      </c>
    </row>
    <row r="50" spans="1:10" x14ac:dyDescent="0.25">
      <c r="A50" s="72">
        <v>27</v>
      </c>
      <c r="B50" s="67">
        <v>4</v>
      </c>
      <c r="C50" s="11" t="s">
        <v>43</v>
      </c>
      <c r="D50" s="11">
        <v>8</v>
      </c>
      <c r="E50" s="11">
        <v>8</v>
      </c>
      <c r="F50" s="37" t="s">
        <v>241</v>
      </c>
      <c r="G50" s="33">
        <v>13310</v>
      </c>
      <c r="H50" s="11"/>
      <c r="I50" s="11"/>
      <c r="J50" s="40">
        <f t="shared" si="2"/>
        <v>106480</v>
      </c>
    </row>
    <row r="51" spans="1:10" x14ac:dyDescent="0.25">
      <c r="A51" s="72">
        <v>28</v>
      </c>
      <c r="B51" s="67">
        <v>5</v>
      </c>
      <c r="C51" s="11" t="s">
        <v>44</v>
      </c>
      <c r="D51" s="11">
        <v>15</v>
      </c>
      <c r="E51" s="11">
        <v>15</v>
      </c>
      <c r="F51" s="37" t="s">
        <v>241</v>
      </c>
      <c r="G51" s="33">
        <v>8250</v>
      </c>
      <c r="H51" s="11">
        <v>5819</v>
      </c>
      <c r="I51" s="11"/>
      <c r="J51" s="40">
        <f>(3*8250)+(12*5819)</f>
        <v>94578</v>
      </c>
    </row>
    <row r="52" spans="1:10" x14ac:dyDescent="0.25">
      <c r="A52" s="72"/>
      <c r="B52" s="17">
        <v>1010301010</v>
      </c>
      <c r="C52" s="11" t="s">
        <v>47</v>
      </c>
      <c r="D52" s="11"/>
      <c r="E52" s="11"/>
      <c r="F52" s="37"/>
      <c r="G52" s="33"/>
      <c r="H52" s="11"/>
      <c r="I52" s="11"/>
      <c r="J52" s="11"/>
    </row>
    <row r="53" spans="1:10" x14ac:dyDescent="0.25">
      <c r="A53" s="72">
        <v>29</v>
      </c>
      <c r="B53" s="67">
        <v>1</v>
      </c>
      <c r="C53" s="11" t="s">
        <v>48</v>
      </c>
      <c r="D53" s="11">
        <v>48</v>
      </c>
      <c r="E53" s="11">
        <v>48</v>
      </c>
      <c r="F53" s="37" t="s">
        <v>241</v>
      </c>
      <c r="G53" s="33">
        <v>16610</v>
      </c>
      <c r="H53" s="11"/>
      <c r="I53" s="11"/>
      <c r="J53" s="40">
        <f>E53*G53</f>
        <v>797280</v>
      </c>
    </row>
    <row r="54" spans="1:10" x14ac:dyDescent="0.25">
      <c r="A54" s="72">
        <v>30</v>
      </c>
      <c r="B54" s="67">
        <v>2</v>
      </c>
      <c r="C54" s="11" t="s">
        <v>49</v>
      </c>
      <c r="D54" s="11">
        <v>18</v>
      </c>
      <c r="E54" s="11">
        <v>18</v>
      </c>
      <c r="F54" s="37" t="s">
        <v>241</v>
      </c>
      <c r="G54" s="33">
        <v>54340</v>
      </c>
      <c r="H54" s="11"/>
      <c r="I54" s="11"/>
      <c r="J54" s="40">
        <f>E54*G54</f>
        <v>978120</v>
      </c>
    </row>
    <row r="55" spans="1:10" x14ac:dyDescent="0.25">
      <c r="A55" s="72">
        <v>31</v>
      </c>
      <c r="B55" s="67">
        <v>9</v>
      </c>
      <c r="C55" s="11" t="s">
        <v>51</v>
      </c>
      <c r="D55" s="11">
        <v>7</v>
      </c>
      <c r="E55" s="11">
        <v>7</v>
      </c>
      <c r="F55" s="37" t="s">
        <v>241</v>
      </c>
      <c r="G55" s="33">
        <v>19305</v>
      </c>
      <c r="H55" s="11"/>
      <c r="I55" s="11"/>
      <c r="J55" s="40">
        <f>E55*G55</f>
        <v>135135</v>
      </c>
    </row>
    <row r="56" spans="1:10" x14ac:dyDescent="0.25">
      <c r="A56" s="72">
        <v>32</v>
      </c>
      <c r="B56" s="67">
        <v>10</v>
      </c>
      <c r="C56" s="11" t="s">
        <v>52</v>
      </c>
      <c r="D56" s="11">
        <v>192</v>
      </c>
      <c r="E56" s="11">
        <v>192</v>
      </c>
      <c r="F56" s="37" t="s">
        <v>241</v>
      </c>
      <c r="G56" s="33">
        <v>5940</v>
      </c>
      <c r="H56" s="11">
        <v>8800</v>
      </c>
      <c r="I56" s="11"/>
      <c r="J56" s="40">
        <f>(67*8800)+(125*5940)</f>
        <v>1332100</v>
      </c>
    </row>
    <row r="57" spans="1:10" x14ac:dyDescent="0.25">
      <c r="A57" s="72">
        <v>33</v>
      </c>
      <c r="B57" s="67">
        <v>11</v>
      </c>
      <c r="C57" s="11" t="s">
        <v>53</v>
      </c>
      <c r="D57" s="11">
        <v>9</v>
      </c>
      <c r="E57" s="11">
        <v>9</v>
      </c>
      <c r="F57" s="37" t="s">
        <v>241</v>
      </c>
      <c r="G57" s="33">
        <v>15125</v>
      </c>
      <c r="H57" s="11"/>
      <c r="I57" s="11"/>
      <c r="J57" s="40">
        <f t="shared" ref="J57:J58" si="3">E57*G57</f>
        <v>136125</v>
      </c>
    </row>
    <row r="58" spans="1:10" x14ac:dyDescent="0.25">
      <c r="A58" s="72">
        <v>34</v>
      </c>
      <c r="B58" s="67">
        <v>12</v>
      </c>
      <c r="C58" s="11" t="s">
        <v>54</v>
      </c>
      <c r="D58" s="11">
        <v>3</v>
      </c>
      <c r="E58" s="11">
        <v>3</v>
      </c>
      <c r="F58" s="37" t="s">
        <v>241</v>
      </c>
      <c r="G58" s="33">
        <v>10285</v>
      </c>
      <c r="H58" s="11"/>
      <c r="I58" s="11"/>
      <c r="J58" s="40">
        <f t="shared" si="3"/>
        <v>30855</v>
      </c>
    </row>
    <row r="59" spans="1:10" x14ac:dyDescent="0.25">
      <c r="A59" s="72"/>
      <c r="B59" s="17">
        <v>1010301999</v>
      </c>
      <c r="C59" s="11" t="s">
        <v>55</v>
      </c>
      <c r="D59" s="11"/>
      <c r="E59" s="11"/>
      <c r="F59" s="37"/>
      <c r="G59" s="33"/>
      <c r="H59" s="11"/>
      <c r="I59" s="11"/>
      <c r="J59" s="11"/>
    </row>
    <row r="60" spans="1:10" x14ac:dyDescent="0.25">
      <c r="A60" s="72">
        <v>35</v>
      </c>
      <c r="B60" s="67">
        <v>1</v>
      </c>
      <c r="C60" s="11" t="s">
        <v>56</v>
      </c>
      <c r="D60" s="11">
        <v>1</v>
      </c>
      <c r="E60" s="11">
        <v>1</v>
      </c>
      <c r="F60" s="37" t="s">
        <v>241</v>
      </c>
      <c r="G60" s="33">
        <v>14850</v>
      </c>
      <c r="H60" s="11"/>
      <c r="I60" s="11"/>
      <c r="J60" s="40">
        <f>E60*G60</f>
        <v>14850</v>
      </c>
    </row>
    <row r="61" spans="1:10" x14ac:dyDescent="0.25">
      <c r="A61" s="72">
        <v>36</v>
      </c>
      <c r="B61" s="67">
        <v>2</v>
      </c>
      <c r="C61" s="11" t="s">
        <v>57</v>
      </c>
      <c r="D61" s="11">
        <v>9</v>
      </c>
      <c r="E61" s="11">
        <v>9</v>
      </c>
      <c r="F61" s="37" t="s">
        <v>241</v>
      </c>
      <c r="G61" s="33">
        <v>43560</v>
      </c>
      <c r="H61" s="11"/>
      <c r="I61" s="11"/>
      <c r="J61" s="40">
        <f t="shared" ref="J61:J115" si="4">E61*G61</f>
        <v>392040</v>
      </c>
    </row>
    <row r="62" spans="1:10" x14ac:dyDescent="0.25">
      <c r="A62" s="72">
        <v>37</v>
      </c>
      <c r="B62" s="67">
        <v>5</v>
      </c>
      <c r="C62" s="11" t="s">
        <v>58</v>
      </c>
      <c r="D62" s="11">
        <v>37</v>
      </c>
      <c r="E62" s="11">
        <v>37</v>
      </c>
      <c r="F62" s="37" t="s">
        <v>243</v>
      </c>
      <c r="G62" s="33">
        <v>77000</v>
      </c>
      <c r="H62" s="11"/>
      <c r="I62" s="11"/>
      <c r="J62" s="40">
        <f t="shared" si="4"/>
        <v>2849000</v>
      </c>
    </row>
    <row r="63" spans="1:10" x14ac:dyDescent="0.25">
      <c r="A63" s="72">
        <v>38</v>
      </c>
      <c r="B63" s="67">
        <v>7</v>
      </c>
      <c r="C63" s="11" t="s">
        <v>59</v>
      </c>
      <c r="D63" s="11">
        <v>19</v>
      </c>
      <c r="E63" s="11">
        <v>19</v>
      </c>
      <c r="F63" s="37" t="s">
        <v>241</v>
      </c>
      <c r="G63" s="33">
        <v>12540</v>
      </c>
      <c r="H63" s="11"/>
      <c r="I63" s="11"/>
      <c r="J63" s="40">
        <f t="shared" si="4"/>
        <v>238260</v>
      </c>
    </row>
    <row r="64" spans="1:10" x14ac:dyDescent="0.25">
      <c r="A64" s="72">
        <v>39</v>
      </c>
      <c r="B64" s="67">
        <v>9</v>
      </c>
      <c r="C64" s="11" t="s">
        <v>60</v>
      </c>
      <c r="D64" s="11">
        <v>8</v>
      </c>
      <c r="E64" s="11">
        <v>8</v>
      </c>
      <c r="F64" s="37" t="s">
        <v>243</v>
      </c>
      <c r="G64" s="33">
        <v>137500</v>
      </c>
      <c r="H64" s="11"/>
      <c r="I64" s="11"/>
      <c r="J64" s="40">
        <f t="shared" si="4"/>
        <v>1100000</v>
      </c>
    </row>
    <row r="65" spans="1:10" x14ac:dyDescent="0.25">
      <c r="A65" s="72">
        <v>40</v>
      </c>
      <c r="B65" s="67">
        <v>11</v>
      </c>
      <c r="C65" s="11" t="s">
        <v>61</v>
      </c>
      <c r="D65" s="11">
        <v>99</v>
      </c>
      <c r="E65" s="11">
        <v>99</v>
      </c>
      <c r="F65" s="37" t="s">
        <v>243</v>
      </c>
      <c r="G65" s="33">
        <v>88000</v>
      </c>
      <c r="H65" s="11"/>
      <c r="I65" s="11"/>
      <c r="J65" s="40">
        <f t="shared" si="4"/>
        <v>8712000</v>
      </c>
    </row>
    <row r="66" spans="1:10" x14ac:dyDescent="0.25">
      <c r="A66" s="72">
        <v>41</v>
      </c>
      <c r="B66" s="67">
        <v>14</v>
      </c>
      <c r="C66" s="11" t="s">
        <v>63</v>
      </c>
      <c r="D66" s="11">
        <v>9</v>
      </c>
      <c r="E66" s="11">
        <v>9</v>
      </c>
      <c r="F66" s="37" t="s">
        <v>241</v>
      </c>
      <c r="G66" s="33">
        <v>13200</v>
      </c>
      <c r="H66" s="11"/>
      <c r="I66" s="11"/>
      <c r="J66" s="40">
        <f t="shared" si="4"/>
        <v>118800</v>
      </c>
    </row>
    <row r="67" spans="1:10" x14ac:dyDescent="0.25">
      <c r="A67" s="72">
        <v>42</v>
      </c>
      <c r="B67" s="67">
        <v>16</v>
      </c>
      <c r="C67" s="11" t="s">
        <v>64</v>
      </c>
      <c r="D67" s="11">
        <v>192</v>
      </c>
      <c r="E67" s="11">
        <v>192</v>
      </c>
      <c r="F67" s="37" t="s">
        <v>241</v>
      </c>
      <c r="G67" s="33">
        <v>6380</v>
      </c>
      <c r="H67" s="11">
        <v>4620</v>
      </c>
      <c r="I67" s="11"/>
      <c r="J67" s="40">
        <f>(72*6380)+(120*4620)</f>
        <v>1013760</v>
      </c>
    </row>
    <row r="68" spans="1:10" x14ac:dyDescent="0.25">
      <c r="A68" s="72">
        <v>43</v>
      </c>
      <c r="B68" s="67">
        <v>19</v>
      </c>
      <c r="C68" s="11" t="s">
        <v>65</v>
      </c>
      <c r="D68" s="11">
        <v>1</v>
      </c>
      <c r="E68" s="11">
        <v>1</v>
      </c>
      <c r="F68" s="37" t="s">
        <v>241</v>
      </c>
      <c r="G68" s="33">
        <v>35472</v>
      </c>
      <c r="H68" s="11"/>
      <c r="I68" s="11"/>
      <c r="J68" s="40">
        <f t="shared" si="4"/>
        <v>35472</v>
      </c>
    </row>
    <row r="69" spans="1:10" x14ac:dyDescent="0.25">
      <c r="A69" s="72">
        <v>44</v>
      </c>
      <c r="B69" s="67">
        <v>20</v>
      </c>
      <c r="C69" s="11" t="s">
        <v>66</v>
      </c>
      <c r="D69" s="11">
        <v>2</v>
      </c>
      <c r="E69" s="11">
        <v>2</v>
      </c>
      <c r="F69" s="37" t="s">
        <v>241</v>
      </c>
      <c r="G69" s="33">
        <v>158403</v>
      </c>
      <c r="H69" s="11"/>
      <c r="I69" s="11"/>
      <c r="J69" s="40">
        <f t="shared" si="4"/>
        <v>316806</v>
      </c>
    </row>
    <row r="70" spans="1:10" x14ac:dyDescent="0.25">
      <c r="A70" s="72">
        <v>45</v>
      </c>
      <c r="B70" s="67">
        <v>23</v>
      </c>
      <c r="C70" s="11" t="s">
        <v>67</v>
      </c>
      <c r="D70" s="11">
        <v>3</v>
      </c>
      <c r="E70" s="11">
        <v>3</v>
      </c>
      <c r="F70" s="37" t="s">
        <v>241</v>
      </c>
      <c r="G70" s="33">
        <v>22000</v>
      </c>
      <c r="H70" s="11"/>
      <c r="I70" s="11"/>
      <c r="J70" s="40">
        <f t="shared" si="4"/>
        <v>66000</v>
      </c>
    </row>
    <row r="71" spans="1:10" x14ac:dyDescent="0.25">
      <c r="A71" s="72">
        <v>46</v>
      </c>
      <c r="B71" s="67">
        <v>24</v>
      </c>
      <c r="C71" s="11" t="s">
        <v>68</v>
      </c>
      <c r="D71" s="11">
        <v>23</v>
      </c>
      <c r="E71" s="11">
        <v>23</v>
      </c>
      <c r="F71" s="37" t="s">
        <v>241</v>
      </c>
      <c r="G71" s="33">
        <v>6050</v>
      </c>
      <c r="H71" s="11">
        <v>4620</v>
      </c>
      <c r="I71" s="11"/>
      <c r="J71" s="40">
        <f>(3*6050)+(20*4620)</f>
        <v>110550</v>
      </c>
    </row>
    <row r="72" spans="1:10" x14ac:dyDescent="0.25">
      <c r="A72" s="72">
        <v>47</v>
      </c>
      <c r="B72" s="67">
        <v>26</v>
      </c>
      <c r="C72" s="11" t="s">
        <v>69</v>
      </c>
      <c r="D72" s="11">
        <v>40</v>
      </c>
      <c r="E72" s="11">
        <v>40</v>
      </c>
      <c r="F72" s="37" t="s">
        <v>241</v>
      </c>
      <c r="G72" s="33">
        <v>27500</v>
      </c>
      <c r="H72" s="11"/>
      <c r="I72" s="11"/>
      <c r="J72" s="40">
        <f t="shared" si="4"/>
        <v>1100000</v>
      </c>
    </row>
    <row r="73" spans="1:10" x14ac:dyDescent="0.25">
      <c r="A73" s="72">
        <v>48</v>
      </c>
      <c r="B73" s="67">
        <v>27</v>
      </c>
      <c r="C73" s="11" t="s">
        <v>70</v>
      </c>
      <c r="D73" s="11">
        <v>15</v>
      </c>
      <c r="E73" s="11">
        <v>15</v>
      </c>
      <c r="F73" s="37" t="s">
        <v>241</v>
      </c>
      <c r="G73" s="33">
        <v>18000</v>
      </c>
      <c r="H73" s="11"/>
      <c r="I73" s="11"/>
      <c r="J73" s="40">
        <f t="shared" si="4"/>
        <v>270000</v>
      </c>
    </row>
    <row r="74" spans="1:10" x14ac:dyDescent="0.25">
      <c r="A74" s="72">
        <v>49</v>
      </c>
      <c r="B74" s="67">
        <v>29</v>
      </c>
      <c r="C74" s="11" t="s">
        <v>71</v>
      </c>
      <c r="D74" s="11">
        <v>13</v>
      </c>
      <c r="E74" s="11">
        <v>13</v>
      </c>
      <c r="F74" s="37" t="s">
        <v>245</v>
      </c>
      <c r="G74" s="33">
        <v>30360</v>
      </c>
      <c r="H74" s="11"/>
      <c r="I74" s="11"/>
      <c r="J74" s="40">
        <f t="shared" si="4"/>
        <v>394680</v>
      </c>
    </row>
    <row r="75" spans="1:10" x14ac:dyDescent="0.25">
      <c r="A75" s="72">
        <v>50</v>
      </c>
      <c r="B75" s="67">
        <v>30</v>
      </c>
      <c r="C75" s="11" t="s">
        <v>72</v>
      </c>
      <c r="D75" s="11">
        <v>15</v>
      </c>
      <c r="E75" s="11">
        <v>15</v>
      </c>
      <c r="F75" s="37" t="s">
        <v>245</v>
      </c>
      <c r="G75" s="33">
        <v>275000</v>
      </c>
      <c r="H75" s="11"/>
      <c r="I75" s="11"/>
      <c r="J75" s="40">
        <f>E75*G75</f>
        <v>4125000</v>
      </c>
    </row>
    <row r="76" spans="1:10" x14ac:dyDescent="0.25">
      <c r="A76" s="72">
        <v>51</v>
      </c>
      <c r="B76" s="67">
        <v>31</v>
      </c>
      <c r="C76" s="11" t="s">
        <v>73</v>
      </c>
      <c r="D76" s="11">
        <v>86</v>
      </c>
      <c r="E76" s="11">
        <v>86</v>
      </c>
      <c r="F76" s="37" t="s">
        <v>241</v>
      </c>
      <c r="G76" s="33">
        <v>16500</v>
      </c>
      <c r="H76" s="11"/>
      <c r="I76" s="11"/>
      <c r="J76" s="40">
        <f t="shared" si="4"/>
        <v>1419000</v>
      </c>
    </row>
    <row r="77" spans="1:10" x14ac:dyDescent="0.25">
      <c r="A77" s="72">
        <v>52</v>
      </c>
      <c r="B77" s="67">
        <v>33</v>
      </c>
      <c r="C77" s="11" t="s">
        <v>75</v>
      </c>
      <c r="D77" s="11">
        <v>240</v>
      </c>
      <c r="E77" s="11">
        <v>240</v>
      </c>
      <c r="F77" s="37" t="s">
        <v>241</v>
      </c>
      <c r="G77" s="33">
        <v>5500</v>
      </c>
      <c r="H77" s="11"/>
      <c r="I77" s="11"/>
      <c r="J77" s="40">
        <f t="shared" si="4"/>
        <v>1320000</v>
      </c>
    </row>
    <row r="78" spans="1:10" x14ac:dyDescent="0.25">
      <c r="A78" s="72">
        <v>53</v>
      </c>
      <c r="B78" s="67">
        <v>34</v>
      </c>
      <c r="C78" s="11" t="s">
        <v>76</v>
      </c>
      <c r="D78" s="11">
        <v>3</v>
      </c>
      <c r="E78" s="11">
        <v>3</v>
      </c>
      <c r="F78" s="37" t="s">
        <v>241</v>
      </c>
      <c r="G78" s="33">
        <v>28831</v>
      </c>
      <c r="H78" s="11"/>
      <c r="I78" s="11"/>
      <c r="J78" s="40">
        <f t="shared" si="4"/>
        <v>86493</v>
      </c>
    </row>
    <row r="79" spans="1:10" x14ac:dyDescent="0.25">
      <c r="A79" s="72">
        <v>54</v>
      </c>
      <c r="B79" s="67">
        <v>35</v>
      </c>
      <c r="C79" s="11" t="s">
        <v>77</v>
      </c>
      <c r="D79" s="11">
        <v>15</v>
      </c>
      <c r="E79" s="11">
        <v>15</v>
      </c>
      <c r="F79" s="37" t="s">
        <v>241</v>
      </c>
      <c r="G79" s="33">
        <v>1760</v>
      </c>
      <c r="H79" s="11"/>
      <c r="I79" s="11"/>
      <c r="J79" s="40">
        <f t="shared" si="4"/>
        <v>26400</v>
      </c>
    </row>
    <row r="80" spans="1:10" x14ac:dyDescent="0.25">
      <c r="A80" s="72">
        <v>55</v>
      </c>
      <c r="B80" s="67">
        <v>36</v>
      </c>
      <c r="C80" s="11" t="s">
        <v>78</v>
      </c>
      <c r="D80" s="11">
        <v>55</v>
      </c>
      <c r="E80" s="11">
        <v>55</v>
      </c>
      <c r="F80" s="37" t="s">
        <v>241</v>
      </c>
      <c r="G80" s="33">
        <v>21835</v>
      </c>
      <c r="H80" s="11"/>
      <c r="I80" s="11"/>
      <c r="J80" s="40">
        <f t="shared" si="4"/>
        <v>1200925</v>
      </c>
    </row>
    <row r="81" spans="1:10" x14ac:dyDescent="0.25">
      <c r="A81" s="72">
        <v>56</v>
      </c>
      <c r="B81" s="67">
        <v>40</v>
      </c>
      <c r="C81" s="11" t="s">
        <v>81</v>
      </c>
      <c r="D81" s="11">
        <v>46</v>
      </c>
      <c r="E81" s="11">
        <v>46</v>
      </c>
      <c r="F81" s="37" t="s">
        <v>241</v>
      </c>
      <c r="G81" s="33">
        <v>45650</v>
      </c>
      <c r="H81" s="11"/>
      <c r="I81" s="11"/>
      <c r="J81" s="40">
        <f t="shared" si="4"/>
        <v>2099900</v>
      </c>
    </row>
    <row r="82" spans="1:10" x14ac:dyDescent="0.25">
      <c r="A82" s="72">
        <v>57</v>
      </c>
      <c r="B82" s="67">
        <v>42</v>
      </c>
      <c r="C82" s="11" t="s">
        <v>82</v>
      </c>
      <c r="D82" s="11">
        <v>113</v>
      </c>
      <c r="E82" s="11">
        <v>113</v>
      </c>
      <c r="F82" s="37" t="s">
        <v>243</v>
      </c>
      <c r="G82" s="33">
        <v>25000</v>
      </c>
      <c r="H82" s="11"/>
      <c r="I82" s="11"/>
      <c r="J82" s="40">
        <f t="shared" si="4"/>
        <v>2825000</v>
      </c>
    </row>
    <row r="83" spans="1:10" x14ac:dyDescent="0.25">
      <c r="A83" s="72">
        <v>58</v>
      </c>
      <c r="B83" s="67">
        <v>43</v>
      </c>
      <c r="C83" s="11" t="s">
        <v>83</v>
      </c>
      <c r="D83" s="11">
        <v>22</v>
      </c>
      <c r="E83" s="11">
        <v>22</v>
      </c>
      <c r="F83" s="37" t="s">
        <v>243</v>
      </c>
      <c r="G83" s="33">
        <v>25000</v>
      </c>
      <c r="H83" s="11"/>
      <c r="I83" s="11"/>
      <c r="J83" s="40">
        <f t="shared" si="4"/>
        <v>550000</v>
      </c>
    </row>
    <row r="84" spans="1:10" x14ac:dyDescent="0.25">
      <c r="A84" s="72">
        <v>59</v>
      </c>
      <c r="B84" s="67">
        <v>44</v>
      </c>
      <c r="C84" s="11" t="s">
        <v>84</v>
      </c>
      <c r="D84" s="11">
        <v>28</v>
      </c>
      <c r="E84" s="11">
        <v>28</v>
      </c>
      <c r="F84" s="37" t="s">
        <v>243</v>
      </c>
      <c r="G84" s="33">
        <v>21340</v>
      </c>
      <c r="H84" s="11"/>
      <c r="I84" s="11"/>
      <c r="J84" s="40">
        <f t="shared" si="4"/>
        <v>597520</v>
      </c>
    </row>
    <row r="85" spans="1:10" x14ac:dyDescent="0.25">
      <c r="A85" s="72">
        <v>60</v>
      </c>
      <c r="B85" s="67">
        <v>46</v>
      </c>
      <c r="C85" s="11" t="s">
        <v>85</v>
      </c>
      <c r="D85" s="11">
        <v>58</v>
      </c>
      <c r="E85" s="11">
        <v>58</v>
      </c>
      <c r="F85" s="37" t="s">
        <v>243</v>
      </c>
      <c r="G85" s="33">
        <v>25300</v>
      </c>
      <c r="H85" s="11">
        <v>11605</v>
      </c>
      <c r="I85" s="11"/>
      <c r="J85" s="40">
        <f>(50*11605)+(8*25300)</f>
        <v>782650</v>
      </c>
    </row>
    <row r="86" spans="1:10" x14ac:dyDescent="0.25">
      <c r="A86" s="72">
        <v>61</v>
      </c>
      <c r="B86" s="67">
        <v>48</v>
      </c>
      <c r="C86" s="11" t="s">
        <v>86</v>
      </c>
      <c r="D86" s="11">
        <v>3</v>
      </c>
      <c r="E86" s="11">
        <v>3</v>
      </c>
      <c r="F86" s="37" t="s">
        <v>241</v>
      </c>
      <c r="G86" s="33">
        <v>24750</v>
      </c>
      <c r="H86" s="11"/>
      <c r="I86" s="11"/>
      <c r="J86" s="40">
        <f t="shared" si="4"/>
        <v>74250</v>
      </c>
    </row>
    <row r="87" spans="1:10" x14ac:dyDescent="0.25">
      <c r="A87" s="72">
        <v>62</v>
      </c>
      <c r="B87" s="68">
        <v>50</v>
      </c>
      <c r="C87" s="8" t="s">
        <v>87</v>
      </c>
      <c r="D87" s="8">
        <v>4</v>
      </c>
      <c r="E87" s="8">
        <v>4</v>
      </c>
      <c r="F87" s="35" t="s">
        <v>241</v>
      </c>
      <c r="G87" s="31">
        <v>60500</v>
      </c>
      <c r="H87" s="8"/>
      <c r="I87" s="8"/>
      <c r="J87" s="40">
        <f t="shared" si="4"/>
        <v>242000</v>
      </c>
    </row>
    <row r="88" spans="1:10" x14ac:dyDescent="0.25">
      <c r="A88" s="72">
        <v>63</v>
      </c>
      <c r="B88" s="67">
        <v>51</v>
      </c>
      <c r="C88" s="11" t="s">
        <v>88</v>
      </c>
      <c r="D88" s="11">
        <v>32</v>
      </c>
      <c r="E88" s="11">
        <v>32</v>
      </c>
      <c r="F88" s="37" t="s">
        <v>241</v>
      </c>
      <c r="G88" s="33">
        <v>2090</v>
      </c>
      <c r="H88" s="11"/>
      <c r="I88" s="11"/>
      <c r="J88" s="40">
        <f t="shared" si="4"/>
        <v>66880</v>
      </c>
    </row>
    <row r="89" spans="1:10" x14ac:dyDescent="0.25">
      <c r="A89" s="72">
        <v>64</v>
      </c>
      <c r="B89" s="67">
        <v>52</v>
      </c>
      <c r="C89" s="11" t="s">
        <v>89</v>
      </c>
      <c r="D89" s="11">
        <v>22</v>
      </c>
      <c r="E89" s="11">
        <v>22</v>
      </c>
      <c r="F89" s="37" t="s">
        <v>241</v>
      </c>
      <c r="G89" s="33">
        <v>25850</v>
      </c>
      <c r="H89" s="11"/>
      <c r="I89" s="11"/>
      <c r="J89" s="40">
        <f t="shared" si="4"/>
        <v>568700</v>
      </c>
    </row>
    <row r="90" spans="1:10" x14ac:dyDescent="0.25">
      <c r="A90" s="72">
        <v>65</v>
      </c>
      <c r="B90" s="67">
        <v>54</v>
      </c>
      <c r="C90" s="11" t="s">
        <v>90</v>
      </c>
      <c r="D90" s="11">
        <v>5</v>
      </c>
      <c r="E90" s="11">
        <v>5</v>
      </c>
      <c r="F90" s="37" t="s">
        <v>241</v>
      </c>
      <c r="G90" s="33">
        <v>69575</v>
      </c>
      <c r="H90" s="11"/>
      <c r="I90" s="11"/>
      <c r="J90" s="40">
        <f>E90*G90</f>
        <v>347875</v>
      </c>
    </row>
    <row r="91" spans="1:10" x14ac:dyDescent="0.25">
      <c r="A91" s="72">
        <v>66</v>
      </c>
      <c r="B91" s="67">
        <v>56</v>
      </c>
      <c r="C91" s="11" t="s">
        <v>92</v>
      </c>
      <c r="D91" s="11">
        <v>62</v>
      </c>
      <c r="E91" s="11">
        <v>62</v>
      </c>
      <c r="F91" s="37" t="s">
        <v>243</v>
      </c>
      <c r="G91" s="33">
        <v>33550</v>
      </c>
      <c r="H91" s="11"/>
      <c r="I91" s="11"/>
      <c r="J91" s="40">
        <f t="shared" si="4"/>
        <v>2080100</v>
      </c>
    </row>
    <row r="92" spans="1:10" x14ac:dyDescent="0.25">
      <c r="A92" s="72">
        <v>67</v>
      </c>
      <c r="B92" s="67">
        <v>59</v>
      </c>
      <c r="C92" s="11" t="s">
        <v>94</v>
      </c>
      <c r="D92" s="11">
        <v>77</v>
      </c>
      <c r="E92" s="11">
        <v>77</v>
      </c>
      <c r="F92" s="37" t="s">
        <v>243</v>
      </c>
      <c r="G92" s="33">
        <v>26279</v>
      </c>
      <c r="H92" s="11"/>
      <c r="I92" s="11"/>
      <c r="J92" s="40">
        <f t="shared" si="4"/>
        <v>2023483</v>
      </c>
    </row>
    <row r="93" spans="1:10" x14ac:dyDescent="0.25">
      <c r="A93" s="72">
        <v>68</v>
      </c>
      <c r="B93" s="67">
        <v>60</v>
      </c>
      <c r="C93" s="11" t="s">
        <v>95</v>
      </c>
      <c r="D93" s="11">
        <v>46</v>
      </c>
      <c r="E93" s="11">
        <v>46</v>
      </c>
      <c r="F93" s="37" t="s">
        <v>243</v>
      </c>
      <c r="G93" s="33">
        <v>19635</v>
      </c>
      <c r="H93" s="11"/>
      <c r="I93" s="11"/>
      <c r="J93" s="40">
        <f t="shared" si="4"/>
        <v>903210</v>
      </c>
    </row>
    <row r="94" spans="1:10" x14ac:dyDescent="0.25">
      <c r="A94" s="72">
        <v>69</v>
      </c>
      <c r="B94" s="67">
        <v>64</v>
      </c>
      <c r="C94" s="11" t="s">
        <v>96</v>
      </c>
      <c r="D94" s="11">
        <v>4</v>
      </c>
      <c r="E94" s="11">
        <v>4</v>
      </c>
      <c r="F94" s="37" t="s">
        <v>241</v>
      </c>
      <c r="G94" s="33">
        <v>583000</v>
      </c>
      <c r="H94" s="11"/>
      <c r="I94" s="11"/>
      <c r="J94" s="40">
        <f t="shared" si="4"/>
        <v>2332000</v>
      </c>
    </row>
    <row r="95" spans="1:10" x14ac:dyDescent="0.25">
      <c r="A95" s="72">
        <v>70</v>
      </c>
      <c r="B95" s="67">
        <v>66</v>
      </c>
      <c r="C95" s="11" t="s">
        <v>97</v>
      </c>
      <c r="D95" s="11">
        <v>12</v>
      </c>
      <c r="E95" s="11">
        <v>12</v>
      </c>
      <c r="F95" s="37" t="s">
        <v>245</v>
      </c>
      <c r="G95" s="33">
        <v>7150</v>
      </c>
      <c r="H95" s="11"/>
      <c r="I95" s="11"/>
      <c r="J95" s="40">
        <f t="shared" si="4"/>
        <v>85800</v>
      </c>
    </row>
    <row r="96" spans="1:10" x14ac:dyDescent="0.25">
      <c r="A96" s="72">
        <v>71</v>
      </c>
      <c r="B96" s="67">
        <v>78</v>
      </c>
      <c r="C96" s="11" t="s">
        <v>98</v>
      </c>
      <c r="D96" s="11">
        <v>12</v>
      </c>
      <c r="E96" s="11">
        <v>12</v>
      </c>
      <c r="F96" s="37" t="s">
        <v>241</v>
      </c>
      <c r="G96" s="33">
        <v>17050</v>
      </c>
      <c r="H96" s="11"/>
      <c r="I96" s="11"/>
      <c r="J96" s="40">
        <f t="shared" si="4"/>
        <v>204600</v>
      </c>
    </row>
    <row r="97" spans="1:10" x14ac:dyDescent="0.25">
      <c r="A97" s="72">
        <v>72</v>
      </c>
      <c r="B97" s="67">
        <v>79</v>
      </c>
      <c r="C97" s="11" t="s">
        <v>99</v>
      </c>
      <c r="D97" s="11">
        <v>19</v>
      </c>
      <c r="E97" s="11">
        <v>19</v>
      </c>
      <c r="F97" s="37" t="s">
        <v>241</v>
      </c>
      <c r="G97" s="33">
        <v>4015</v>
      </c>
      <c r="H97" s="11"/>
      <c r="I97" s="11"/>
      <c r="J97" s="40">
        <f t="shared" si="4"/>
        <v>76285</v>
      </c>
    </row>
    <row r="98" spans="1:10" x14ac:dyDescent="0.25">
      <c r="A98" s="72">
        <v>73</v>
      </c>
      <c r="B98" s="67">
        <v>80</v>
      </c>
      <c r="C98" s="11" t="s">
        <v>100</v>
      </c>
      <c r="D98" s="11">
        <v>3</v>
      </c>
      <c r="E98" s="11">
        <v>3</v>
      </c>
      <c r="F98" s="37" t="s">
        <v>241</v>
      </c>
      <c r="G98" s="33">
        <v>26950</v>
      </c>
      <c r="H98" s="11"/>
      <c r="I98" s="11"/>
      <c r="J98" s="40">
        <f t="shared" si="4"/>
        <v>80850</v>
      </c>
    </row>
    <row r="99" spans="1:10" x14ac:dyDescent="0.25">
      <c r="A99" s="72">
        <v>74</v>
      </c>
      <c r="B99" s="67">
        <v>82</v>
      </c>
      <c r="C99" s="11" t="s">
        <v>101</v>
      </c>
      <c r="D99" s="11">
        <v>37</v>
      </c>
      <c r="E99" s="11">
        <v>37</v>
      </c>
      <c r="F99" s="37" t="s">
        <v>241</v>
      </c>
      <c r="G99" s="33">
        <v>14300</v>
      </c>
      <c r="H99" s="11"/>
      <c r="I99" s="11"/>
      <c r="J99" s="40">
        <f t="shared" si="4"/>
        <v>529100</v>
      </c>
    </row>
    <row r="100" spans="1:10" x14ac:dyDescent="0.25">
      <c r="A100" s="72">
        <v>75</v>
      </c>
      <c r="B100" s="67">
        <v>117</v>
      </c>
      <c r="C100" s="11" t="s">
        <v>103</v>
      </c>
      <c r="D100" s="11">
        <v>31</v>
      </c>
      <c r="E100" s="11">
        <v>31</v>
      </c>
      <c r="F100" s="37" t="s">
        <v>241</v>
      </c>
      <c r="G100" s="33">
        <v>21395</v>
      </c>
      <c r="H100" s="11"/>
      <c r="I100" s="11"/>
      <c r="J100" s="40">
        <f t="shared" si="4"/>
        <v>663245</v>
      </c>
    </row>
    <row r="101" spans="1:10" x14ac:dyDescent="0.25">
      <c r="A101" s="72">
        <v>76</v>
      </c>
      <c r="B101" s="67">
        <v>120</v>
      </c>
      <c r="C101" s="11" t="s">
        <v>104</v>
      </c>
      <c r="D101" s="11">
        <v>16</v>
      </c>
      <c r="E101" s="11">
        <v>16</v>
      </c>
      <c r="F101" s="37" t="s">
        <v>246</v>
      </c>
      <c r="G101" s="33">
        <v>195530</v>
      </c>
      <c r="H101" s="11"/>
      <c r="I101" s="11"/>
      <c r="J101" s="40">
        <f t="shared" si="4"/>
        <v>3128480</v>
      </c>
    </row>
    <row r="102" spans="1:10" x14ac:dyDescent="0.25">
      <c r="A102" s="72">
        <v>77</v>
      </c>
      <c r="B102" s="67">
        <v>121</v>
      </c>
      <c r="C102" s="11" t="s">
        <v>105</v>
      </c>
      <c r="D102" s="11">
        <v>31</v>
      </c>
      <c r="E102" s="11">
        <v>31</v>
      </c>
      <c r="F102" s="37" t="s">
        <v>246</v>
      </c>
      <c r="G102" s="33">
        <v>152079</v>
      </c>
      <c r="H102" s="11"/>
      <c r="I102" s="11"/>
      <c r="J102" s="40">
        <f t="shared" si="4"/>
        <v>4714449</v>
      </c>
    </row>
    <row r="103" spans="1:10" x14ac:dyDescent="0.25">
      <c r="A103" s="72">
        <v>78</v>
      </c>
      <c r="B103" s="67">
        <v>122</v>
      </c>
      <c r="C103" s="11" t="s">
        <v>106</v>
      </c>
      <c r="D103" s="11">
        <v>20</v>
      </c>
      <c r="E103" s="11">
        <v>20</v>
      </c>
      <c r="F103" s="37" t="s">
        <v>246</v>
      </c>
      <c r="G103" s="33">
        <v>152079</v>
      </c>
      <c r="H103" s="11"/>
      <c r="I103" s="11"/>
      <c r="J103" s="40">
        <f t="shared" si="4"/>
        <v>3041580</v>
      </c>
    </row>
    <row r="104" spans="1:10" x14ac:dyDescent="0.25">
      <c r="A104" s="72">
        <v>79</v>
      </c>
      <c r="B104" s="67">
        <v>123</v>
      </c>
      <c r="C104" s="11" t="s">
        <v>107</v>
      </c>
      <c r="D104" s="11">
        <v>7</v>
      </c>
      <c r="E104" s="11">
        <v>7</v>
      </c>
      <c r="F104" s="37" t="s">
        <v>246</v>
      </c>
      <c r="G104" s="33">
        <v>258500</v>
      </c>
      <c r="H104" s="11"/>
      <c r="I104" s="11"/>
      <c r="J104" s="40">
        <f t="shared" si="4"/>
        <v>1809500</v>
      </c>
    </row>
    <row r="105" spans="1:10" x14ac:dyDescent="0.25">
      <c r="A105" s="72">
        <v>80</v>
      </c>
      <c r="B105" s="67">
        <v>124</v>
      </c>
      <c r="C105" s="11" t="s">
        <v>108</v>
      </c>
      <c r="D105" s="11">
        <v>15</v>
      </c>
      <c r="E105" s="11">
        <v>15</v>
      </c>
      <c r="F105" s="37" t="s">
        <v>246</v>
      </c>
      <c r="G105" s="33">
        <v>152079</v>
      </c>
      <c r="H105" s="11">
        <v>247500</v>
      </c>
      <c r="I105" s="11"/>
      <c r="J105" s="40">
        <f>(5*G105)+(10*H105)</f>
        <v>3235395</v>
      </c>
    </row>
    <row r="106" spans="1:10" x14ac:dyDescent="0.25">
      <c r="A106" s="72">
        <v>81</v>
      </c>
      <c r="B106" s="67">
        <v>125</v>
      </c>
      <c r="C106" s="11" t="s">
        <v>109</v>
      </c>
      <c r="D106" s="11">
        <v>11</v>
      </c>
      <c r="E106" s="11">
        <v>11</v>
      </c>
      <c r="F106" s="37" t="s">
        <v>246</v>
      </c>
      <c r="G106" s="33">
        <v>177650</v>
      </c>
      <c r="H106" s="11"/>
      <c r="I106" s="11"/>
      <c r="J106" s="40">
        <f t="shared" si="4"/>
        <v>1954150</v>
      </c>
    </row>
    <row r="107" spans="1:10" x14ac:dyDescent="0.25">
      <c r="A107" s="72">
        <v>82</v>
      </c>
      <c r="B107" s="67">
        <v>126</v>
      </c>
      <c r="C107" s="11" t="s">
        <v>110</v>
      </c>
      <c r="D107" s="11">
        <v>5</v>
      </c>
      <c r="E107" s="11">
        <v>5</v>
      </c>
      <c r="F107" s="37" t="s">
        <v>246</v>
      </c>
      <c r="G107" s="33">
        <v>167544</v>
      </c>
      <c r="H107" s="11"/>
      <c r="I107" s="11"/>
      <c r="J107" s="40">
        <f t="shared" si="4"/>
        <v>837720</v>
      </c>
    </row>
    <row r="108" spans="1:10" x14ac:dyDescent="0.25">
      <c r="A108" s="72">
        <v>83</v>
      </c>
      <c r="B108" s="67">
        <v>128</v>
      </c>
      <c r="C108" s="11" t="s">
        <v>111</v>
      </c>
      <c r="D108" s="11">
        <v>5</v>
      </c>
      <c r="E108" s="11">
        <v>5</v>
      </c>
      <c r="F108" s="37" t="s">
        <v>246</v>
      </c>
      <c r="G108" s="33">
        <v>231000</v>
      </c>
      <c r="H108" s="11"/>
      <c r="I108" s="11"/>
      <c r="J108" s="40">
        <f t="shared" si="4"/>
        <v>1155000</v>
      </c>
    </row>
    <row r="109" spans="1:10" x14ac:dyDescent="0.25">
      <c r="A109" s="72">
        <v>84</v>
      </c>
      <c r="B109" s="67">
        <v>130</v>
      </c>
      <c r="C109" s="11" t="s">
        <v>112</v>
      </c>
      <c r="D109" s="11">
        <v>14</v>
      </c>
      <c r="E109" s="11">
        <v>14</v>
      </c>
      <c r="F109" s="37" t="s">
        <v>241</v>
      </c>
      <c r="G109" s="33">
        <v>55000</v>
      </c>
      <c r="H109" s="11"/>
      <c r="I109" s="11"/>
      <c r="J109" s="40">
        <f t="shared" si="4"/>
        <v>770000</v>
      </c>
    </row>
    <row r="110" spans="1:10" x14ac:dyDescent="0.25">
      <c r="A110" s="72">
        <v>85</v>
      </c>
      <c r="B110" s="67">
        <v>132</v>
      </c>
      <c r="C110" s="11" t="s">
        <v>113</v>
      </c>
      <c r="D110" s="11">
        <v>2</v>
      </c>
      <c r="E110" s="11">
        <v>2</v>
      </c>
      <c r="F110" s="37" t="s">
        <v>241</v>
      </c>
      <c r="G110" s="33">
        <v>35354</v>
      </c>
      <c r="H110" s="11"/>
      <c r="I110" s="11"/>
      <c r="J110" s="40">
        <f t="shared" si="4"/>
        <v>70708</v>
      </c>
    </row>
    <row r="111" spans="1:10" x14ac:dyDescent="0.25">
      <c r="A111" s="72">
        <v>86</v>
      </c>
      <c r="B111" s="67">
        <v>135</v>
      </c>
      <c r="C111" s="11" t="s">
        <v>115</v>
      </c>
      <c r="D111" s="11">
        <v>1</v>
      </c>
      <c r="E111" s="11">
        <v>1</v>
      </c>
      <c r="F111" s="37" t="s">
        <v>241</v>
      </c>
      <c r="G111" s="33">
        <v>130350</v>
      </c>
      <c r="H111" s="11"/>
      <c r="I111" s="11"/>
      <c r="J111" s="40">
        <f t="shared" si="4"/>
        <v>130350</v>
      </c>
    </row>
    <row r="112" spans="1:10" x14ac:dyDescent="0.25">
      <c r="A112" s="72">
        <v>87</v>
      </c>
      <c r="B112" s="67">
        <v>141</v>
      </c>
      <c r="C112" s="11" t="s">
        <v>116</v>
      </c>
      <c r="D112" s="11">
        <v>28</v>
      </c>
      <c r="E112" s="11">
        <v>28</v>
      </c>
      <c r="F112" s="37" t="s">
        <v>243</v>
      </c>
      <c r="G112" s="33">
        <v>15180</v>
      </c>
      <c r="H112" s="11"/>
      <c r="I112" s="11"/>
      <c r="J112" s="40">
        <f t="shared" si="4"/>
        <v>425040</v>
      </c>
    </row>
    <row r="113" spans="1:10" x14ac:dyDescent="0.25">
      <c r="A113" s="72">
        <v>88</v>
      </c>
      <c r="B113" s="67">
        <v>151</v>
      </c>
      <c r="C113" s="11" t="s">
        <v>117</v>
      </c>
      <c r="D113" s="11">
        <v>159</v>
      </c>
      <c r="E113" s="11">
        <v>159</v>
      </c>
      <c r="F113" s="37" t="s">
        <v>241</v>
      </c>
      <c r="G113" s="33">
        <v>9350</v>
      </c>
      <c r="H113" s="11"/>
      <c r="I113" s="11"/>
      <c r="J113" s="40">
        <f t="shared" si="4"/>
        <v>1486650</v>
      </c>
    </row>
    <row r="114" spans="1:10" x14ac:dyDescent="0.25">
      <c r="A114" s="72">
        <v>89</v>
      </c>
      <c r="B114" s="67">
        <v>155</v>
      </c>
      <c r="C114" s="11" t="s">
        <v>119</v>
      </c>
      <c r="D114" s="11">
        <v>5</v>
      </c>
      <c r="E114" s="11">
        <v>5</v>
      </c>
      <c r="F114" s="37" t="s">
        <v>241</v>
      </c>
      <c r="G114" s="33">
        <v>93500</v>
      </c>
      <c r="H114" s="11"/>
      <c r="I114" s="11"/>
      <c r="J114" s="40">
        <f t="shared" si="4"/>
        <v>467500</v>
      </c>
    </row>
    <row r="115" spans="1:10" x14ac:dyDescent="0.25">
      <c r="A115" s="72">
        <v>90</v>
      </c>
      <c r="B115" s="67">
        <v>156</v>
      </c>
      <c r="C115" s="11" t="s">
        <v>120</v>
      </c>
      <c r="D115" s="11">
        <v>3</v>
      </c>
      <c r="E115" s="11">
        <v>3</v>
      </c>
      <c r="F115" s="37" t="s">
        <v>241</v>
      </c>
      <c r="G115" s="33">
        <v>47850</v>
      </c>
      <c r="H115" s="11"/>
      <c r="I115" s="11"/>
      <c r="J115" s="40">
        <f t="shared" si="4"/>
        <v>143550</v>
      </c>
    </row>
    <row r="116" spans="1:10" x14ac:dyDescent="0.25">
      <c r="A116" s="72">
        <v>91</v>
      </c>
      <c r="B116" s="67">
        <v>165</v>
      </c>
      <c r="C116" s="11" t="s">
        <v>121</v>
      </c>
      <c r="D116" s="11">
        <v>1</v>
      </c>
      <c r="E116" s="11">
        <v>1</v>
      </c>
      <c r="F116" s="37" t="s">
        <v>249</v>
      </c>
      <c r="G116" s="33">
        <v>73975</v>
      </c>
      <c r="H116" s="11"/>
      <c r="I116" s="11"/>
      <c r="J116" s="40">
        <f t="shared" ref="J116:J124" si="5">E116*G116</f>
        <v>73975</v>
      </c>
    </row>
    <row r="117" spans="1:10" x14ac:dyDescent="0.25">
      <c r="A117" s="72">
        <v>92</v>
      </c>
      <c r="B117" s="67">
        <v>168</v>
      </c>
      <c r="C117" s="11" t="s">
        <v>122</v>
      </c>
      <c r="D117" s="11">
        <v>27</v>
      </c>
      <c r="E117" s="11">
        <v>27</v>
      </c>
      <c r="F117" s="37" t="s">
        <v>241</v>
      </c>
      <c r="G117" s="33">
        <v>29579</v>
      </c>
      <c r="H117" s="11"/>
      <c r="I117" s="11"/>
      <c r="J117" s="40">
        <f t="shared" si="5"/>
        <v>798633</v>
      </c>
    </row>
    <row r="118" spans="1:10" x14ac:dyDescent="0.25">
      <c r="A118" s="72">
        <v>93</v>
      </c>
      <c r="B118" s="67">
        <v>169</v>
      </c>
      <c r="C118" s="11" t="s">
        <v>123</v>
      </c>
      <c r="D118" s="11">
        <v>3</v>
      </c>
      <c r="E118" s="11">
        <v>3</v>
      </c>
      <c r="F118" s="37" t="s">
        <v>241</v>
      </c>
      <c r="G118" s="33">
        <v>21368</v>
      </c>
      <c r="H118" s="11"/>
      <c r="I118" s="11"/>
      <c r="J118" s="40">
        <f t="shared" si="5"/>
        <v>64104</v>
      </c>
    </row>
    <row r="119" spans="1:10" x14ac:dyDescent="0.25">
      <c r="A119" s="72">
        <v>94</v>
      </c>
      <c r="B119" s="67">
        <v>170</v>
      </c>
      <c r="C119" s="11" t="s">
        <v>124</v>
      </c>
      <c r="D119" s="11">
        <v>37</v>
      </c>
      <c r="E119" s="11">
        <v>37</v>
      </c>
      <c r="F119" s="37" t="s">
        <v>243</v>
      </c>
      <c r="G119" s="33">
        <v>20240</v>
      </c>
      <c r="H119" s="11"/>
      <c r="I119" s="11"/>
      <c r="J119" s="40">
        <f t="shared" si="5"/>
        <v>748880</v>
      </c>
    </row>
    <row r="120" spans="1:10" x14ac:dyDescent="0.25">
      <c r="A120" s="72">
        <v>95</v>
      </c>
      <c r="B120" s="67">
        <v>173</v>
      </c>
      <c r="C120" s="11" t="s">
        <v>125</v>
      </c>
      <c r="D120" s="11">
        <v>71</v>
      </c>
      <c r="E120" s="11">
        <v>71</v>
      </c>
      <c r="F120" s="37" t="s">
        <v>247</v>
      </c>
      <c r="G120" s="33">
        <v>34413</v>
      </c>
      <c r="H120" s="11"/>
      <c r="I120" s="11"/>
      <c r="J120" s="40">
        <f t="shared" si="5"/>
        <v>2443323</v>
      </c>
    </row>
    <row r="121" spans="1:10" x14ac:dyDescent="0.25">
      <c r="A121" s="72">
        <v>96</v>
      </c>
      <c r="B121" s="67">
        <v>175</v>
      </c>
      <c r="C121" s="11" t="s">
        <v>126</v>
      </c>
      <c r="D121" s="11">
        <v>20</v>
      </c>
      <c r="E121" s="11">
        <v>20</v>
      </c>
      <c r="F121" s="37" t="s">
        <v>243</v>
      </c>
      <c r="G121" s="33">
        <v>26950</v>
      </c>
      <c r="H121" s="11"/>
      <c r="I121" s="11"/>
      <c r="J121" s="40">
        <f t="shared" si="5"/>
        <v>539000</v>
      </c>
    </row>
    <row r="122" spans="1:10" x14ac:dyDescent="0.25">
      <c r="A122" s="72">
        <v>97</v>
      </c>
      <c r="B122" s="67">
        <v>176</v>
      </c>
      <c r="C122" s="11" t="s">
        <v>127</v>
      </c>
      <c r="D122" s="11">
        <v>2</v>
      </c>
      <c r="E122" s="11">
        <v>2</v>
      </c>
      <c r="F122" s="37" t="s">
        <v>250</v>
      </c>
      <c r="G122" s="33">
        <v>84000</v>
      </c>
      <c r="H122" s="11"/>
      <c r="I122" s="11"/>
      <c r="J122" s="40">
        <f t="shared" si="5"/>
        <v>168000</v>
      </c>
    </row>
    <row r="123" spans="1:10" x14ac:dyDescent="0.25">
      <c r="A123" s="72">
        <v>98</v>
      </c>
      <c r="B123" s="67">
        <v>177</v>
      </c>
      <c r="C123" s="11" t="s">
        <v>128</v>
      </c>
      <c r="D123" s="11">
        <v>2</v>
      </c>
      <c r="E123" s="11">
        <v>2</v>
      </c>
      <c r="F123" s="37" t="s">
        <v>250</v>
      </c>
      <c r="G123" s="33">
        <v>84000</v>
      </c>
      <c r="H123" s="11"/>
      <c r="I123" s="11"/>
      <c r="J123" s="40">
        <f t="shared" si="5"/>
        <v>168000</v>
      </c>
    </row>
    <row r="124" spans="1:10" x14ac:dyDescent="0.25">
      <c r="A124" s="72"/>
      <c r="B124" s="17">
        <v>1010302002</v>
      </c>
      <c r="C124" s="11" t="s">
        <v>129</v>
      </c>
      <c r="D124" s="30"/>
      <c r="E124" s="30"/>
      <c r="F124" s="38"/>
      <c r="G124" s="34"/>
      <c r="H124" s="30"/>
      <c r="I124" s="30"/>
      <c r="J124" s="40">
        <f t="shared" si="5"/>
        <v>0</v>
      </c>
    </row>
    <row r="125" spans="1:10" x14ac:dyDescent="0.25">
      <c r="A125" s="72">
        <v>99</v>
      </c>
      <c r="B125" s="68">
        <v>1</v>
      </c>
      <c r="C125" s="8" t="s">
        <v>130</v>
      </c>
      <c r="D125" s="8">
        <v>200</v>
      </c>
      <c r="E125" s="8">
        <v>200</v>
      </c>
      <c r="F125" s="35" t="s">
        <v>246</v>
      </c>
      <c r="G125" s="31">
        <v>48389</v>
      </c>
      <c r="H125" s="8">
        <v>46585</v>
      </c>
      <c r="I125" s="8"/>
      <c r="J125" s="40">
        <f>(195*G125)+(5*H125)</f>
        <v>9668780</v>
      </c>
    </row>
    <row r="126" spans="1:10" x14ac:dyDescent="0.25">
      <c r="A126" s="72">
        <v>100</v>
      </c>
      <c r="B126" s="67">
        <v>2</v>
      </c>
      <c r="C126" s="11" t="s">
        <v>131</v>
      </c>
      <c r="D126" s="11">
        <v>47</v>
      </c>
      <c r="E126" s="11">
        <v>47</v>
      </c>
      <c r="F126" s="37" t="s">
        <v>246</v>
      </c>
      <c r="G126" s="33">
        <v>59983</v>
      </c>
      <c r="H126" s="11"/>
      <c r="I126" s="11"/>
      <c r="J126" s="40">
        <f>E126*G126</f>
        <v>2819201</v>
      </c>
    </row>
    <row r="127" spans="1:10" x14ac:dyDescent="0.25">
      <c r="A127" s="72">
        <v>101</v>
      </c>
      <c r="B127" s="67">
        <v>4</v>
      </c>
      <c r="C127" s="11" t="s">
        <v>132</v>
      </c>
      <c r="D127" s="11">
        <v>19</v>
      </c>
      <c r="E127" s="11">
        <v>19</v>
      </c>
      <c r="F127" s="37" t="s">
        <v>246</v>
      </c>
      <c r="G127" s="33">
        <v>92400</v>
      </c>
      <c r="H127" s="11"/>
      <c r="I127" s="11"/>
      <c r="J127" s="40">
        <f t="shared" ref="J127:J150" si="6">E127*G127</f>
        <v>1755600</v>
      </c>
    </row>
    <row r="128" spans="1:10" x14ac:dyDescent="0.25">
      <c r="A128" s="72">
        <v>102</v>
      </c>
      <c r="B128" s="67">
        <v>6</v>
      </c>
      <c r="C128" s="11" t="s">
        <v>133</v>
      </c>
      <c r="D128" s="11">
        <v>5</v>
      </c>
      <c r="E128" s="11">
        <v>5</v>
      </c>
      <c r="F128" s="37" t="s">
        <v>246</v>
      </c>
      <c r="G128" s="33">
        <v>170500</v>
      </c>
      <c r="H128" s="11"/>
      <c r="I128" s="11"/>
      <c r="J128" s="40">
        <f t="shared" si="6"/>
        <v>852500</v>
      </c>
    </row>
    <row r="129" spans="1:10" x14ac:dyDescent="0.25">
      <c r="A129" s="72">
        <v>103</v>
      </c>
      <c r="B129" s="67">
        <v>8</v>
      </c>
      <c r="C129" s="11" t="s">
        <v>134</v>
      </c>
      <c r="D129" s="11">
        <v>10</v>
      </c>
      <c r="E129" s="11">
        <v>10</v>
      </c>
      <c r="F129" s="37" t="s">
        <v>246</v>
      </c>
      <c r="G129" s="33">
        <v>156750</v>
      </c>
      <c r="H129" s="11"/>
      <c r="I129" s="11"/>
      <c r="J129" s="40">
        <f t="shared" si="6"/>
        <v>1567500</v>
      </c>
    </row>
    <row r="130" spans="1:10" x14ac:dyDescent="0.25">
      <c r="A130" s="72">
        <v>104</v>
      </c>
      <c r="B130" s="67">
        <v>14</v>
      </c>
      <c r="C130" s="11" t="s">
        <v>135</v>
      </c>
      <c r="D130" s="11">
        <v>22</v>
      </c>
      <c r="E130" s="11">
        <v>22</v>
      </c>
      <c r="F130" s="37" t="s">
        <v>243</v>
      </c>
      <c r="G130" s="33">
        <v>41690</v>
      </c>
      <c r="H130" s="11"/>
      <c r="I130" s="11"/>
      <c r="J130" s="40">
        <f t="shared" si="6"/>
        <v>917180</v>
      </c>
    </row>
    <row r="131" spans="1:10" x14ac:dyDescent="0.25">
      <c r="A131" s="72">
        <v>105</v>
      </c>
      <c r="B131" s="67">
        <v>15</v>
      </c>
      <c r="C131" s="11" t="s">
        <v>136</v>
      </c>
      <c r="D131" s="11">
        <v>31</v>
      </c>
      <c r="E131" s="11">
        <v>31</v>
      </c>
      <c r="F131" s="37" t="s">
        <v>241</v>
      </c>
      <c r="G131" s="33">
        <v>11000</v>
      </c>
      <c r="H131" s="11"/>
      <c r="I131" s="11"/>
      <c r="J131" s="40">
        <f t="shared" si="6"/>
        <v>341000</v>
      </c>
    </row>
    <row r="132" spans="1:10" x14ac:dyDescent="0.25">
      <c r="A132" s="72">
        <v>106</v>
      </c>
      <c r="B132" s="67">
        <v>18</v>
      </c>
      <c r="C132" s="11" t="s">
        <v>137</v>
      </c>
      <c r="D132" s="11">
        <v>63</v>
      </c>
      <c r="E132" s="11">
        <v>63</v>
      </c>
      <c r="F132" s="37" t="s">
        <v>243</v>
      </c>
      <c r="G132" s="33">
        <v>15620</v>
      </c>
      <c r="H132" s="11"/>
      <c r="I132" s="11"/>
      <c r="J132" s="40">
        <f t="shared" si="6"/>
        <v>984060</v>
      </c>
    </row>
    <row r="133" spans="1:10" x14ac:dyDescent="0.25">
      <c r="A133" s="72">
        <v>107</v>
      </c>
      <c r="B133" s="67">
        <v>19</v>
      </c>
      <c r="C133" s="11" t="s">
        <v>138</v>
      </c>
      <c r="D133" s="11">
        <v>1</v>
      </c>
      <c r="E133" s="11">
        <v>1</v>
      </c>
      <c r="F133" s="37" t="s">
        <v>243</v>
      </c>
      <c r="G133" s="33">
        <v>357500</v>
      </c>
      <c r="H133" s="11"/>
      <c r="I133" s="11"/>
      <c r="J133" s="40">
        <f t="shared" si="6"/>
        <v>357500</v>
      </c>
    </row>
    <row r="134" spans="1:10" x14ac:dyDescent="0.25">
      <c r="A134" s="72">
        <v>108</v>
      </c>
      <c r="B134" s="67">
        <v>20</v>
      </c>
      <c r="C134" s="11" t="s">
        <v>139</v>
      </c>
      <c r="D134" s="11">
        <v>13</v>
      </c>
      <c r="E134" s="11">
        <v>13</v>
      </c>
      <c r="F134" s="37" t="s">
        <v>243</v>
      </c>
      <c r="G134" s="33">
        <v>104500</v>
      </c>
      <c r="H134" s="11"/>
      <c r="I134" s="11"/>
      <c r="J134" s="40">
        <f t="shared" si="6"/>
        <v>1358500</v>
      </c>
    </row>
    <row r="135" spans="1:10" x14ac:dyDescent="0.25">
      <c r="A135" s="72">
        <v>109</v>
      </c>
      <c r="B135" s="67">
        <v>21</v>
      </c>
      <c r="C135" s="11" t="s">
        <v>140</v>
      </c>
      <c r="D135" s="11">
        <v>67</v>
      </c>
      <c r="E135" s="11">
        <v>67</v>
      </c>
      <c r="F135" s="37" t="s">
        <v>241</v>
      </c>
      <c r="G135" s="33">
        <v>10725</v>
      </c>
      <c r="H135" s="11">
        <v>21868</v>
      </c>
      <c r="I135" s="11"/>
      <c r="J135" s="40">
        <f>(30*H135)+(37*G135)</f>
        <v>1052865</v>
      </c>
    </row>
    <row r="136" spans="1:10" x14ac:dyDescent="0.25">
      <c r="A136" s="72">
        <v>110</v>
      </c>
      <c r="B136" s="67">
        <v>22</v>
      </c>
      <c r="C136" s="11" t="s">
        <v>141</v>
      </c>
      <c r="D136" s="11">
        <v>26</v>
      </c>
      <c r="E136" s="11">
        <v>26</v>
      </c>
      <c r="F136" s="37" t="s">
        <v>243</v>
      </c>
      <c r="G136" s="33">
        <v>151800</v>
      </c>
      <c r="H136" s="11"/>
      <c r="I136" s="11"/>
      <c r="J136" s="40">
        <f t="shared" si="6"/>
        <v>3946800</v>
      </c>
    </row>
    <row r="137" spans="1:10" x14ac:dyDescent="0.25">
      <c r="A137" s="72">
        <v>111</v>
      </c>
      <c r="B137" s="67">
        <v>27</v>
      </c>
      <c r="C137" s="11" t="s">
        <v>144</v>
      </c>
      <c r="D137" s="11">
        <v>8</v>
      </c>
      <c r="E137" s="11">
        <v>8</v>
      </c>
      <c r="F137" s="37" t="s">
        <v>251</v>
      </c>
      <c r="G137" s="33">
        <v>110000</v>
      </c>
      <c r="H137" s="11"/>
      <c r="I137" s="11"/>
      <c r="J137" s="40">
        <f t="shared" si="6"/>
        <v>880000</v>
      </c>
    </row>
    <row r="138" spans="1:10" x14ac:dyDescent="0.25">
      <c r="A138" s="72">
        <v>112</v>
      </c>
      <c r="B138" s="67">
        <v>28</v>
      </c>
      <c r="C138" s="11" t="s">
        <v>145</v>
      </c>
      <c r="D138" s="11">
        <v>15</v>
      </c>
      <c r="E138" s="11">
        <v>15</v>
      </c>
      <c r="F138" s="37" t="s">
        <v>248</v>
      </c>
      <c r="G138" s="33">
        <v>36960</v>
      </c>
      <c r="H138" s="11"/>
      <c r="I138" s="11"/>
      <c r="J138" s="40">
        <f t="shared" si="6"/>
        <v>554400</v>
      </c>
    </row>
    <row r="139" spans="1:10" x14ac:dyDescent="0.25">
      <c r="A139" s="72">
        <v>113</v>
      </c>
      <c r="B139" s="67">
        <v>29</v>
      </c>
      <c r="C139" s="11" t="s">
        <v>146</v>
      </c>
      <c r="D139" s="11">
        <v>24</v>
      </c>
      <c r="E139" s="11">
        <v>24</v>
      </c>
      <c r="F139" s="37" t="s">
        <v>248</v>
      </c>
      <c r="G139" s="33">
        <v>20350</v>
      </c>
      <c r="H139" s="11"/>
      <c r="I139" s="11"/>
      <c r="J139" s="40">
        <f t="shared" si="6"/>
        <v>488400</v>
      </c>
    </row>
    <row r="140" spans="1:10" x14ac:dyDescent="0.25">
      <c r="A140" s="72">
        <v>114</v>
      </c>
      <c r="B140" s="67">
        <v>30</v>
      </c>
      <c r="C140" s="11" t="s">
        <v>147</v>
      </c>
      <c r="D140" s="11">
        <v>35</v>
      </c>
      <c r="E140" s="11">
        <v>35</v>
      </c>
      <c r="F140" s="37" t="s">
        <v>243</v>
      </c>
      <c r="G140" s="33">
        <v>187000</v>
      </c>
      <c r="H140" s="11"/>
      <c r="I140" s="11"/>
      <c r="J140" s="40">
        <f t="shared" si="6"/>
        <v>6545000</v>
      </c>
    </row>
    <row r="141" spans="1:10" x14ac:dyDescent="0.25">
      <c r="A141" s="72"/>
      <c r="B141" s="17">
        <v>1010302004</v>
      </c>
      <c r="C141" s="11" t="s">
        <v>149</v>
      </c>
      <c r="D141" s="11"/>
      <c r="E141" s="11"/>
      <c r="F141" s="37"/>
      <c r="G141" s="33"/>
      <c r="H141" s="11"/>
      <c r="I141" s="11"/>
      <c r="J141" s="40">
        <f t="shared" si="6"/>
        <v>0</v>
      </c>
    </row>
    <row r="142" spans="1:10" x14ac:dyDescent="0.25">
      <c r="A142" s="72">
        <v>115</v>
      </c>
      <c r="B142" s="67">
        <v>3</v>
      </c>
      <c r="C142" s="11" t="s">
        <v>150</v>
      </c>
      <c r="D142" s="11">
        <v>5</v>
      </c>
      <c r="E142" s="11">
        <v>5</v>
      </c>
      <c r="F142" s="37" t="s">
        <v>243</v>
      </c>
      <c r="G142" s="33">
        <v>148500</v>
      </c>
      <c r="H142" s="11"/>
      <c r="I142" s="11"/>
      <c r="J142" s="40">
        <f t="shared" si="6"/>
        <v>742500</v>
      </c>
    </row>
    <row r="143" spans="1:10" x14ac:dyDescent="0.25">
      <c r="A143" s="72">
        <v>116</v>
      </c>
      <c r="B143" s="67">
        <v>5</v>
      </c>
      <c r="C143" s="11" t="s">
        <v>151</v>
      </c>
      <c r="D143" s="11">
        <v>12</v>
      </c>
      <c r="E143" s="11">
        <v>12</v>
      </c>
      <c r="F143" s="37" t="s">
        <v>243</v>
      </c>
      <c r="G143" s="33">
        <v>110000</v>
      </c>
      <c r="H143" s="11"/>
      <c r="I143" s="11"/>
      <c r="J143" s="40">
        <f t="shared" si="6"/>
        <v>1320000</v>
      </c>
    </row>
    <row r="144" spans="1:10" x14ac:dyDescent="0.25">
      <c r="A144" s="72">
        <v>117</v>
      </c>
      <c r="B144" s="67">
        <v>9</v>
      </c>
      <c r="C144" s="11" t="s">
        <v>152</v>
      </c>
      <c r="D144" s="11">
        <v>20</v>
      </c>
      <c r="E144" s="11">
        <v>20</v>
      </c>
      <c r="F144" s="37" t="s">
        <v>243</v>
      </c>
      <c r="G144" s="33">
        <v>20570</v>
      </c>
      <c r="H144" s="11"/>
      <c r="I144" s="11"/>
      <c r="J144" s="40">
        <f t="shared" si="6"/>
        <v>411400</v>
      </c>
    </row>
    <row r="145" spans="1:10" x14ac:dyDescent="0.25">
      <c r="A145" s="72"/>
      <c r="B145" s="17">
        <v>1010302005</v>
      </c>
      <c r="C145" s="11" t="s">
        <v>153</v>
      </c>
      <c r="D145" s="11"/>
      <c r="E145" s="11"/>
      <c r="F145" s="37"/>
      <c r="G145" s="33"/>
      <c r="H145" s="11"/>
      <c r="I145" s="11"/>
      <c r="J145" s="40">
        <f t="shared" si="6"/>
        <v>0</v>
      </c>
    </row>
    <row r="146" spans="1:10" x14ac:dyDescent="0.25">
      <c r="A146" s="72">
        <v>118</v>
      </c>
      <c r="B146" s="67">
        <v>1</v>
      </c>
      <c r="C146" s="11" t="s">
        <v>154</v>
      </c>
      <c r="D146" s="11">
        <v>14</v>
      </c>
      <c r="E146" s="11">
        <v>14</v>
      </c>
      <c r="F146" s="37" t="s">
        <v>252</v>
      </c>
      <c r="G146" s="33">
        <v>38060</v>
      </c>
      <c r="H146" s="11"/>
      <c r="I146" s="11"/>
      <c r="J146" s="40">
        <f t="shared" si="6"/>
        <v>532840</v>
      </c>
    </row>
    <row r="147" spans="1:10" x14ac:dyDescent="0.25">
      <c r="A147" s="72">
        <v>119</v>
      </c>
      <c r="B147" s="67">
        <v>2</v>
      </c>
      <c r="C147" s="11" t="s">
        <v>155</v>
      </c>
      <c r="D147" s="11">
        <v>36</v>
      </c>
      <c r="E147" s="11">
        <v>36</v>
      </c>
      <c r="F147" s="37" t="s">
        <v>241</v>
      </c>
      <c r="G147" s="33">
        <v>36575</v>
      </c>
      <c r="H147" s="11"/>
      <c r="I147" s="11"/>
      <c r="J147" s="40">
        <f t="shared" si="6"/>
        <v>1316700</v>
      </c>
    </row>
    <row r="148" spans="1:10" x14ac:dyDescent="0.25">
      <c r="A148" s="72">
        <v>120</v>
      </c>
      <c r="B148" s="67">
        <v>3</v>
      </c>
      <c r="C148" s="11" t="s">
        <v>156</v>
      </c>
      <c r="D148" s="11">
        <v>7</v>
      </c>
      <c r="E148" s="11">
        <v>7</v>
      </c>
      <c r="F148" s="37" t="s">
        <v>243</v>
      </c>
      <c r="G148" s="33">
        <v>49500</v>
      </c>
      <c r="H148" s="11"/>
      <c r="I148" s="11"/>
      <c r="J148" s="40">
        <f t="shared" si="6"/>
        <v>346500</v>
      </c>
    </row>
    <row r="149" spans="1:10" x14ac:dyDescent="0.25">
      <c r="A149" s="72"/>
      <c r="B149" s="17">
        <v>1010304003</v>
      </c>
      <c r="C149" s="11" t="s">
        <v>157</v>
      </c>
      <c r="D149" s="11"/>
      <c r="E149" s="11"/>
      <c r="F149" s="37"/>
      <c r="G149" s="33"/>
      <c r="H149" s="11"/>
      <c r="I149" s="11"/>
      <c r="J149" s="40">
        <f t="shared" si="6"/>
        <v>0</v>
      </c>
    </row>
    <row r="150" spans="1:10" x14ac:dyDescent="0.25">
      <c r="A150" s="72">
        <v>121</v>
      </c>
      <c r="B150" s="67">
        <v>1</v>
      </c>
      <c r="C150" s="11" t="s">
        <v>158</v>
      </c>
      <c r="D150" s="11">
        <v>5</v>
      </c>
      <c r="E150" s="11">
        <v>5</v>
      </c>
      <c r="F150" s="37" t="s">
        <v>241</v>
      </c>
      <c r="G150" s="33">
        <v>121201</v>
      </c>
      <c r="H150" s="11"/>
      <c r="I150" s="11"/>
      <c r="J150" s="40">
        <f t="shared" si="6"/>
        <v>606005</v>
      </c>
    </row>
    <row r="151" spans="1:10" x14ac:dyDescent="0.25">
      <c r="A151" s="72">
        <v>122</v>
      </c>
      <c r="B151" s="67">
        <v>2</v>
      </c>
      <c r="C151" s="11" t="s">
        <v>159</v>
      </c>
      <c r="D151" s="11">
        <v>8</v>
      </c>
      <c r="E151" s="11">
        <v>8</v>
      </c>
      <c r="F151" s="37" t="s">
        <v>241</v>
      </c>
      <c r="G151" s="33">
        <v>164780</v>
      </c>
      <c r="H151" s="11">
        <v>121201</v>
      </c>
      <c r="I151" s="11"/>
      <c r="J151" s="40">
        <f>(1*G151)+(7*H151)</f>
        <v>1013187</v>
      </c>
    </row>
    <row r="152" spans="1:10" x14ac:dyDescent="0.25">
      <c r="A152" s="72"/>
      <c r="B152" s="17">
        <v>1010304004</v>
      </c>
      <c r="C152" s="11" t="s">
        <v>160</v>
      </c>
      <c r="D152" s="11"/>
      <c r="E152" s="11"/>
      <c r="F152" s="37"/>
      <c r="G152" s="33"/>
      <c r="H152" s="11"/>
      <c r="I152" s="11"/>
      <c r="J152" s="11"/>
    </row>
    <row r="153" spans="1:10" x14ac:dyDescent="0.25">
      <c r="A153" s="72">
        <v>123</v>
      </c>
      <c r="B153" s="67">
        <v>3</v>
      </c>
      <c r="C153" s="11" t="s">
        <v>162</v>
      </c>
      <c r="D153" s="11">
        <v>22</v>
      </c>
      <c r="E153" s="11">
        <v>22</v>
      </c>
      <c r="F153" s="37" t="s">
        <v>241</v>
      </c>
      <c r="G153" s="33">
        <v>29150</v>
      </c>
      <c r="H153" s="11">
        <v>27412</v>
      </c>
      <c r="I153" s="11"/>
      <c r="J153" s="40">
        <f>(3*H153)+(19*G153)</f>
        <v>636086</v>
      </c>
    </row>
    <row r="154" spans="1:10" x14ac:dyDescent="0.25">
      <c r="A154" s="72">
        <v>124</v>
      </c>
      <c r="B154" s="67">
        <v>5</v>
      </c>
      <c r="C154" s="11" t="s">
        <v>163</v>
      </c>
      <c r="D154" s="11">
        <v>1</v>
      </c>
      <c r="E154" s="11">
        <v>1</v>
      </c>
      <c r="F154" s="37" t="s">
        <v>241</v>
      </c>
      <c r="G154" s="33">
        <v>1980000</v>
      </c>
      <c r="H154" s="11"/>
      <c r="I154" s="11"/>
      <c r="J154" s="40">
        <f t="shared" ref="J154:J197" si="7">E154*G154</f>
        <v>1980000</v>
      </c>
    </row>
    <row r="155" spans="1:10" x14ac:dyDescent="0.25">
      <c r="A155" s="72">
        <v>125</v>
      </c>
      <c r="B155" s="67">
        <v>6</v>
      </c>
      <c r="C155" s="11" t="s">
        <v>164</v>
      </c>
      <c r="D155" s="11">
        <v>8</v>
      </c>
      <c r="E155" s="11">
        <v>8</v>
      </c>
      <c r="F155" s="37" t="s">
        <v>241</v>
      </c>
      <c r="G155" s="33">
        <v>1094500</v>
      </c>
      <c r="H155" s="11"/>
      <c r="I155" s="11"/>
      <c r="J155" s="40">
        <f t="shared" si="7"/>
        <v>8756000</v>
      </c>
    </row>
    <row r="156" spans="1:10" x14ac:dyDescent="0.25">
      <c r="A156" s="72">
        <v>126</v>
      </c>
      <c r="B156" s="67">
        <v>7</v>
      </c>
      <c r="C156" s="11" t="s">
        <v>165</v>
      </c>
      <c r="D156" s="11">
        <v>2</v>
      </c>
      <c r="E156" s="11">
        <v>2</v>
      </c>
      <c r="F156" s="37" t="s">
        <v>241</v>
      </c>
      <c r="G156" s="33">
        <v>321700</v>
      </c>
      <c r="H156" s="11"/>
      <c r="I156" s="11"/>
      <c r="J156" s="40">
        <f t="shared" si="7"/>
        <v>643400</v>
      </c>
    </row>
    <row r="157" spans="1:10" x14ac:dyDescent="0.25">
      <c r="A157" s="72">
        <v>127</v>
      </c>
      <c r="B157" s="67">
        <v>8</v>
      </c>
      <c r="C157" s="11" t="s">
        <v>166</v>
      </c>
      <c r="D157" s="11">
        <v>7</v>
      </c>
      <c r="E157" s="11">
        <v>7</v>
      </c>
      <c r="F157" s="37" t="s">
        <v>241</v>
      </c>
      <c r="G157" s="33">
        <v>229000</v>
      </c>
      <c r="H157" s="11"/>
      <c r="I157" s="11"/>
      <c r="J157" s="40">
        <f t="shared" si="7"/>
        <v>1603000</v>
      </c>
    </row>
    <row r="158" spans="1:10" x14ac:dyDescent="0.25">
      <c r="A158" s="72">
        <v>128</v>
      </c>
      <c r="B158" s="67">
        <v>11</v>
      </c>
      <c r="C158" s="11" t="s">
        <v>167</v>
      </c>
      <c r="D158" s="11">
        <v>2</v>
      </c>
      <c r="E158" s="11">
        <v>2</v>
      </c>
      <c r="F158" s="37" t="s">
        <v>241</v>
      </c>
      <c r="G158" s="33">
        <v>1512500</v>
      </c>
      <c r="H158" s="11"/>
      <c r="I158" s="11"/>
      <c r="J158" s="40">
        <f>E158*G158</f>
        <v>3025000</v>
      </c>
    </row>
    <row r="159" spans="1:10" x14ac:dyDescent="0.25">
      <c r="A159" s="72">
        <v>129</v>
      </c>
      <c r="B159" s="67">
        <v>12</v>
      </c>
      <c r="C159" s="11" t="s">
        <v>168</v>
      </c>
      <c r="D159" s="11">
        <v>2</v>
      </c>
      <c r="E159" s="11">
        <v>2</v>
      </c>
      <c r="F159" s="37" t="s">
        <v>241</v>
      </c>
      <c r="G159" s="33">
        <v>927000</v>
      </c>
      <c r="H159" s="11"/>
      <c r="I159" s="11"/>
      <c r="J159" s="40">
        <f t="shared" si="7"/>
        <v>1854000</v>
      </c>
    </row>
    <row r="160" spans="1:10" x14ac:dyDescent="0.25">
      <c r="A160" s="72">
        <v>130</v>
      </c>
      <c r="B160" s="67">
        <v>13</v>
      </c>
      <c r="C160" s="11" t="s">
        <v>169</v>
      </c>
      <c r="D160" s="11">
        <v>3</v>
      </c>
      <c r="E160" s="11">
        <v>3</v>
      </c>
      <c r="F160" s="37" t="s">
        <v>241</v>
      </c>
      <c r="G160" s="33">
        <v>1200000</v>
      </c>
      <c r="H160" s="11"/>
      <c r="I160" s="11"/>
      <c r="J160" s="40">
        <f t="shared" si="7"/>
        <v>3600000</v>
      </c>
    </row>
    <row r="161" spans="1:10" x14ac:dyDescent="0.25">
      <c r="A161" s="72">
        <v>131</v>
      </c>
      <c r="B161" s="67">
        <v>14</v>
      </c>
      <c r="C161" s="11" t="s">
        <v>263</v>
      </c>
      <c r="D161" s="11">
        <v>3</v>
      </c>
      <c r="E161" s="11">
        <v>3</v>
      </c>
      <c r="F161" s="37" t="s">
        <v>241</v>
      </c>
      <c r="G161" s="33">
        <v>1045000</v>
      </c>
      <c r="H161" s="11">
        <v>1093000</v>
      </c>
      <c r="I161" s="11"/>
      <c r="J161" s="40">
        <f>(2*H161)+(1*G161)</f>
        <v>3231000</v>
      </c>
    </row>
    <row r="162" spans="1:10" x14ac:dyDescent="0.25">
      <c r="A162" s="72">
        <v>132</v>
      </c>
      <c r="B162" s="67">
        <v>15</v>
      </c>
      <c r="C162" s="11" t="s">
        <v>171</v>
      </c>
      <c r="D162" s="11">
        <v>1</v>
      </c>
      <c r="E162" s="11">
        <v>1</v>
      </c>
      <c r="F162" s="37" t="s">
        <v>241</v>
      </c>
      <c r="G162" s="33">
        <v>1045000</v>
      </c>
      <c r="H162" s="11"/>
      <c r="I162" s="11"/>
      <c r="J162" s="40">
        <f t="shared" si="7"/>
        <v>1045000</v>
      </c>
    </row>
    <row r="163" spans="1:10" x14ac:dyDescent="0.25">
      <c r="A163" s="72">
        <v>133</v>
      </c>
      <c r="B163" s="68">
        <v>16</v>
      </c>
      <c r="C163" s="8" t="s">
        <v>172</v>
      </c>
      <c r="D163" s="8">
        <v>6</v>
      </c>
      <c r="E163" s="8">
        <v>6</v>
      </c>
      <c r="F163" s="35" t="s">
        <v>241</v>
      </c>
      <c r="G163" s="31">
        <v>357500</v>
      </c>
      <c r="H163" s="8"/>
      <c r="I163" s="8"/>
      <c r="J163" s="40">
        <f t="shared" si="7"/>
        <v>2145000</v>
      </c>
    </row>
    <row r="164" spans="1:10" x14ac:dyDescent="0.25">
      <c r="A164" s="72">
        <v>134</v>
      </c>
      <c r="B164" s="67">
        <v>17</v>
      </c>
      <c r="C164" s="11" t="s">
        <v>173</v>
      </c>
      <c r="D164" s="11">
        <v>3</v>
      </c>
      <c r="E164" s="11">
        <v>3</v>
      </c>
      <c r="F164" s="37" t="s">
        <v>241</v>
      </c>
      <c r="G164" s="33">
        <v>1202801</v>
      </c>
      <c r="H164" s="11"/>
      <c r="I164" s="11"/>
      <c r="J164" s="40">
        <f t="shared" si="7"/>
        <v>3608403</v>
      </c>
    </row>
    <row r="165" spans="1:10" x14ac:dyDescent="0.25">
      <c r="A165" s="72">
        <v>135</v>
      </c>
      <c r="B165" s="67">
        <v>18</v>
      </c>
      <c r="C165" s="11" t="s">
        <v>174</v>
      </c>
      <c r="D165" s="11">
        <v>2</v>
      </c>
      <c r="E165" s="11">
        <v>2</v>
      </c>
      <c r="F165" s="37" t="s">
        <v>241</v>
      </c>
      <c r="G165" s="33">
        <v>1793000</v>
      </c>
      <c r="H165" s="11">
        <v>1683900</v>
      </c>
      <c r="I165" s="11"/>
      <c r="J165" s="40">
        <f>(G165*1)+(H165*1)</f>
        <v>3476900</v>
      </c>
    </row>
    <row r="166" spans="1:10" x14ac:dyDescent="0.25">
      <c r="A166" s="72">
        <v>136</v>
      </c>
      <c r="B166" s="67">
        <v>19</v>
      </c>
      <c r="C166" s="11" t="s">
        <v>175</v>
      </c>
      <c r="D166" s="11">
        <v>1</v>
      </c>
      <c r="E166" s="11">
        <v>1</v>
      </c>
      <c r="F166" s="37" t="s">
        <v>241</v>
      </c>
      <c r="G166" s="33">
        <v>1820000</v>
      </c>
      <c r="H166" s="11"/>
      <c r="I166" s="11"/>
      <c r="J166" s="40">
        <f t="shared" si="7"/>
        <v>1820000</v>
      </c>
    </row>
    <row r="167" spans="1:10" x14ac:dyDescent="0.25">
      <c r="A167" s="72">
        <v>137</v>
      </c>
      <c r="B167" s="67">
        <v>20</v>
      </c>
      <c r="C167" s="11" t="s">
        <v>176</v>
      </c>
      <c r="D167" s="11">
        <v>3</v>
      </c>
      <c r="E167" s="11">
        <v>3</v>
      </c>
      <c r="F167" s="37" t="s">
        <v>241</v>
      </c>
      <c r="G167" s="33">
        <v>1793000</v>
      </c>
      <c r="H167" s="11"/>
      <c r="I167" s="11"/>
      <c r="J167" s="40">
        <f t="shared" si="7"/>
        <v>5379000</v>
      </c>
    </row>
    <row r="168" spans="1:10" x14ac:dyDescent="0.25">
      <c r="A168" s="72">
        <v>138</v>
      </c>
      <c r="B168" s="67">
        <v>21</v>
      </c>
      <c r="C168" s="11" t="s">
        <v>177</v>
      </c>
      <c r="D168" s="11">
        <v>3</v>
      </c>
      <c r="E168" s="11">
        <v>3</v>
      </c>
      <c r="F168" s="37" t="s">
        <v>241</v>
      </c>
      <c r="G168" s="33">
        <v>1403050</v>
      </c>
      <c r="H168" s="11">
        <v>1188000</v>
      </c>
      <c r="I168" s="11"/>
      <c r="J168" s="40">
        <f>(1*H168)+(2*G168)</f>
        <v>3994100</v>
      </c>
    </row>
    <row r="169" spans="1:10" x14ac:dyDescent="0.25">
      <c r="A169" s="72">
        <v>139</v>
      </c>
      <c r="B169" s="67">
        <v>22</v>
      </c>
      <c r="C169" s="11" t="s">
        <v>178</v>
      </c>
      <c r="D169" s="11">
        <v>1</v>
      </c>
      <c r="E169" s="11">
        <v>1</v>
      </c>
      <c r="F169" s="37" t="s">
        <v>241</v>
      </c>
      <c r="G169" s="33">
        <v>90200</v>
      </c>
      <c r="H169" s="11"/>
      <c r="I169" s="11"/>
      <c r="J169" s="40">
        <f t="shared" si="7"/>
        <v>90200</v>
      </c>
    </row>
    <row r="170" spans="1:10" x14ac:dyDescent="0.25">
      <c r="A170" s="72">
        <v>140</v>
      </c>
      <c r="B170" s="67">
        <v>30</v>
      </c>
      <c r="C170" s="11" t="s">
        <v>181</v>
      </c>
      <c r="D170" s="11">
        <v>1</v>
      </c>
      <c r="E170" s="11">
        <v>1</v>
      </c>
      <c r="F170" s="37" t="s">
        <v>241</v>
      </c>
      <c r="G170" s="33">
        <v>401500</v>
      </c>
      <c r="H170" s="11"/>
      <c r="I170" s="11"/>
      <c r="J170" s="40">
        <f t="shared" si="7"/>
        <v>401500</v>
      </c>
    </row>
    <row r="171" spans="1:10" x14ac:dyDescent="0.25">
      <c r="A171" s="72">
        <v>141</v>
      </c>
      <c r="B171" s="67">
        <v>31</v>
      </c>
      <c r="C171" s="11" t="s">
        <v>182</v>
      </c>
      <c r="D171" s="11">
        <v>1</v>
      </c>
      <c r="E171" s="11">
        <v>1</v>
      </c>
      <c r="F171" s="37" t="s">
        <v>241</v>
      </c>
      <c r="G171" s="33">
        <v>90200</v>
      </c>
      <c r="H171" s="11"/>
      <c r="I171" s="11"/>
      <c r="J171" s="40">
        <f t="shared" si="7"/>
        <v>90200</v>
      </c>
    </row>
    <row r="172" spans="1:10" x14ac:dyDescent="0.25">
      <c r="A172" s="72">
        <v>142</v>
      </c>
      <c r="B172" s="67">
        <v>32</v>
      </c>
      <c r="C172" s="11" t="s">
        <v>183</v>
      </c>
      <c r="D172" s="11">
        <v>3</v>
      </c>
      <c r="E172" s="11">
        <v>3</v>
      </c>
      <c r="F172" s="37" t="s">
        <v>241</v>
      </c>
      <c r="G172" s="33">
        <v>1350100</v>
      </c>
      <c r="H172" s="11"/>
      <c r="I172" s="11"/>
      <c r="J172" s="40">
        <f t="shared" si="7"/>
        <v>4050300</v>
      </c>
    </row>
    <row r="173" spans="1:10" x14ac:dyDescent="0.25">
      <c r="A173" s="72">
        <v>143</v>
      </c>
      <c r="B173" s="67">
        <v>35</v>
      </c>
      <c r="C173" s="11" t="s">
        <v>185</v>
      </c>
      <c r="D173" s="11">
        <v>1</v>
      </c>
      <c r="E173" s="11">
        <v>1</v>
      </c>
      <c r="F173" s="37" t="s">
        <v>241</v>
      </c>
      <c r="G173" s="33">
        <v>86350</v>
      </c>
      <c r="H173" s="11"/>
      <c r="I173" s="11"/>
      <c r="J173" s="40">
        <f t="shared" si="7"/>
        <v>86350</v>
      </c>
    </row>
    <row r="174" spans="1:10" x14ac:dyDescent="0.25">
      <c r="A174" s="72">
        <v>144</v>
      </c>
      <c r="B174" s="67">
        <v>36</v>
      </c>
      <c r="C174" s="11" t="s">
        <v>186</v>
      </c>
      <c r="D174" s="11">
        <v>1</v>
      </c>
      <c r="E174" s="11">
        <v>1</v>
      </c>
      <c r="F174" s="37" t="s">
        <v>241</v>
      </c>
      <c r="G174" s="33">
        <v>112500</v>
      </c>
      <c r="H174" s="11"/>
      <c r="I174" s="11"/>
      <c r="J174" s="40">
        <f t="shared" si="7"/>
        <v>112500</v>
      </c>
    </row>
    <row r="175" spans="1:10" x14ac:dyDescent="0.25">
      <c r="A175" s="72">
        <v>145</v>
      </c>
      <c r="B175" s="67">
        <v>37</v>
      </c>
      <c r="C175" s="11" t="s">
        <v>187</v>
      </c>
      <c r="D175" s="11">
        <v>1</v>
      </c>
      <c r="E175" s="11">
        <v>1</v>
      </c>
      <c r="F175" s="37" t="s">
        <v>241</v>
      </c>
      <c r="G175" s="33">
        <v>179400</v>
      </c>
      <c r="H175" s="11"/>
      <c r="I175" s="11"/>
      <c r="J175" s="40">
        <f t="shared" si="7"/>
        <v>179400</v>
      </c>
    </row>
    <row r="176" spans="1:10" x14ac:dyDescent="0.25">
      <c r="A176" s="72">
        <v>146</v>
      </c>
      <c r="B176" s="67">
        <v>40</v>
      </c>
      <c r="C176" s="11" t="s">
        <v>188</v>
      </c>
      <c r="D176" s="11">
        <v>6</v>
      </c>
      <c r="E176" s="11">
        <v>6</v>
      </c>
      <c r="F176" s="37" t="s">
        <v>241</v>
      </c>
      <c r="G176" s="33">
        <v>117300</v>
      </c>
      <c r="H176" s="11">
        <v>165000</v>
      </c>
      <c r="I176" s="11">
        <v>117300</v>
      </c>
      <c r="J176" s="40">
        <f>(4*G176)+(2*H176)</f>
        <v>799200</v>
      </c>
    </row>
    <row r="177" spans="1:12" x14ac:dyDescent="0.25">
      <c r="A177" s="72">
        <v>147</v>
      </c>
      <c r="B177" s="67">
        <v>45</v>
      </c>
      <c r="C177" s="11" t="s">
        <v>190</v>
      </c>
      <c r="D177" s="11">
        <v>13</v>
      </c>
      <c r="E177" s="11">
        <v>13</v>
      </c>
      <c r="F177" s="37" t="s">
        <v>241</v>
      </c>
      <c r="G177" s="33">
        <v>1074100</v>
      </c>
      <c r="H177" s="11">
        <v>1155000</v>
      </c>
      <c r="I177" s="11">
        <v>1070000</v>
      </c>
      <c r="J177" s="40">
        <f>(5*G177)+(3*H177)+(3*I177)</f>
        <v>12045500</v>
      </c>
    </row>
    <row r="178" spans="1:12" x14ac:dyDescent="0.25">
      <c r="A178" s="72">
        <v>148</v>
      </c>
      <c r="B178" s="67">
        <v>49</v>
      </c>
      <c r="C178" s="11" t="s">
        <v>191</v>
      </c>
      <c r="D178" s="11">
        <v>1</v>
      </c>
      <c r="E178" s="11">
        <v>1</v>
      </c>
      <c r="F178" s="37" t="s">
        <v>241</v>
      </c>
      <c r="G178" s="33">
        <v>305000</v>
      </c>
      <c r="H178" s="11"/>
      <c r="I178" s="11"/>
      <c r="J178" s="40">
        <f t="shared" si="7"/>
        <v>305000</v>
      </c>
    </row>
    <row r="179" spans="1:12" x14ac:dyDescent="0.25">
      <c r="A179" s="72">
        <v>149</v>
      </c>
      <c r="B179" s="67">
        <v>50</v>
      </c>
      <c r="C179" s="11" t="s">
        <v>192</v>
      </c>
      <c r="D179" s="11">
        <v>4</v>
      </c>
      <c r="E179" s="11">
        <v>4</v>
      </c>
      <c r="F179" s="37" t="s">
        <v>241</v>
      </c>
      <c r="G179" s="33">
        <v>465500</v>
      </c>
      <c r="H179" s="11"/>
      <c r="I179" s="11"/>
      <c r="J179" s="40">
        <f t="shared" si="7"/>
        <v>1862000</v>
      </c>
    </row>
    <row r="180" spans="1:12" x14ac:dyDescent="0.25">
      <c r="A180" s="72">
        <v>150</v>
      </c>
      <c r="B180" s="67">
        <v>51</v>
      </c>
      <c r="C180" s="11" t="s">
        <v>193</v>
      </c>
      <c r="D180" s="11">
        <v>3</v>
      </c>
      <c r="E180" s="11">
        <v>3</v>
      </c>
      <c r="F180" s="37" t="s">
        <v>241</v>
      </c>
      <c r="G180" s="33">
        <v>1035650</v>
      </c>
      <c r="H180" s="11">
        <v>966100</v>
      </c>
      <c r="I180" s="11"/>
      <c r="J180" s="40">
        <f>(1*G180)+(2*H180)</f>
        <v>2967850</v>
      </c>
    </row>
    <row r="181" spans="1:12" x14ac:dyDescent="0.25">
      <c r="A181" s="72">
        <v>151</v>
      </c>
      <c r="B181" s="67">
        <v>52</v>
      </c>
      <c r="C181" s="11" t="s">
        <v>194</v>
      </c>
      <c r="D181" s="11">
        <v>4</v>
      </c>
      <c r="E181" s="11">
        <v>4</v>
      </c>
      <c r="F181" s="37" t="s">
        <v>241</v>
      </c>
      <c r="G181" s="33">
        <v>1188550</v>
      </c>
      <c r="H181" s="11">
        <v>1088300</v>
      </c>
      <c r="I181" s="11"/>
      <c r="J181" s="40">
        <f>(2*G181)+(2*H181)</f>
        <v>4553700</v>
      </c>
    </row>
    <row r="182" spans="1:12" x14ac:dyDescent="0.25">
      <c r="A182" s="72">
        <v>152</v>
      </c>
      <c r="B182" s="67">
        <v>60</v>
      </c>
      <c r="C182" s="11" t="s">
        <v>256</v>
      </c>
      <c r="D182" s="11">
        <v>3</v>
      </c>
      <c r="E182" s="11">
        <v>3</v>
      </c>
      <c r="F182" s="37" t="s">
        <v>241</v>
      </c>
      <c r="G182" s="33">
        <v>320100</v>
      </c>
      <c r="H182" s="11"/>
      <c r="I182" s="11"/>
      <c r="J182" s="40">
        <f>E182*G182</f>
        <v>960300</v>
      </c>
    </row>
    <row r="183" spans="1:12" x14ac:dyDescent="0.25">
      <c r="A183" s="72">
        <v>153</v>
      </c>
      <c r="B183" s="67">
        <v>61</v>
      </c>
      <c r="C183" s="11" t="s">
        <v>257</v>
      </c>
      <c r="D183" s="11">
        <v>3</v>
      </c>
      <c r="E183" s="11">
        <v>3</v>
      </c>
      <c r="F183" s="37" t="s">
        <v>241</v>
      </c>
      <c r="G183" s="33">
        <v>387200</v>
      </c>
      <c r="H183" s="11"/>
      <c r="I183" s="11"/>
      <c r="J183" s="40">
        <f>E183*G183</f>
        <v>1161600</v>
      </c>
      <c r="L183">
        <v>227</v>
      </c>
    </row>
    <row r="184" spans="1:12" x14ac:dyDescent="0.25">
      <c r="A184" s="72">
        <v>154</v>
      </c>
      <c r="B184" s="67">
        <v>65</v>
      </c>
      <c r="C184" s="11" t="s">
        <v>197</v>
      </c>
      <c r="D184" s="11">
        <v>2</v>
      </c>
      <c r="E184" s="11">
        <v>2</v>
      </c>
      <c r="F184" s="37" t="s">
        <v>241</v>
      </c>
      <c r="G184" s="33">
        <v>1391500</v>
      </c>
      <c r="H184" s="11"/>
      <c r="I184" s="11"/>
      <c r="J184" s="40">
        <f t="shared" si="7"/>
        <v>2783000</v>
      </c>
      <c r="L184">
        <v>627</v>
      </c>
    </row>
    <row r="185" spans="1:12" x14ac:dyDescent="0.25">
      <c r="A185" s="72">
        <v>155</v>
      </c>
      <c r="B185" s="67">
        <v>66</v>
      </c>
      <c r="C185" s="11" t="s">
        <v>198</v>
      </c>
      <c r="D185" s="11">
        <v>2</v>
      </c>
      <c r="E185" s="11">
        <v>2</v>
      </c>
      <c r="F185" s="37" t="s">
        <v>241</v>
      </c>
      <c r="G185" s="33">
        <v>275000</v>
      </c>
      <c r="H185" s="11"/>
      <c r="I185" s="11"/>
      <c r="J185" s="40">
        <f t="shared" si="7"/>
        <v>550000</v>
      </c>
    </row>
    <row r="186" spans="1:12" x14ac:dyDescent="0.25">
      <c r="A186" s="72">
        <v>156</v>
      </c>
      <c r="B186" s="67">
        <v>67</v>
      </c>
      <c r="C186" s="11" t="s">
        <v>199</v>
      </c>
      <c r="D186" s="11">
        <v>1</v>
      </c>
      <c r="E186" s="11">
        <v>1</v>
      </c>
      <c r="F186" s="37" t="s">
        <v>241</v>
      </c>
      <c r="G186" s="33">
        <v>220000</v>
      </c>
      <c r="H186" s="11"/>
      <c r="I186" s="11"/>
      <c r="J186" s="40">
        <f t="shared" si="7"/>
        <v>220000</v>
      </c>
    </row>
    <row r="187" spans="1:12" x14ac:dyDescent="0.25">
      <c r="A187" s="72">
        <v>157</v>
      </c>
      <c r="B187" s="67">
        <v>72</v>
      </c>
      <c r="C187" s="11" t="s">
        <v>200</v>
      </c>
      <c r="D187" s="11">
        <v>4</v>
      </c>
      <c r="E187" s="11">
        <v>4</v>
      </c>
      <c r="F187" s="37" t="s">
        <v>241</v>
      </c>
      <c r="G187" s="33">
        <v>670200</v>
      </c>
      <c r="H187" s="11"/>
      <c r="I187" s="11"/>
      <c r="J187" s="40">
        <f t="shared" si="7"/>
        <v>2680800</v>
      </c>
      <c r="L187">
        <f>21476400-21124400</f>
        <v>352000</v>
      </c>
    </row>
    <row r="188" spans="1:12" x14ac:dyDescent="0.25">
      <c r="A188" s="72">
        <v>158</v>
      </c>
      <c r="B188" s="67">
        <v>73</v>
      </c>
      <c r="C188" s="11" t="s">
        <v>201</v>
      </c>
      <c r="D188" s="11">
        <v>2</v>
      </c>
      <c r="E188" s="11">
        <v>2</v>
      </c>
      <c r="F188" s="37" t="s">
        <v>241</v>
      </c>
      <c r="G188" s="33">
        <v>854500</v>
      </c>
      <c r="H188" s="11"/>
      <c r="I188" s="11"/>
      <c r="J188" s="40">
        <f t="shared" si="7"/>
        <v>1709000</v>
      </c>
      <c r="L188">
        <f>L187/176000</f>
        <v>2</v>
      </c>
    </row>
    <row r="189" spans="1:12" x14ac:dyDescent="0.25">
      <c r="A189" s="72">
        <v>159</v>
      </c>
      <c r="B189" s="67">
        <v>74</v>
      </c>
      <c r="C189" s="11" t="s">
        <v>202</v>
      </c>
      <c r="D189" s="11">
        <v>1</v>
      </c>
      <c r="E189" s="11">
        <v>1</v>
      </c>
      <c r="F189" s="37" t="s">
        <v>241</v>
      </c>
      <c r="G189" s="33">
        <v>686000</v>
      </c>
      <c r="H189" s="11">
        <v>891000</v>
      </c>
      <c r="I189" s="11"/>
      <c r="J189" s="40">
        <f>(1*G189)+(3*H189)</f>
        <v>3359000</v>
      </c>
    </row>
    <row r="190" spans="1:12" x14ac:dyDescent="0.25">
      <c r="A190" s="72">
        <v>160</v>
      </c>
      <c r="B190" s="67">
        <v>75</v>
      </c>
      <c r="C190" s="11" t="s">
        <v>262</v>
      </c>
      <c r="D190" s="11">
        <v>4</v>
      </c>
      <c r="E190" s="11">
        <v>4</v>
      </c>
      <c r="F190" s="37" t="s">
        <v>241</v>
      </c>
      <c r="G190" s="33">
        <v>659974</v>
      </c>
      <c r="H190" s="11">
        <v>731500</v>
      </c>
      <c r="I190" s="11"/>
      <c r="J190" s="40">
        <f>(1*G190)+(3*H190)</f>
        <v>2854474</v>
      </c>
    </row>
    <row r="191" spans="1:12" x14ac:dyDescent="0.25">
      <c r="A191" s="72">
        <v>161</v>
      </c>
      <c r="B191" s="67">
        <v>76</v>
      </c>
      <c r="C191" s="11" t="s">
        <v>261</v>
      </c>
      <c r="D191" s="11">
        <v>3</v>
      </c>
      <c r="E191" s="11">
        <v>3</v>
      </c>
      <c r="F191" s="37" t="s">
        <v>241</v>
      </c>
      <c r="G191" s="33">
        <v>731500</v>
      </c>
      <c r="H191" s="11"/>
      <c r="I191" s="11"/>
      <c r="J191" s="40">
        <f>E191*G191</f>
        <v>2194500</v>
      </c>
    </row>
    <row r="192" spans="1:12" x14ac:dyDescent="0.25">
      <c r="A192" s="72">
        <v>162</v>
      </c>
      <c r="B192" s="67">
        <v>77</v>
      </c>
      <c r="C192" s="11" t="s">
        <v>204</v>
      </c>
      <c r="D192" s="11">
        <v>2</v>
      </c>
      <c r="E192" s="11">
        <v>2</v>
      </c>
      <c r="F192" s="37" t="s">
        <v>241</v>
      </c>
      <c r="G192" s="33">
        <v>660000</v>
      </c>
      <c r="H192" s="11"/>
      <c r="I192" s="11"/>
      <c r="J192" s="40">
        <f t="shared" si="7"/>
        <v>1320000</v>
      </c>
    </row>
    <row r="193" spans="1:10" x14ac:dyDescent="0.25">
      <c r="A193" s="72">
        <v>163</v>
      </c>
      <c r="B193" s="67">
        <v>78</v>
      </c>
      <c r="C193" s="11" t="s">
        <v>205</v>
      </c>
      <c r="D193" s="11">
        <v>3</v>
      </c>
      <c r="E193" s="11">
        <v>3</v>
      </c>
      <c r="F193" s="37" t="s">
        <v>241</v>
      </c>
      <c r="G193" s="33">
        <v>146300</v>
      </c>
      <c r="H193" s="11">
        <v>181500</v>
      </c>
      <c r="I193" s="11"/>
      <c r="J193" s="40">
        <f>(1*G193)+(2*H193)</f>
        <v>509300</v>
      </c>
    </row>
    <row r="194" spans="1:10" x14ac:dyDescent="0.25">
      <c r="A194" s="72">
        <v>164</v>
      </c>
      <c r="B194" s="67">
        <v>79</v>
      </c>
      <c r="C194" s="11" t="s">
        <v>206</v>
      </c>
      <c r="D194" s="11">
        <v>3</v>
      </c>
      <c r="E194" s="11">
        <v>3</v>
      </c>
      <c r="F194" s="37" t="s">
        <v>241</v>
      </c>
      <c r="G194" s="33">
        <v>146300</v>
      </c>
      <c r="H194" s="11">
        <v>176000</v>
      </c>
      <c r="I194" s="11"/>
      <c r="J194" s="40">
        <f>(1*G194)+(2*H194)</f>
        <v>498300</v>
      </c>
    </row>
    <row r="195" spans="1:10" x14ac:dyDescent="0.25">
      <c r="A195" s="72">
        <v>165</v>
      </c>
      <c r="B195" s="67">
        <v>81</v>
      </c>
      <c r="C195" s="11" t="s">
        <v>207</v>
      </c>
      <c r="D195" s="11">
        <v>2</v>
      </c>
      <c r="E195" s="11">
        <v>2</v>
      </c>
      <c r="F195" s="37" t="s">
        <v>241</v>
      </c>
      <c r="G195" s="33">
        <v>907500</v>
      </c>
      <c r="H195" s="11"/>
      <c r="I195" s="11"/>
      <c r="J195" s="40">
        <f t="shared" si="7"/>
        <v>1815000</v>
      </c>
    </row>
    <row r="196" spans="1:10" x14ac:dyDescent="0.25">
      <c r="A196" s="72">
        <v>166</v>
      </c>
      <c r="B196" s="67">
        <v>82</v>
      </c>
      <c r="C196" s="11" t="s">
        <v>208</v>
      </c>
      <c r="D196" s="11">
        <v>2</v>
      </c>
      <c r="E196" s="11">
        <v>2</v>
      </c>
      <c r="F196" s="37" t="s">
        <v>241</v>
      </c>
      <c r="G196" s="33">
        <v>907500</v>
      </c>
      <c r="H196" s="11"/>
      <c r="I196" s="11"/>
      <c r="J196" s="40">
        <f t="shared" si="7"/>
        <v>1815000</v>
      </c>
    </row>
    <row r="197" spans="1:10" x14ac:dyDescent="0.25">
      <c r="A197" s="72">
        <v>167</v>
      </c>
      <c r="B197" s="67">
        <v>83</v>
      </c>
      <c r="C197" s="11" t="s">
        <v>209</v>
      </c>
      <c r="D197" s="11">
        <v>2</v>
      </c>
      <c r="E197" s="11">
        <v>2</v>
      </c>
      <c r="F197" s="37" t="s">
        <v>241</v>
      </c>
      <c r="G197" s="33">
        <v>907500</v>
      </c>
      <c r="H197" s="11"/>
      <c r="I197" s="11"/>
      <c r="J197" s="40">
        <f t="shared" si="7"/>
        <v>1815000</v>
      </c>
    </row>
    <row r="198" spans="1:10" x14ac:dyDescent="0.25">
      <c r="A198" s="72"/>
      <c r="B198" s="17">
        <v>1010304006</v>
      </c>
      <c r="C198" s="41" t="s">
        <v>258</v>
      </c>
      <c r="D198" s="11"/>
      <c r="E198" s="11"/>
      <c r="F198" s="37"/>
      <c r="G198" s="33"/>
      <c r="H198" s="11"/>
      <c r="I198" s="11"/>
      <c r="J198" s="40"/>
    </row>
    <row r="199" spans="1:10" x14ac:dyDescent="0.25">
      <c r="A199" s="72">
        <v>168</v>
      </c>
      <c r="B199" s="67">
        <v>7</v>
      </c>
      <c r="C199" s="11" t="s">
        <v>259</v>
      </c>
      <c r="D199" s="11">
        <v>10</v>
      </c>
      <c r="E199" s="11">
        <v>10</v>
      </c>
      <c r="F199" s="37" t="s">
        <v>241</v>
      </c>
      <c r="G199" s="33">
        <v>158400</v>
      </c>
      <c r="H199" s="11"/>
      <c r="I199" s="11"/>
      <c r="J199" s="40">
        <f>E199*G199</f>
        <v>1584000</v>
      </c>
    </row>
    <row r="200" spans="1:10" x14ac:dyDescent="0.25">
      <c r="A200" s="72"/>
      <c r="B200" s="17">
        <v>1010304010</v>
      </c>
      <c r="C200" s="11" t="s">
        <v>210</v>
      </c>
      <c r="D200" s="11"/>
      <c r="E200" s="11"/>
      <c r="F200" s="37"/>
      <c r="G200" s="33"/>
      <c r="H200" s="11"/>
      <c r="I200" s="11"/>
      <c r="J200" s="11"/>
    </row>
    <row r="201" spans="1:10" x14ac:dyDescent="0.25">
      <c r="A201" s="72">
        <v>169</v>
      </c>
      <c r="B201" s="67">
        <v>1</v>
      </c>
      <c r="C201" s="11" t="s">
        <v>260</v>
      </c>
      <c r="D201" s="11">
        <v>15</v>
      </c>
      <c r="E201" s="11">
        <v>15</v>
      </c>
      <c r="F201" s="37" t="s">
        <v>241</v>
      </c>
      <c r="G201" s="33">
        <v>82500</v>
      </c>
      <c r="H201" s="11"/>
      <c r="I201" s="11"/>
      <c r="J201" s="40">
        <f>E201*G201</f>
        <v>1237500</v>
      </c>
    </row>
    <row r="202" spans="1:10" x14ac:dyDescent="0.25">
      <c r="A202" s="72">
        <v>170</v>
      </c>
      <c r="B202" s="67">
        <v>2</v>
      </c>
      <c r="C202" s="11" t="s">
        <v>211</v>
      </c>
      <c r="D202" s="11">
        <v>12</v>
      </c>
      <c r="E202" s="11">
        <v>12</v>
      </c>
      <c r="F202" s="37" t="s">
        <v>241</v>
      </c>
      <c r="G202" s="33">
        <v>110600</v>
      </c>
      <c r="H202" s="11"/>
      <c r="I202" s="11"/>
      <c r="J202" s="40">
        <f>E202*G202</f>
        <v>1327200</v>
      </c>
    </row>
    <row r="203" spans="1:10" x14ac:dyDescent="0.25">
      <c r="A203" s="72"/>
      <c r="B203" s="17">
        <v>1010306010</v>
      </c>
      <c r="C203" s="11" t="s">
        <v>212</v>
      </c>
      <c r="D203" s="11"/>
      <c r="E203" s="11"/>
      <c r="F203" s="37"/>
      <c r="G203" s="33"/>
      <c r="H203" s="11"/>
      <c r="I203" s="11"/>
      <c r="J203" s="40">
        <f t="shared" ref="J203:J215" si="8">E203*G203</f>
        <v>0</v>
      </c>
    </row>
    <row r="204" spans="1:10" x14ac:dyDescent="0.25">
      <c r="A204" s="72">
        <v>171</v>
      </c>
      <c r="B204" s="67">
        <v>2</v>
      </c>
      <c r="C204" s="11" t="s">
        <v>213</v>
      </c>
      <c r="D204" s="11">
        <v>22</v>
      </c>
      <c r="E204" s="11">
        <v>22</v>
      </c>
      <c r="F204" s="37" t="s">
        <v>241</v>
      </c>
      <c r="G204" s="33">
        <v>5000</v>
      </c>
      <c r="H204" s="11"/>
      <c r="I204" s="11"/>
      <c r="J204" s="40">
        <f t="shared" si="8"/>
        <v>110000</v>
      </c>
    </row>
    <row r="205" spans="1:10" x14ac:dyDescent="0.25">
      <c r="A205" s="72">
        <v>172</v>
      </c>
      <c r="B205" s="67">
        <v>4</v>
      </c>
      <c r="C205" s="11" t="s">
        <v>214</v>
      </c>
      <c r="D205" s="11">
        <v>168</v>
      </c>
      <c r="E205" s="11">
        <v>168</v>
      </c>
      <c r="F205" s="37" t="s">
        <v>241</v>
      </c>
      <c r="G205" s="33">
        <v>6600</v>
      </c>
      <c r="H205" s="11"/>
      <c r="I205" s="11"/>
      <c r="J205" s="40">
        <f t="shared" si="8"/>
        <v>1108800</v>
      </c>
    </row>
    <row r="206" spans="1:10" x14ac:dyDescent="0.25">
      <c r="A206" s="72">
        <v>173</v>
      </c>
      <c r="B206" s="68">
        <v>5</v>
      </c>
      <c r="C206" s="8" t="s">
        <v>215</v>
      </c>
      <c r="D206" s="8">
        <v>122</v>
      </c>
      <c r="E206" s="8">
        <v>122</v>
      </c>
      <c r="F206" s="35" t="s">
        <v>241</v>
      </c>
      <c r="G206" s="31">
        <v>6050</v>
      </c>
      <c r="H206" s="8"/>
      <c r="I206" s="8"/>
      <c r="J206" s="40">
        <f t="shared" si="8"/>
        <v>738100</v>
      </c>
    </row>
    <row r="207" spans="1:10" x14ac:dyDescent="0.25">
      <c r="A207" s="72">
        <v>174</v>
      </c>
      <c r="B207" s="67">
        <v>6</v>
      </c>
      <c r="C207" s="11" t="s">
        <v>216</v>
      </c>
      <c r="D207" s="11">
        <v>3</v>
      </c>
      <c r="E207" s="11">
        <v>3</v>
      </c>
      <c r="F207" s="37" t="s">
        <v>241</v>
      </c>
      <c r="G207" s="33">
        <v>14520</v>
      </c>
      <c r="H207" s="11"/>
      <c r="I207" s="11"/>
      <c r="J207" s="40">
        <f t="shared" si="8"/>
        <v>43560</v>
      </c>
    </row>
    <row r="208" spans="1:10" x14ac:dyDescent="0.25">
      <c r="A208" s="72">
        <v>175</v>
      </c>
      <c r="B208" s="67">
        <v>7</v>
      </c>
      <c r="C208" s="11" t="s">
        <v>217</v>
      </c>
      <c r="D208" s="11">
        <v>35</v>
      </c>
      <c r="E208" s="11">
        <v>35</v>
      </c>
      <c r="F208" s="37" t="s">
        <v>241</v>
      </c>
      <c r="G208" s="33">
        <v>7590</v>
      </c>
      <c r="H208" s="11"/>
      <c r="I208" s="11"/>
      <c r="J208" s="40">
        <f t="shared" si="8"/>
        <v>265650</v>
      </c>
    </row>
    <row r="209" spans="1:10" x14ac:dyDescent="0.25">
      <c r="A209" s="72">
        <v>176</v>
      </c>
      <c r="B209" s="67">
        <v>12</v>
      </c>
      <c r="C209" s="11" t="s">
        <v>218</v>
      </c>
      <c r="D209" s="11">
        <v>9</v>
      </c>
      <c r="E209" s="11">
        <v>9</v>
      </c>
      <c r="F209" s="37" t="s">
        <v>241</v>
      </c>
      <c r="G209" s="33">
        <v>9900</v>
      </c>
      <c r="H209" s="11"/>
      <c r="I209" s="11"/>
      <c r="J209" s="40">
        <f t="shared" si="8"/>
        <v>89100</v>
      </c>
    </row>
    <row r="210" spans="1:10" ht="24" x14ac:dyDescent="0.25">
      <c r="A210" s="72"/>
      <c r="B210" s="17">
        <v>1010399999</v>
      </c>
      <c r="C210" s="11" t="s">
        <v>219</v>
      </c>
      <c r="D210" s="11"/>
      <c r="E210" s="11"/>
      <c r="F210" s="37"/>
      <c r="G210" s="33"/>
      <c r="H210" s="11"/>
      <c r="I210" s="11"/>
      <c r="J210" s="40">
        <f t="shared" si="8"/>
        <v>0</v>
      </c>
    </row>
    <row r="211" spans="1:10" x14ac:dyDescent="0.25">
      <c r="A211" s="72">
        <v>177</v>
      </c>
      <c r="B211" s="67">
        <v>1</v>
      </c>
      <c r="C211" s="11" t="s">
        <v>220</v>
      </c>
      <c r="D211" s="11">
        <v>8</v>
      </c>
      <c r="E211" s="11">
        <v>8</v>
      </c>
      <c r="F211" s="37" t="s">
        <v>241</v>
      </c>
      <c r="G211" s="33">
        <v>654500</v>
      </c>
      <c r="H211" s="11">
        <v>550000</v>
      </c>
      <c r="I211" s="11"/>
      <c r="J211" s="40">
        <f>(5*H211)+(3*G211)</f>
        <v>4713500</v>
      </c>
    </row>
    <row r="212" spans="1:10" x14ac:dyDescent="0.25">
      <c r="A212" s="72">
        <v>178</v>
      </c>
      <c r="B212" s="67">
        <v>3</v>
      </c>
      <c r="C212" s="11" t="s">
        <v>221</v>
      </c>
      <c r="D212" s="11">
        <v>2</v>
      </c>
      <c r="E212" s="11">
        <v>2</v>
      </c>
      <c r="F212" s="37" t="s">
        <v>241</v>
      </c>
      <c r="G212" s="33">
        <v>16500</v>
      </c>
      <c r="H212" s="11"/>
      <c r="I212" s="11"/>
      <c r="J212" s="40">
        <f t="shared" si="8"/>
        <v>33000</v>
      </c>
    </row>
    <row r="213" spans="1:10" x14ac:dyDescent="0.25">
      <c r="A213" s="72">
        <v>179</v>
      </c>
      <c r="B213" s="67">
        <v>4</v>
      </c>
      <c r="C213" s="11" t="s">
        <v>222</v>
      </c>
      <c r="D213" s="11">
        <v>20</v>
      </c>
      <c r="E213" s="11">
        <v>20</v>
      </c>
      <c r="F213" s="37" t="s">
        <v>241</v>
      </c>
      <c r="G213" s="33">
        <v>14762</v>
      </c>
      <c r="H213" s="11"/>
      <c r="I213" s="11"/>
      <c r="J213" s="40">
        <f>E213*G213</f>
        <v>295240</v>
      </c>
    </row>
    <row r="214" spans="1:10" x14ac:dyDescent="0.25">
      <c r="A214" s="72">
        <v>180</v>
      </c>
      <c r="B214" s="67">
        <v>5</v>
      </c>
      <c r="C214" s="11" t="s">
        <v>223</v>
      </c>
      <c r="D214" s="11">
        <v>38</v>
      </c>
      <c r="E214" s="11">
        <v>38</v>
      </c>
      <c r="F214" s="37" t="s">
        <v>241</v>
      </c>
      <c r="G214" s="33">
        <v>6050</v>
      </c>
      <c r="H214" s="11"/>
      <c r="I214" s="11"/>
      <c r="J214" s="40">
        <f t="shared" si="8"/>
        <v>229900</v>
      </c>
    </row>
    <row r="215" spans="1:10" x14ac:dyDescent="0.25">
      <c r="A215" s="72">
        <v>181</v>
      </c>
      <c r="B215" s="67">
        <v>13</v>
      </c>
      <c r="C215" s="11" t="s">
        <v>228</v>
      </c>
      <c r="D215" s="42">
        <v>9</v>
      </c>
      <c r="E215" s="42">
        <v>9</v>
      </c>
      <c r="F215" s="43" t="s">
        <v>241</v>
      </c>
      <c r="G215" s="44">
        <v>68200</v>
      </c>
      <c r="H215" s="42"/>
      <c r="I215" s="42"/>
      <c r="J215" s="45">
        <f t="shared" si="8"/>
        <v>613800</v>
      </c>
    </row>
    <row r="216" spans="1:10" x14ac:dyDescent="0.25">
      <c r="A216" s="73" t="s">
        <v>276</v>
      </c>
      <c r="B216" s="74"/>
      <c r="C216" s="75"/>
      <c r="D216" s="76">
        <f>SUM(D13:D215)</f>
        <v>5161</v>
      </c>
      <c r="E216" s="76">
        <f t="shared" ref="E216:J216" si="9">SUM(E13:E215)</f>
        <v>5161</v>
      </c>
      <c r="F216" s="76"/>
      <c r="G216" s="76"/>
      <c r="H216" s="76"/>
      <c r="I216" s="76"/>
      <c r="J216" s="77">
        <f t="shared" si="9"/>
        <v>245495734</v>
      </c>
    </row>
    <row r="220" spans="1:10" x14ac:dyDescent="0.25">
      <c r="H220" s="63" t="s">
        <v>277</v>
      </c>
    </row>
    <row r="221" spans="1:10" x14ac:dyDescent="0.25">
      <c r="A221" s="64" t="s">
        <v>279</v>
      </c>
      <c r="H221" s="63"/>
    </row>
    <row r="222" spans="1:10" x14ac:dyDescent="0.25">
      <c r="A222" s="63" t="s">
        <v>280</v>
      </c>
      <c r="H222" s="63" t="s">
        <v>278</v>
      </c>
    </row>
    <row r="226" spans="1:9" x14ac:dyDescent="0.25">
      <c r="A226" s="78"/>
      <c r="H226" s="79"/>
      <c r="I226" s="79"/>
    </row>
  </sheetData>
  <mergeCells count="9">
    <mergeCell ref="B3:J3"/>
    <mergeCell ref="B4:J4"/>
    <mergeCell ref="A10:A11"/>
    <mergeCell ref="A216:C216"/>
    <mergeCell ref="B10:B11"/>
    <mergeCell ref="C10:C11"/>
    <mergeCell ref="D10:F10"/>
    <mergeCell ref="G10:I10"/>
    <mergeCell ref="J10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lp_lap_persediaan.frx</dc:title>
  <dc:creator>PPPOMN-L66</dc:creator>
  <cp:lastModifiedBy>Windows User</cp:lastModifiedBy>
  <dcterms:created xsi:type="dcterms:W3CDTF">2021-12-27T02:21:54Z</dcterms:created>
  <dcterms:modified xsi:type="dcterms:W3CDTF">2022-01-27T07:45:33Z</dcterms:modified>
</cp:coreProperties>
</file>