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zair Awan"/>
  <workbookPr/>
  <bookViews>
    <workbookView activeTab="22" xWindow="240" yWindow="60" windowWidth="23256" windowHeight="12456" tabRatio="802"/>
  </bookViews>
  <sheets>
    <sheet name="Double Click To Fill" sheetId="1" r:id="rId4"/>
    <sheet name="Excel Move Cells" sheetId="2" r:id="rId5"/>
    <sheet name="Adding New Columns" sheetId="3" r:id="rId6"/>
    <sheet name="Formulas" sheetId="4" r:id="rId7"/>
    <sheet name="Relative References" sheetId="5" r:id="rId8"/>
    <sheet name="Arithmetic Operators" sheetId="6" r:id="rId9"/>
    <sheet name="AVERAGE" sheetId="7" r:id="rId10"/>
    <sheet name="AVERAGEIF" sheetId="8" r:id="rId11"/>
    <sheet name="AVERAGEIFS " sheetId="9" r:id="rId12"/>
    <sheet name="CONCAT " sheetId="10" r:id="rId13"/>
    <sheet name="COUNT " sheetId="11" r:id="rId14"/>
    <sheet name="If Function" sheetId="12" r:id="rId15"/>
    <sheet name="LEFT and RIGHT" sheetId="13" r:id="rId16"/>
    <sheet name="LOWER" sheetId="14" r:id="rId17"/>
    <sheet name="MAX" sheetId="15" r:id="rId18"/>
    <sheet name="MEDIAN" sheetId="16" r:id="rId19"/>
    <sheet name="MODE" sheetId="17" r:id="rId20"/>
    <sheet name="NPV" sheetId="18" r:id="rId21"/>
    <sheet name="OR and RAND" sheetId="19" r:id="rId22"/>
    <sheet name="STDEV.P and STDEV.R" sheetId="20" r:id="rId23"/>
    <sheet name="SUM and there functions" sheetId="21" r:id="rId24"/>
    <sheet name="TRIM and CLEAN" sheetId="22" r:id="rId25"/>
    <sheet name="VLookup" sheetId="23" r:id="rId26"/>
  </sheets>
  <definedNames>
    <definedName name="Alldata">'STDEV.P and STDEV.R'!$A$1:$I$21</definedName>
    <definedName name="mydata">VLookup!$A$3:$C$16</definedName>
    <definedName name="mydara">VLookup!$A$3:$C$16</definedName>
  </definedNames>
  <calcPr/>
  <extLst>
    <ext uri="smNativeData">
      <pm:revision xmlns:pm="smNativeData" day="1733328367" val="1068" rev="124" revOS="4" revMin="124" revMax="0"/>
      <pm:docPrefs xmlns:pm="smNativeData" id="1733328367" fixedDigits="0" showNotice="1" showFrameBounds="1" autoChart="1" recalcOnPrint="1" recalcOnCopy="1" finalRounding="1" compatTextArt="1" tab="567" useDefinedPrintRange="1" printArea="currentSheet"/>
      <pm:compatibility xmlns:pm="smNativeData" id="1733328367" overlapCells="1"/>
      <pm:defCurrency xmlns:pm="smNativeData" id="1733328367"/>
      <pm:specialFilter xmlns:pm="smNativeData" id="1733328367">
        <pm:filterColumn colId="3" operator="containsNot">
          <s/>
        </pm:filterColumn>
        <pm:filterColumn colId="-1">
          <s/>
        </pm:filterColumn>
        <pm:filterColumn colId="-1">
          <s/>
        </pm:filterColumn>
      </pm:specialFilter>
      <pm:sortOptions xmlns:pm="smNativeData" id="1733328367">
        <pm:column colId="0" sortType="descending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<sst xmlns="http://schemas.openxmlformats.org/spreadsheetml/2006/main" count="862" uniqueCount="268">
  <si>
    <t xml:space="preserve">        Name</t>
  </si>
  <si>
    <t>Attack</t>
  </si>
  <si>
    <t>Defense</t>
  </si>
  <si>
    <t>Total</t>
  </si>
  <si>
    <t>Random</t>
  </si>
  <si>
    <t>Atk+def</t>
  </si>
  <si>
    <t xml:space="preserve">        Caterpie</t>
  </si>
  <si>
    <t xml:space="preserve">    </t>
  </si>
  <si>
    <t>Health</t>
  </si>
  <si>
    <t>Charmander</t>
  </si>
  <si>
    <t>Pikachu</t>
  </si>
  <si>
    <t>Bulbasaur</t>
  </si>
  <si>
    <t>Squirtle</t>
  </si>
  <si>
    <t>Trainer</t>
  </si>
  <si>
    <t>Iva</t>
  </si>
  <si>
    <t>Liam</t>
  </si>
  <si>
    <t>Trainers</t>
  </si>
  <si>
    <t>Pokeball</t>
  </si>
  <si>
    <t>Great Balls</t>
  </si>
  <si>
    <t>Ultra Balls</t>
  </si>
  <si>
    <t>Adora</t>
  </si>
  <si>
    <t>Pokeballs</t>
  </si>
  <si>
    <t>Great balls</t>
  </si>
  <si>
    <t>Absolute Reference</t>
  </si>
  <si>
    <t>Pablo</t>
  </si>
  <si>
    <t>Jenny</t>
  </si>
  <si>
    <t>Iben</t>
  </si>
  <si>
    <t>Kasper</t>
  </si>
  <si>
    <t>Cost</t>
  </si>
  <si>
    <t>Price</t>
  </si>
  <si>
    <t xml:space="preserve">    Trainer</t>
  </si>
  <si>
    <t>Great Ball</t>
  </si>
  <si>
    <t>Ultraball</t>
  </si>
  <si>
    <t>Master Ball</t>
  </si>
  <si>
    <t>Average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</si>
  <si>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</si>
  <si>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</si>
  <si>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</si>
  <si>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</si>
  <si>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</si>
  <si>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</si>
  <si>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Name</t>
  </si>
  <si>
    <t>Type 1</t>
  </si>
  <si>
    <t>Speed</t>
  </si>
  <si>
    <t xml:space="preserve">    Bulbasaur</t>
  </si>
  <si>
    <t>Grass</t>
  </si>
  <si>
    <t>Type</t>
  </si>
  <si>
    <t>Average Speed</t>
  </si>
  <si>
    <t>Average Speed Fire</t>
  </si>
  <si>
    <t xml:space="preserve">    Ivysaur</t>
  </si>
  <si>
    <t xml:space="preserve">    Venusaur</t>
  </si>
  <si>
    <t>Fire</t>
  </si>
  <si>
    <t xml:space="preserve">    Charmander</t>
  </si>
  <si>
    <t>Water</t>
  </si>
  <si>
    <t xml:space="preserve">    Charmeleon</t>
  </si>
  <si>
    <t xml:space="preserve">    Charizard</t>
  </si>
  <si>
    <t xml:space="preserve">    Squirtle</t>
  </si>
  <si>
    <t xml:space="preserve">    Wartortle</t>
  </si>
  <si>
    <t xml:space="preserve">    Blastoise</t>
  </si>
  <si>
    <t>Generation</t>
  </si>
  <si>
    <t>Gen.</t>
  </si>
  <si>
    <t>Average Defense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</si>
  <si>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</si>
  <si>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</si>
  <si>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</si>
  <si>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</si>
  <si>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</si>
  <si>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</si>
  <si>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Name</t>
  </si>
  <si>
    <t>Department</t>
  </si>
  <si>
    <t>Salary</t>
  </si>
  <si>
    <t>Salary above 50,000,</t>
  </si>
  <si>
    <t>Ali</t>
  </si>
  <si>
    <t>Sales</t>
  </si>
  <si>
    <t>Sara</t>
  </si>
  <si>
    <t>Marketing</t>
  </si>
  <si>
    <t>Ahmed</t>
  </si>
  <si>
    <t>Hina</t>
  </si>
  <si>
    <t>Zain</t>
  </si>
  <si>
    <t>Total stats</t>
  </si>
  <si>
    <t>Concat</t>
  </si>
  <si>
    <t>Concat 2</t>
  </si>
  <si>
    <t>Concat 3</t>
  </si>
  <si>
    <t xml:space="preserve">    Mankey</t>
  </si>
  <si>
    <t>Fighting</t>
  </si>
  <si>
    <t xml:space="preserve">    Poliwrath</t>
  </si>
  <si>
    <t xml:space="preserve">    Victreebel</t>
  </si>
  <si>
    <t xml:space="preserve">    Tentacool</t>
  </si>
  <si>
    <t xml:space="preserve">    Magneton</t>
  </si>
  <si>
    <t>Electric</t>
  </si>
  <si>
    <t xml:space="preserve">    Dewgong</t>
  </si>
  <si>
    <t xml:space="preserve">    Cloyster</t>
  </si>
  <si>
    <t xml:space="preserve">    Onix</t>
  </si>
  <si>
    <t>Rock</t>
  </si>
  <si>
    <t xml:space="preserve">    Dragonair</t>
  </si>
  <si>
    <t>Dragon</t>
  </si>
  <si>
    <t xml:space="preserve">    Pidgeotto</t>
  </si>
  <si>
    <t>Normal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</si>
  <si>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</si>
  <si>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</si>
  <si>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</si>
  <si>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</si>
  <si>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</si>
  <si>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</si>
  <si>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>Poison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</si>
  <si>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</si>
  <si>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</si>
  <si>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</si>
  <si>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</si>
  <si>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</si>
  <si>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Type 2</t>
  </si>
  <si>
    <t>Count Blank Cells</t>
  </si>
  <si>
    <t>Steel</t>
  </si>
  <si>
    <t>Ice</t>
  </si>
  <si>
    <t>Ground</t>
  </si>
  <si>
    <t>Flying</t>
  </si>
  <si>
    <t>Total Seats</t>
  </si>
  <si>
    <t>CountIf</t>
  </si>
  <si>
    <t>CountIfs</t>
  </si>
  <si>
    <t>Count</t>
  </si>
  <si>
    <t xml:space="preserve">  Name</t>
  </si>
  <si>
    <t>Grass Type</t>
  </si>
  <si>
    <t>More Than 500 Total Stats</t>
  </si>
  <si>
    <t>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</si>
  <si>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</si>
  <si>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</si>
  <si>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</si>
  <si>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</si>
  <si>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</si>
  <si>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</si>
  <si>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</si>
  <si>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</si>
  <si>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</si>
  <si>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</si>
  <si>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Speed Category</t>
  </si>
  <si>
    <t>Random Stats</t>
  </si>
  <si>
    <t>Left of 2nd Column</t>
  </si>
  <si>
    <t>Range Cells</t>
  </si>
  <si>
    <t>Right Func</t>
  </si>
  <si>
    <t>Left</t>
  </si>
  <si>
    <t>Lower Case</t>
  </si>
  <si>
    <t>Lower Case 2</t>
  </si>
  <si>
    <t>UpparCase 2</t>
  </si>
  <si>
    <t xml:space="preserve">    ManKey</t>
  </si>
  <si>
    <t>FiGhTINg</t>
  </si>
  <si>
    <t xml:space="preserve">    pOLIwRAth</t>
  </si>
  <si>
    <t>WATER</t>
  </si>
  <si>
    <t xml:space="preserve">    VICtreeBeL</t>
  </si>
  <si>
    <t>GrASs</t>
  </si>
  <si>
    <t xml:space="preserve">    TentaCool</t>
  </si>
  <si>
    <t>WateR</t>
  </si>
  <si>
    <t xml:space="preserve">    MagNETon</t>
  </si>
  <si>
    <t>EleCTric</t>
  </si>
  <si>
    <t xml:space="preserve">    DeWgONg</t>
  </si>
  <si>
    <t>WaTEr</t>
  </si>
  <si>
    <t xml:space="preserve">    CloysTER</t>
  </si>
  <si>
    <t>WAtEr</t>
  </si>
  <si>
    <t xml:space="preserve">    OnIX</t>
  </si>
  <si>
    <t>RoCk</t>
  </si>
  <si>
    <t xml:space="preserve">    DragONAir</t>
  </si>
  <si>
    <t>DRAGON</t>
  </si>
  <si>
    <t xml:space="preserve">    PIDGEOTTO</t>
  </si>
  <si>
    <t>NorMaL</t>
  </si>
  <si>
    <t xml:space="preserve">    RaTTAta</t>
  </si>
  <si>
    <t>NOrmAl</t>
  </si>
  <si>
    <t xml:space="preserve">    BeEDrill</t>
  </si>
  <si>
    <t>BuG</t>
  </si>
  <si>
    <t xml:space="preserve">    DodUO</t>
  </si>
  <si>
    <t>NoRMAl</t>
  </si>
  <si>
    <t xml:space="preserve">    KinGLer</t>
  </si>
  <si>
    <t xml:space="preserve">    NIDoquEEn</t>
  </si>
  <si>
    <t>POIson</t>
  </si>
  <si>
    <t xml:space="preserve">    HitMONChan</t>
  </si>
  <si>
    <t>FighTING</t>
  </si>
  <si>
    <t xml:space="preserve">    CharMELEon</t>
  </si>
  <si>
    <t>FirE</t>
  </si>
  <si>
    <t xml:space="preserve">    ArBOk</t>
  </si>
  <si>
    <t>PoISOn</t>
  </si>
  <si>
    <t xml:space="preserve">    GasTLy</t>
  </si>
  <si>
    <t>gHOsT</t>
  </si>
  <si>
    <t xml:space="preserve">    maGIKarp</t>
  </si>
  <si>
    <t>wATer</t>
  </si>
  <si>
    <t>MAX</t>
  </si>
  <si>
    <t>Median</t>
  </si>
  <si>
    <t xml:space="preserve">    MODE.SNGL</t>
  </si>
  <si>
    <t>MODE</t>
  </si>
  <si>
    <t xml:space="preserve">    Year</t>
  </si>
  <si>
    <t>Cash flow</t>
  </si>
  <si>
    <t>Discount Rate</t>
  </si>
  <si>
    <t>NPV</t>
  </si>
  <si>
    <t>Water Type OR more than 60 Defense</t>
  </si>
  <si>
    <t>Combine with If</t>
  </si>
  <si>
    <t>Generate Random Number</t>
  </si>
  <si>
    <t xml:space="preserve">    #</t>
  </si>
  <si>
    <t>Helper</t>
  </si>
  <si>
    <t>Ivysaur</t>
  </si>
  <si>
    <t>Venusaur</t>
  </si>
  <si>
    <t>STDEV.P</t>
  </si>
  <si>
    <t>STDEV.S</t>
  </si>
  <si>
    <t>Charmeleon</t>
  </si>
  <si>
    <t>Charizard</t>
  </si>
  <si>
    <t>Count Blank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</si>
  <si>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</si>
  <si>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</si>
  <si>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</si>
  <si>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</si>
  <si>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</si>
  <si>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</si>
  <si>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</si>
  <si>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</si>
  <si>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</si>
  <si>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</si>
  <si>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</si>
  <si>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</si>
  <si>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</si>
  <si>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Sum</t>
  </si>
  <si>
    <t>Total SumIf</t>
  </si>
  <si>
    <t>SumIfs</t>
  </si>
  <si>
    <t>Name With Trim</t>
  </si>
  <si>
    <t>Trim</t>
  </si>
  <si>
    <t>Trim and Clean</t>
  </si>
  <si>
    <t xml:space="preserve">  Fighting</t>
  </si>
  <si>
    <t xml:space="preserve">      Poliwrath</t>
  </si>
  <si>
    <t xml:space="preserve">  Grass</t>
  </si>
  <si>
    <t xml:space="preserve">      Tentacool</t>
  </si>
  <si>
    <t xml:space="preserve"> Water</t>
  </si>
  <si>
    <t xml:space="preserve">    Electric</t>
  </si>
  <si>
    <t xml:space="preserve">      Cloyster</t>
  </si>
  <si>
    <t xml:space="preserve">  Water</t>
  </si>
  <si>
    <t xml:space="preserve">     Onix</t>
  </si>
  <si>
    <t xml:space="preserve">     Dragonair</t>
  </si>
  <si>
    <t xml:space="preserve">      Pidgeotto</t>
  </si>
  <si>
    <t xml:space="preserve"> Normal</t>
  </si>
  <si>
    <t xml:space="preserve">  Normal</t>
  </si>
  <si>
    <t xml:space="preserve">   Normal</t>
  </si>
  <si>
    <t xml:space="preserve">  Poison</t>
  </si>
  <si>
    <t xml:space="preserve">      Charmeleon</t>
  </si>
  <si>
    <t xml:space="preserve">             Ghost</t>
  </si>
  <si>
    <t xml:space="preserve">     Magikarp</t>
  </si>
  <si>
    <t>Raw Data Extract</t>
  </si>
  <si>
    <t>Pay Report</t>
  </si>
  <si>
    <t>Employee ID</t>
  </si>
  <si>
    <t>Last Name</t>
  </si>
  <si>
    <t>First Name</t>
  </si>
  <si>
    <t>Pay</t>
  </si>
  <si>
    <t>Doe</t>
  </si>
  <si>
    <t>John</t>
  </si>
  <si>
    <t>Cline</t>
  </si>
  <si>
    <t>Andy</t>
  </si>
  <si>
    <t>Smith</t>
  </si>
  <si>
    <t>Pan</t>
  </si>
  <si>
    <t>Peter</t>
  </si>
  <si>
    <t>Favre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</si>
  <si>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</si>
  <si>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</si>
  <si>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</si>
  <si>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</si>
  <si>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</si>
  <si>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</si>
  <si>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</si>
  <si>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</si>
  <si>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</si>
  <si>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</si>
  <si>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</si>
  <si>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</si>
  <si>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Prince</t>
  </si>
  <si>
    <t>Pitt</t>
  </si>
  <si>
    <t>Brad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</si>
</sst>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  <numFmt numFmtId="9" formatCode="0%"/>
    <numFmt numFmtId="164" formatCode="[$$-409]#,##0.00_);([$$-409]#,##0.00)"/>
    <numFmt numFmtId="165" formatCode="&quot;$&quot;#,##0_);\(&quot;$&quot;#,##0\);&quot;$&quot;0_)"/>
  </numFmts>
  <fonts count="9">
    <font>
      <name val="Aptos Narrow"/>
      <family val="2"/>
      <color rgb="FF000000"/>
      <sz val="11"/>
      <extLst>
        <ext uri="smNativeData">
          <pm:charSpec xmlns:pm="smNativeData" id="1733328367" ulstyle="none" kern="1">
            <pm:latin face="Aptos Narrow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33283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ptos Narrow"/>
      <family val="2"/>
      <b/>
      <color rgb="FF000000"/>
      <sz val="11"/>
      <extLst>
        <ext uri="smNativeData">
          <pm:charSpec xmlns:pm="smNativeData" id="1733328367" ulstyle="none" kern="1">
            <pm:latin face="Aptos Narrow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ptos Narrow"/>
      <family val="2"/>
      <b/>
      <color rgb="FF000000"/>
      <sz val="11"/>
      <extLst>
        <ext uri="smNativeData">
          <pm:charSpec xmlns:pm="smNativeData" id="1733328367" ulstyle="none" kern="1">
            <pm:latin face="Aptos Narrow" sz="220" lang="default" weight="bold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14042"/>
      <sz val="16"/>
      <extLst>
        <ext uri="smNativeData">
          <pm:charSpec xmlns:pm="smNativeData" id="1733328367" fgClr="414042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733328367" ulstyle="none" kern="1">
            <pm:latin face="Calibri" sz="320" lang="default"/>
            <pm:cs face="Times New Roman" sz="320" lang="default"/>
            <pm:ea face="SimSun" sz="3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3332836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1BD62"/>
      <sz val="16"/>
      <extLst>
        <ext uri="smNativeData">
          <pm:charSpec xmlns:pm="smNativeData" id="1733328367" fgClr="F1BD62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33328367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3328367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414042"/>
        <bgColor rgb="FFFFFFFF"/>
        <extLst>
          <ext uri="smNativeData">
            <pm:shade xmlns:pm="smNativeData" id="1733328367" type="1" fgLvl="100" fgClr="00414042" bgLvl="100" bgClr="00000000"/>
          </ext>
        </extLst>
      </patternFill>
    </fill>
    <fill>
      <patternFill patternType="solid">
        <fgColor rgb="FF414042"/>
        <bgColor rgb="FFFFFFFF"/>
        <extLst>
          <ext uri="smNativeData">
            <pm:shade xmlns:pm="smNativeData" id="1733328367" type="1" fgLvl="100" fgClr="00414042" bgLvl="100" bgClr="00000000"/>
          </ext>
        </extLst>
      </patternFill>
    </fill>
    <fill>
      <patternFill patternType="solid">
        <fgColor rgb="FF414042"/>
        <bgColor rgb="FFFFFFFF"/>
        <extLst>
          <ext uri="smNativeData">
            <pm:shade xmlns:pm="smNativeData" id="1733328367" type="1" fgLvl="100" fgClr="00414042" bgLvl="100" bgClr="00000000"/>
          </ext>
        </extLst>
      </patternFill>
    </fill>
    <fill>
      <patternFill patternType="solid">
        <fgColor rgb="FFF1BD62"/>
        <bgColor rgb="FFFFFFFF"/>
        <extLst>
          <ext uri="smNativeData">
            <pm:shade xmlns:pm="smNativeData" id="1733328367" type="1" fgLvl="100" fgClr="00F1BD62" bgLvl="100" bgClr="00000000"/>
          </ext>
        </extLst>
      </patternFill>
    </fill>
    <fill>
      <patternFill patternType="solid">
        <fgColor rgb="FFF1BD62"/>
        <bgColor rgb="FFFFFFFF"/>
        <extLst>
          <ext uri="smNativeData">
            <pm:shade xmlns:pm="smNativeData" id="1733328367" type="1" fgLvl="100" fgClr="00F1BD62" bgLvl="100" bgClr="00000000"/>
          </ext>
        </extLst>
      </patternFill>
    </fill>
    <fill>
      <patternFill patternType="solid">
        <fgColor rgb="FFF1BD62"/>
        <bgColor rgb="FFFFFFFF"/>
        <extLst>
          <ext uri="smNativeData">
            <pm:shade xmlns:pm="smNativeData" id="1733328367" type="1" fgLvl="100" fgClr="00F1BD62" bgLvl="10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3328367" type="1" fgLvl="100" fgClr="00F2F2F2" bgLvl="100" bgClr="00000000"/>
          </ext>
        </extLst>
      </patternFill>
    </fill>
    <fill>
      <patternFill patternType="solid">
        <fgColor rgb="FFF1BD62"/>
        <bgColor rgb="FFFFFFFF"/>
        <extLst>
          <ext uri="smNativeData">
            <pm:shade xmlns:pm="smNativeData" id="1733328367" type="1" fgLvl="100" fgClr="00F1BD62" bgLvl="100" bgClr="00000000"/>
          </ext>
        </extLst>
      </patternFill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3283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3283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14042"/>
      </bottom>
      <extLst>
        <ext uri="smNativeData">
          <pm:border xmlns:pm="smNativeData" id="1733328367">
            <pm:line position="bottom" type="1" style="0" width="30" dist="20" width2="20" rgb="41404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1BD62"/>
      </bottom>
      <extLst>
        <ext uri="smNativeData">
          <pm:border xmlns:pm="smNativeData" id="1733328367">
            <pm:line position="bottom" type="1" style="0" width="30" dist="20" width2="20" rgb="F1BD62"/>
          </pm:border>
        </ext>
      </extLst>
    </border>
    <border>
      <left style="none">
        <color rgb="FF000000"/>
      </left>
      <right style="medium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1733328367">
            <pm:line position="right" type="1" style="0" width="30" dist="20" width2="20" rgb="FFFFFF"/>
          </pm:border>
        </ext>
      </extLst>
    </border>
    <border>
      <left style="medium">
        <color rgb="FFFFFFFF"/>
      </left>
      <right style="medium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1733328367">
            <pm:line position="left" type="1" style="0" width="30" dist="20" width2="20" rgb="FFFFFF"/>
            <pm:line position="right" type="1" style="0" width="30" dist="20" width2="20" rgb="FFFFFF"/>
          </pm:border>
        </ext>
      </extLst>
    </border>
    <border>
      <left style="medium">
        <color rgb="FFFFFFFF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328367">
            <pm:line position="left" type="1" style="0" width="30" dist="20" width2="20" rgb="FFFFFF"/>
          </pm:border>
        </ext>
      </extLst>
    </border>
    <border>
      <left style="none">
        <color rgb="FF000000"/>
      </left>
      <right style="medium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1733328367">
            <pm:line position="right" type="1" style="0" width="30" dist="20" width2="20" rgb="FFFFFF"/>
          </pm:border>
        </ext>
      </extLst>
    </border>
    <border>
      <left style="medium">
        <color rgb="FFFFFFFF"/>
      </left>
      <right style="medium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1733328367">
            <pm:line position="left" type="1" style="0" width="30" dist="20" width2="20" rgb="FFFFFF"/>
            <pm:line position="right" type="1" style="0" width="30" dist="20" width2="20" rgb="FFFFFF"/>
          </pm:border>
        </ext>
      </extLst>
    </border>
    <border>
      <left style="medium">
        <color rgb="FFFFFFFF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328367">
            <pm:line position="left" type="1" style="0" width="3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3283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3283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9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2" xfId="0" applyFont="1" applyFill="1" applyBorder="1" applyAlignment="1">
      <alignment horizontal="centerContinuous"/>
    </xf>
    <xf numFmtId="0" fontId="5" fillId="0" borderId="2" xfId="0" applyFont="1" applyFill="1" applyBorder="1" applyAlignment="1">
      <alignment horizontal="centerContinuous"/>
    </xf>
    <xf numFmtId="0" fontId="6" fillId="0" borderId="0" xfId="0" applyFont="1"/>
    <xf numFmtId="0" fontId="7" fillId="0" borderId="3" xfId="0" applyFont="1" applyFill="1" applyBorder="1" applyAlignment="1">
      <alignment horizontal="centerContinuous"/>
    </xf>
    <xf numFmtId="0" fontId="6" fillId="0" borderId="3" xfId="0" applyFont="1" applyFill="1" applyBorder="1" applyAlignment="1">
      <alignment horizontal="centerContinuous"/>
    </xf>
    <xf numFmtId="0" fontId="8" fillId="5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165" fontId="6" fillId="0" borderId="0" xfId="0" applyNumberFormat="1" applyFont="1"/>
    <xf numFmtId="0" fontId="6" fillId="11" borderId="10" xfId="0" applyFont="1" applyFill="1"/>
    <xf numFmtId="0" fontId="6" fillId="0" borderId="0" xfId="0" applyFont="1"/>
    <xf numFmtId="165" fontId="6" fillId="11" borderId="10" xfId="0" applyNumberFormat="1" applyFont="1" applyFill="1"/>
    <xf numFmtId="0" fontId="3" fillId="0" borderId="0" xfId="0" applyFont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733328367" count="1">
        <pm:charStyle name="Normal" fontId="0" Id="1"/>
      </pm:charStyles>
      <pm:colors xmlns:pm="smNativeData" id="1733328367" count="3">
        <pm:color name="Color 24" rgb="414042"/>
        <pm:color name="Color 33" rgb="F1BD62"/>
        <pm:color name="Color 34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21"/>
  <sheetViews>
    <sheetView view="normal" workbookViewId="0">
      <selection activeCell="I10" sqref="I10"/>
    </sheetView>
  </sheetViews>
  <sheetFormatPr defaultRowHeight="14.60"/>
  <cols>
    <col min="1" max="1" width="14.106557" customWidth="1"/>
    <col min="3" max="3" width="14.32786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n">
        <v>30</v>
      </c>
      <c r="C2" t="n">
        <v>35</v>
      </c>
      <c r="D2">
        <f>B2+C2</f>
        <v>65</v>
      </c>
      <c r="F2">
        <f>B2+C2</f>
        <v>65</v>
      </c>
    </row>
    <row r="3" spans="1:6">
      <c r="A3" t="s">
        <v>6</v>
      </c>
      <c r="B3" t="n">
        <v>20</v>
      </c>
      <c r="C3" t="n">
        <v>55</v>
      </c>
      <c r="D3">
        <f>B3+C3</f>
        <v>75</v>
      </c>
      <c r="F3">
        <f>B3+C3</f>
        <v>75</v>
      </c>
    </row>
    <row r="4" spans="1:6">
      <c r="A4" t="s">
        <v>6</v>
      </c>
      <c r="B4" t="n">
        <v>45</v>
      </c>
      <c r="C4" t="n">
        <v>50</v>
      </c>
      <c r="D4">
        <f>B4+C4</f>
        <v>95</v>
      </c>
      <c r="F4">
        <f>B4+C4</f>
        <v>95</v>
      </c>
    </row>
    <row r="5" spans="1:6">
      <c r="A5" t="s">
        <v>6</v>
      </c>
      <c r="B5" t="n">
        <v>35</v>
      </c>
      <c r="C5" t="n">
        <v>30</v>
      </c>
      <c r="D5">
        <f>B5+C5</f>
        <v>65</v>
      </c>
      <c r="F5">
        <f>B5+C5</f>
        <v>65</v>
      </c>
    </row>
    <row r="6" spans="1:6">
      <c r="A6" t="s">
        <v>6</v>
      </c>
      <c r="B6" t="n">
        <v>25</v>
      </c>
      <c r="C6" t="n">
        <v>50</v>
      </c>
      <c r="D6">
        <f>B6+C6</f>
        <v>75</v>
      </c>
      <c r="F6">
        <f>B6+C6</f>
        <v>75</v>
      </c>
    </row>
    <row r="7" spans="1:6">
      <c r="A7" t="s">
        <v>6</v>
      </c>
      <c r="B7" t="n">
        <v>90</v>
      </c>
      <c r="C7" t="n">
        <v>40</v>
      </c>
      <c r="D7">
        <f>B7+C7</f>
        <v>130</v>
      </c>
      <c r="F7">
        <f>B7+C7</f>
        <v>130</v>
      </c>
    </row>
    <row r="8" spans="1:6">
      <c r="A8" t="s">
        <v>6</v>
      </c>
      <c r="B8" t="n">
        <v>45</v>
      </c>
      <c r="C8" t="n">
        <v>40</v>
      </c>
      <c r="D8">
        <f>B8+C8</f>
        <v>85</v>
      </c>
      <c r="F8">
        <f>B8+C8</f>
        <v>85</v>
      </c>
    </row>
    <row r="9" spans="1:6">
      <c r="A9" t="s">
        <v>6</v>
      </c>
      <c r="B9" t="n">
        <v>60</v>
      </c>
      <c r="C9" t="n">
        <v>55</v>
      </c>
      <c r="D9">
        <f>B9+C9</f>
        <v>115</v>
      </c>
      <c r="F9">
        <f>B9+C9</f>
        <v>115</v>
      </c>
    </row>
    <row r="10" spans="1:6">
      <c r="A10" t="s">
        <v>6</v>
      </c>
      <c r="B10" t="n">
        <v>80</v>
      </c>
      <c r="C10" t="n">
        <v>75</v>
      </c>
      <c r="D10">
        <f>B10+C10</f>
        <v>155</v>
      </c>
      <c r="F10">
        <f>B10+C10</f>
        <v>155</v>
      </c>
    </row>
    <row r="11" spans="1:6">
      <c r="A11" t="s">
        <v>6</v>
      </c>
      <c r="B11" t="n">
        <v>56</v>
      </c>
      <c r="C11" t="n">
        <v>35</v>
      </c>
      <c r="D11">
        <f>B11+C11</f>
        <v>91</v>
      </c>
      <c r="F11">
        <f>B11+C11</f>
        <v>91</v>
      </c>
    </row>
    <row r="12" spans="1:6">
      <c r="A12" t="s">
        <v>6</v>
      </c>
      <c r="B12" t="n">
        <v>81</v>
      </c>
      <c r="C12" t="n">
        <v>60</v>
      </c>
      <c r="D12">
        <f>B12+C12</f>
        <v>141</v>
      </c>
      <c r="F12">
        <f>B12+C12</f>
        <v>141</v>
      </c>
    </row>
    <row r="13" spans="1:6">
      <c r="A13" t="s">
        <v>6</v>
      </c>
      <c r="B13" t="n">
        <v>60</v>
      </c>
      <c r="C13" t="n">
        <v>30</v>
      </c>
      <c r="D13">
        <f>B13+C13</f>
        <v>90</v>
      </c>
      <c r="F13">
        <f>B13+C13</f>
        <v>90</v>
      </c>
    </row>
    <row r="14" spans="1:6">
      <c r="A14" t="s">
        <v>6</v>
      </c>
      <c r="B14" t="n">
        <v>90</v>
      </c>
      <c r="C14" t="n">
        <v>65</v>
      </c>
      <c r="D14">
        <f>B14+C14</f>
        <v>155</v>
      </c>
      <c r="F14">
        <f>B14+C14</f>
        <v>155</v>
      </c>
    </row>
    <row r="15" spans="1:6">
      <c r="A15" t="s">
        <v>6</v>
      </c>
      <c r="B15" t="n">
        <v>60</v>
      </c>
      <c r="C15" t="n">
        <v>44</v>
      </c>
      <c r="D15">
        <f>B15+C15</f>
        <v>104</v>
      </c>
      <c r="F15">
        <f>B15+C15</f>
        <v>104</v>
      </c>
    </row>
    <row r="16" spans="1:6">
      <c r="A16" t="s">
        <v>6</v>
      </c>
      <c r="B16" t="n">
        <v>85</v>
      </c>
      <c r="C16" t="n">
        <v>69</v>
      </c>
      <c r="D16">
        <f>B16+C16</f>
        <v>154</v>
      </c>
      <c r="F16">
        <f>B16+C16</f>
        <v>154</v>
      </c>
    </row>
    <row r="17" spans="1:6">
      <c r="A17" t="s">
        <v>6</v>
      </c>
      <c r="B17" t="n">
        <v>55</v>
      </c>
      <c r="C17" t="n">
        <v>40</v>
      </c>
      <c r="D17">
        <f>B17+C17</f>
        <v>95</v>
      </c>
      <c r="F17">
        <f>B17+C17</f>
        <v>95</v>
      </c>
    </row>
    <row r="18" spans="1:6">
      <c r="A18" t="s">
        <v>6</v>
      </c>
      <c r="B18" t="n">
        <v>90</v>
      </c>
      <c r="C18" t="n">
        <v>55</v>
      </c>
      <c r="D18">
        <f>B18+C18</f>
        <v>145</v>
      </c>
      <c r="F18">
        <f>B18+C18</f>
        <v>145</v>
      </c>
    </row>
    <row r="19" spans="1:6">
      <c r="A19" t="s">
        <v>6</v>
      </c>
      <c r="B19" t="n">
        <v>75</v>
      </c>
      <c r="C19" t="n">
        <v>85</v>
      </c>
      <c r="D19">
        <f>B19+C19</f>
        <v>160</v>
      </c>
      <c r="F19">
        <f>B19+C19</f>
        <v>160</v>
      </c>
    </row>
    <row r="20" spans="1:6">
      <c r="A20" t="s">
        <v>6</v>
      </c>
      <c r="B20" t="n">
        <v>100</v>
      </c>
      <c r="C20" t="n">
        <v>110</v>
      </c>
      <c r="D20">
        <f>B20+C20</f>
        <v>210</v>
      </c>
      <c r="F20">
        <f>B20+C20</f>
        <v>210</v>
      </c>
    </row>
    <row r="21" spans="1:1">
      <c r="A21" t="s">
        <v>7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2"/>
  <sheetViews>
    <sheetView view="normal" workbookViewId="0">
      <selection activeCell="A1" sqref="A1:C5"/>
    </sheetView>
  </sheetViews>
  <sheetFormatPr defaultRowHeight="14.60"/>
  <sheetData>
    <row r="1" spans="2:3">
      <c r="B1" t="s">
        <v>8</v>
      </c>
      <c r="C1" t="s">
        <v>1</v>
      </c>
    </row>
    <row r="2" spans="1:3">
      <c r="A2" t="s">
        <v>9</v>
      </c>
      <c r="B2" t="n">
        <v>309</v>
      </c>
      <c r="C2" t="n">
        <v>39</v>
      </c>
    </row>
    <row r="3" spans="1:3">
      <c r="A3" t="s">
        <v>10</v>
      </c>
      <c r="B3" t="n">
        <v>320</v>
      </c>
      <c r="C3" t="n">
        <v>35</v>
      </c>
    </row>
    <row r="4" spans="1:3">
      <c r="A4" t="s">
        <v>11</v>
      </c>
      <c r="B4" t="n">
        <v>318</v>
      </c>
      <c r="C4" t="n">
        <v>45</v>
      </c>
    </row>
    <row r="5" spans="1:3">
      <c r="A5" t="s">
        <v>12</v>
      </c>
      <c r="B5" t="n">
        <v>314</v>
      </c>
      <c r="C5" t="n">
        <v>44</v>
      </c>
    </row>
    <row r="8" spans="7:9">
      <c r="G8" s="1"/>
      <c r="H8" s="1"/>
      <c r="I8" s="1"/>
    </row>
    <row r="9" spans="7:9">
      <c r="G9" s="1"/>
      <c r="H9" s="1"/>
      <c r="I9" s="1"/>
    </row>
    <row r="10" spans="7:9">
      <c r="G10" s="1"/>
      <c r="H10" s="1"/>
      <c r="I10" s="1"/>
    </row>
    <row r="11" spans="7:9">
      <c r="G11" s="1"/>
      <c r="H11" s="1"/>
      <c r="I11" s="1"/>
    </row>
    <row r="12" spans="7:9">
      <c r="G12" s="1"/>
      <c r="H12" s="1"/>
      <c r="I12" s="1"/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6"/>
  <sheetViews>
    <sheetView view="normal" workbookViewId="0">
      <selection activeCell="A7" sqref="A7"/>
    </sheetView>
  </sheetViews>
  <sheetFormatPr defaultRowHeight="14.60"/>
  <sheetData>
    <row r="1" spans="2:4">
      <c r="B1" t="s">
        <v>13</v>
      </c>
      <c r="C1" t="s">
        <v>8</v>
      </c>
      <c r="D1" t="s">
        <v>1</v>
      </c>
    </row>
    <row r="2" spans="1:4">
      <c r="A2" t="s">
        <v>9</v>
      </c>
      <c r="B2" t="s">
        <v>14</v>
      </c>
      <c r="C2" t="n">
        <v>309</v>
      </c>
      <c r="D2" t="n">
        <v>39</v>
      </c>
    </row>
    <row r="3" spans="1:4">
      <c r="A3" t="s">
        <v>10</v>
      </c>
      <c r="B3" t="s">
        <v>14</v>
      </c>
      <c r="C3" t="n">
        <v>320</v>
      </c>
      <c r="D3" t="n">
        <v>35</v>
      </c>
    </row>
    <row r="4" spans="1:4">
      <c r="A4" t="s">
        <v>11</v>
      </c>
      <c r="B4" t="s">
        <v>15</v>
      </c>
      <c r="C4" t="n">
        <v>318</v>
      </c>
      <c r="D4" t="n">
        <v>45</v>
      </c>
    </row>
    <row r="5" spans="1:4">
      <c r="A5" t="s">
        <v>11</v>
      </c>
      <c r="B5" t="s">
        <v>15</v>
      </c>
      <c r="C5" t="n">
        <v>318</v>
      </c>
      <c r="D5" t="n">
        <v>45</v>
      </c>
    </row>
    <row r="6" spans="1:4">
      <c r="A6" t="s">
        <v>12</v>
      </c>
      <c r="B6" t="s">
        <v>15</v>
      </c>
      <c r="C6" t="n">
        <v>314</v>
      </c>
      <c r="D6" t="n">
        <v>44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0"/>
  <sheetViews>
    <sheetView view="normal" workbookViewId="0">
      <selection activeCell="E2" sqref="E2"/>
    </sheetView>
  </sheetViews>
  <sheetFormatPr defaultRowHeight="14.60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5">
      <c r="A2" t="s">
        <v>14</v>
      </c>
      <c r="B2" t="n">
        <v>2</v>
      </c>
      <c r="C2" t="n">
        <v>3</v>
      </c>
      <c r="D2" t="n">
        <v>1</v>
      </c>
      <c r="E2">
        <f>B2+C2+D2</f>
        <v>6</v>
      </c>
    </row>
    <row r="3" spans="1:5">
      <c r="A3" t="s">
        <v>15</v>
      </c>
      <c r="B3" t="n">
        <v>5</v>
      </c>
      <c r="C3" t="n">
        <v>5</v>
      </c>
      <c r="D3" t="n">
        <v>2</v>
      </c>
      <c r="E3">
        <f>B3+C3+D3</f>
        <v>12</v>
      </c>
    </row>
    <row r="4" spans="1:5">
      <c r="A4" t="s">
        <v>20</v>
      </c>
      <c r="B4" t="n">
        <v>10</v>
      </c>
      <c r="C4" t="n">
        <v>2</v>
      </c>
      <c r="D4" t="n">
        <v>3</v>
      </c>
      <c r="E4">
        <f>B4+C4+D4</f>
        <v>15</v>
      </c>
    </row>
    <row r="5" spans="1:5">
      <c r="A5" t="s">
        <v>15</v>
      </c>
      <c r="B5" t="n">
        <v>15</v>
      </c>
      <c r="C5" t="n">
        <v>-1</v>
      </c>
      <c r="D5" t="n">
        <v>4</v>
      </c>
      <c r="E5">
        <f>B5+C5+D5</f>
        <v>18</v>
      </c>
    </row>
    <row r="6" spans="1:5">
      <c r="A6" t="s">
        <v>20</v>
      </c>
      <c r="B6" t="n">
        <v>10</v>
      </c>
      <c r="C6" t="n">
        <v>2</v>
      </c>
      <c r="D6" t="n">
        <v>3</v>
      </c>
      <c r="E6">
        <f>B6+C6+D6</f>
        <v>15</v>
      </c>
    </row>
    <row r="7" spans="1:5">
      <c r="A7" t="s">
        <v>20</v>
      </c>
      <c r="B7" t="n">
        <v>10</v>
      </c>
      <c r="C7" t="n">
        <v>2</v>
      </c>
      <c r="D7" t="n">
        <v>3</v>
      </c>
      <c r="E7">
        <f>B7+C7+D7</f>
        <v>15</v>
      </c>
    </row>
    <row r="8" spans="5:5">
      <c r="E8">
        <f>E2+E3+E6</f>
        <v>33</v>
      </c>
    </row>
    <row r="9" spans="5:5">
      <c r="E9">
        <f>SUM(E2:E7)</f>
        <v>81</v>
      </c>
    </row>
    <row r="10" spans="5:5">
      <c r="E10">
        <f>SUM(25+15+5)</f>
        <v>45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9"/>
  <sheetViews>
    <sheetView view="normal" workbookViewId="0">
      <selection activeCell="C12" sqref="C12"/>
    </sheetView>
  </sheetViews>
  <sheetFormatPr defaultRowHeight="14.60"/>
  <cols>
    <col min="4" max="5" width="17.778689" customWidth="1"/>
  </cols>
  <sheetData>
    <row r="1" spans="1:5">
      <c r="A1" t="s">
        <v>16</v>
      </c>
      <c r="B1" t="s">
        <v>21</v>
      </c>
      <c r="C1" t="s">
        <v>22</v>
      </c>
      <c r="D1" t="s">
        <v>23</v>
      </c>
      <c r="E1" t="s">
        <v>23</v>
      </c>
    </row>
    <row r="2" spans="1:5">
      <c r="A2" t="s">
        <v>14</v>
      </c>
      <c r="B2" t="n">
        <v>2</v>
      </c>
      <c r="C2" t="n">
        <v>3</v>
      </c>
      <c r="D2">
        <f>B2*$C$2</f>
        <v>6</v>
      </c>
      <c r="E2">
        <f>B2*$C2</f>
        <v>6</v>
      </c>
    </row>
    <row r="3" spans="1:5">
      <c r="A3" t="s">
        <v>15</v>
      </c>
      <c r="B3" t="n">
        <v>5</v>
      </c>
      <c r="C3" t="n">
        <v>5</v>
      </c>
      <c r="D3">
        <f>B3*$C$2</f>
        <v>15</v>
      </c>
      <c r="E3">
        <f>B3*$C3</f>
        <v>25</v>
      </c>
    </row>
    <row r="4" spans="1:5">
      <c r="A4" t="s">
        <v>24</v>
      </c>
      <c r="B4" t="n">
        <v>10</v>
      </c>
      <c r="C4" t="n">
        <v>2</v>
      </c>
      <c r="D4">
        <f>B4*$C$2</f>
        <v>30</v>
      </c>
      <c r="E4">
        <f>B4*$C4</f>
        <v>20</v>
      </c>
    </row>
    <row r="5" spans="1:5">
      <c r="A5" t="s">
        <v>25</v>
      </c>
      <c r="B5" t="n">
        <v>7</v>
      </c>
      <c r="C5" t="n">
        <v>1</v>
      </c>
      <c r="D5">
        <f>B5*$C$2</f>
        <v>21</v>
      </c>
      <c r="E5">
        <f>B5*$C5</f>
        <v>7</v>
      </c>
    </row>
    <row r="6" spans="1:5">
      <c r="A6" t="s">
        <v>26</v>
      </c>
      <c r="B6" t="n">
        <v>6</v>
      </c>
      <c r="C6" t="n">
        <v>2</v>
      </c>
      <c r="D6">
        <f>B6*$C$2</f>
        <v>18</v>
      </c>
      <c r="E6">
        <f>B6*$C6</f>
        <v>12</v>
      </c>
    </row>
    <row r="7" spans="1:5">
      <c r="A7" t="s">
        <v>27</v>
      </c>
      <c r="B7" t="n">
        <v>3</v>
      </c>
      <c r="C7" t="n">
        <v>4</v>
      </c>
      <c r="D7">
        <f>B7*$C$2</f>
        <v>9</v>
      </c>
      <c r="E7">
        <f>B7*$C7</f>
        <v>12</v>
      </c>
    </row>
    <row r="9" spans="1:3">
      <c r="A9" t="s">
        <v>16</v>
      </c>
      <c r="B9" t="s">
        <v>21</v>
      </c>
      <c r="C9" t="s">
        <v>28</v>
      </c>
    </row>
    <row r="10" spans="1:3">
      <c r="A10" t="s">
        <v>14</v>
      </c>
      <c r="B10" t="n">
        <v>2</v>
      </c>
      <c r="C10">
        <f>B10*$B$19</f>
        <v>4</v>
      </c>
    </row>
    <row r="11" spans="1:3">
      <c r="A11" t="s">
        <v>15</v>
      </c>
      <c r="B11" t="n">
        <v>5</v>
      </c>
      <c r="C11">
        <f>B11*$B$19</f>
        <v>10</v>
      </c>
    </row>
    <row r="12" spans="1:3">
      <c r="A12" t="s">
        <v>24</v>
      </c>
      <c r="B12" t="n">
        <v>10</v>
      </c>
      <c r="C12">
        <f>B12*$B$19</f>
        <v>20</v>
      </c>
    </row>
    <row r="13" spans="1:3">
      <c r="A13" t="s">
        <v>25</v>
      </c>
      <c r="B13" t="n">
        <v>7</v>
      </c>
      <c r="C13">
        <f>B13*$B$19</f>
        <v>14</v>
      </c>
    </row>
    <row r="14" spans="1:3">
      <c r="A14" t="s">
        <v>26</v>
      </c>
      <c r="B14" t="n">
        <v>6</v>
      </c>
      <c r="C14">
        <f>B14*$B$19</f>
        <v>12</v>
      </c>
    </row>
    <row r="15" spans="1:3">
      <c r="A15" t="s">
        <v>27</v>
      </c>
      <c r="B15" t="n">
        <v>3</v>
      </c>
      <c r="C15">
        <f>B15*$B$19</f>
        <v>6</v>
      </c>
    </row>
    <row r="19" spans="1:2">
      <c r="A19" t="s">
        <v>29</v>
      </c>
      <c r="B19" t="n">
        <v>2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0"/>
  <sheetViews>
    <sheetView view="normal" workbookViewId="0">
      <selection activeCell="C3" sqref="C3"/>
    </sheetView>
  </sheetViews>
  <sheetFormatPr defaultRowHeight="14.60"/>
  <sheetData>
    <row r="1" spans="1:3">
      <c r="A1" t="n">
        <v>10</v>
      </c>
      <c r="B1">
        <f>SUM(A1:A10)</f>
        <v>550</v>
      </c>
      <c r="C1">
        <f>SUM(A1:$B$1)</f>
        <v>560</v>
      </c>
    </row>
    <row r="2" spans="1:3">
      <c r="A2" t="n">
        <v>20</v>
      </c>
      <c r="C2">
        <f>SUM(A$1:$B2)</f>
        <v>580</v>
      </c>
    </row>
    <row r="3" spans="1:3">
      <c r="A3" t="n">
        <v>30</v>
      </c>
      <c r="C3">
        <f>SUM(A$1:$B3)</f>
        <v>610</v>
      </c>
    </row>
    <row r="4" spans="1:3">
      <c r="A4" t="n">
        <v>40</v>
      </c>
      <c r="C4">
        <f>SUM(A$1:$B4)</f>
        <v>650</v>
      </c>
    </row>
    <row r="5" spans="1:3">
      <c r="A5" t="n">
        <v>50</v>
      </c>
      <c r="C5">
        <f>SUM(A$1:$B5)</f>
        <v>700</v>
      </c>
    </row>
    <row r="6" spans="1:3">
      <c r="A6" t="n">
        <v>60</v>
      </c>
      <c r="C6">
        <f>SUM(A$1:$B6)</f>
        <v>760</v>
      </c>
    </row>
    <row r="7" spans="1:3">
      <c r="A7" t="n">
        <v>70</v>
      </c>
      <c r="C7">
        <f>SUM(A$1:$B7)</f>
        <v>830</v>
      </c>
    </row>
    <row r="8" spans="1:3">
      <c r="A8" t="n">
        <v>80</v>
      </c>
      <c r="C8">
        <f>SUM(A$1:$B8)</f>
        <v>910</v>
      </c>
    </row>
    <row r="9" spans="1:3">
      <c r="A9" t="n">
        <v>90</v>
      </c>
      <c r="C9">
        <f>SUM(A$1:$B9)</f>
        <v>1000</v>
      </c>
    </row>
    <row r="10" spans="1:3">
      <c r="A10" t="n">
        <v>100</v>
      </c>
      <c r="C10">
        <f>SUM(A$1:$B10)</f>
        <v>1100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8"/>
  <sheetViews>
    <sheetView view="normal" workbookViewId="0">
      <selection activeCell="F2" sqref="F2:F7"/>
    </sheetView>
  </sheetViews>
  <sheetFormatPr defaultRowHeight="14.60"/>
  <sheetData>
    <row r="1" spans="1:6">
      <c r="A1" t="s">
        <v>30</v>
      </c>
      <c r="B1" t="s">
        <v>17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n">
        <v>10</v>
      </c>
      <c r="C2" t="n">
        <v>4</v>
      </c>
      <c r="D2" t="n">
        <v>1</v>
      </c>
      <c r="E2" t="n">
        <v>1</v>
      </c>
      <c r="F2">
        <f>AVERAGE(B2:E2)</f>
        <v>4</v>
      </c>
    </row>
    <row r="3" spans="1:6">
      <c r="A3" t="s">
        <v>36</v>
      </c>
      <c r="B3" t="n">
        <v>12</v>
      </c>
      <c r="C3" t="n">
        <v>3</v>
      </c>
      <c r="D3" t="n">
        <v>0</v>
      </c>
      <c r="E3" t="n">
        <v>1</v>
      </c>
      <c r="F3">
        <f>AVERAGE(B3:E3)</f>
        <v>4</v>
      </c>
    </row>
    <row r="4" spans="1:6">
      <c r="A4" t="s">
        <v>37</v>
      </c>
      <c r="B4" t="n">
        <v>15</v>
      </c>
      <c r="C4" t="n">
        <v>1</v>
      </c>
      <c r="D4" t="n">
        <v>3</v>
      </c>
      <c r="E4" t="n">
        <v>1</v>
      </c>
      <c r="F4">
        <f>AVERAGE(B4:E4)</f>
        <v>5</v>
      </c>
    </row>
    <row r="5" spans="1:6">
      <c r="A5" t="s">
        <v>38</v>
      </c>
      <c r="B5" t="n">
        <v>4</v>
      </c>
      <c r="C5" t="n">
        <v>2</v>
      </c>
      <c r="D5" t="n">
        <v>6</v>
      </c>
      <c r="E5" t="n">
        <v>0</v>
      </c>
      <c r="F5">
        <f>AVERAGE(B5:E5)</f>
        <v>3</v>
      </c>
    </row>
    <row r="6" spans="1:6">
      <c r="A6" t="s">
        <v>39</v>
      </c>
      <c r="B6" t="n">
        <v>10</v>
      </c>
      <c r="C6" t="n">
        <v>4</v>
      </c>
      <c r="D6" t="n">
        <v>1</v>
      </c>
      <c r="E6" t="n">
        <v>1</v>
      </c>
      <c r="F6">
        <f>AVERAGE(B6:E6)</f>
        <v>4</v>
      </c>
    </row>
    <row r="7" spans="1:6">
      <c r="A7" t="s">
        <v>40</v>
      </c>
      <c r="B7" t="n">
        <v>9</v>
      </c>
      <c r="C7" t="n">
        <v>2</v>
      </c>
      <c r="D7" t="n">
        <v>1</v>
      </c>
      <c r="E7" t="n">
        <v>0</v>
      </c>
      <c r="F7">
        <f>AVERAGE(B7:E7)</f>
        <v>3</v>
      </c>
    </row>
    <row r="8" spans="1:1">
      <c r="A8" t="s">
        <v>7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11"/>
  <sheetViews>
    <sheetView view="normal" workbookViewId="0">
      <selection activeCell="H6" sqref="H6"/>
    </sheetView>
  </sheetViews>
  <sheetFormatPr defaultRowHeight="14.60"/>
  <sheetData>
    <row r="1" spans="1:3">
      <c r="A1" t="s">
        <v>41</v>
      </c>
      <c r="B1" t="s">
        <v>42</v>
      </c>
      <c r="C1" t="s">
        <v>43</v>
      </c>
    </row>
    <row r="2" spans="1:8">
      <c r="A2" t="s">
        <v>44</v>
      </c>
      <c r="B2" t="s">
        <v>45</v>
      </c>
      <c r="C2" t="n">
        <v>45</v>
      </c>
      <c r="E2" t="s">
        <v>46</v>
      </c>
      <c r="F2" t="s">
        <v>47</v>
      </c>
      <c r="H2" t="s">
        <v>48</v>
      </c>
    </row>
    <row r="3" spans="1:8">
      <c r="A3" t="s">
        <v>49</v>
      </c>
      <c r="B3" t="s">
        <v>45</v>
      </c>
      <c r="C3" t="n">
        <v>60</v>
      </c>
      <c r="E3" t="s">
        <v>45</v>
      </c>
      <c r="F3">
        <f>AVERAGEIF(B2:B10,E3,C2:C10)</f>
        <v>61.6666666666666998</v>
      </c>
      <c r="H3">
        <f>AVERAGEIF(B2:B10,E3,C2:C10)</f>
        <v>61.6666666666666998</v>
      </c>
    </row>
    <row r="4" spans="1:8">
      <c r="A4" t="s">
        <v>50</v>
      </c>
      <c r="B4" t="s">
        <v>45</v>
      </c>
      <c r="C4" t="n">
        <v>80</v>
      </c>
      <c r="E4" t="s">
        <v>51</v>
      </c>
      <c r="F4">
        <f>AVERAGEIF(B3:B11,E4,C3:C11)</f>
        <v>81.6666666666666998</v>
      </c>
      <c r="H4">
        <f>AVERAGEIF(B2:B10,E4,C2:C10)</f>
        <v>81.6666666666666998</v>
      </c>
    </row>
    <row r="5" spans="1:8">
      <c r="A5" t="s">
        <v>52</v>
      </c>
      <c r="B5" t="s">
        <v>51</v>
      </c>
      <c r="C5" t="n">
        <v>65</v>
      </c>
      <c r="E5" t="s">
        <v>53</v>
      </c>
      <c r="F5">
        <f>AVERAGEIF(B4:B12,E5,C4:C12)</f>
        <v>59.6666666666666998</v>
      </c>
      <c r="H5">
        <f>AVERAGEIF(B2:B10,E5,C2:C10)</f>
        <v>59.6666666666666998</v>
      </c>
    </row>
    <row r="6" spans="1:3">
      <c r="A6" t="s">
        <v>54</v>
      </c>
      <c r="B6" t="s">
        <v>51</v>
      </c>
      <c r="C6" t="n">
        <v>80</v>
      </c>
    </row>
    <row r="7" spans="1:3">
      <c r="A7" t="s">
        <v>55</v>
      </c>
      <c r="B7" t="s">
        <v>51</v>
      </c>
      <c r="C7" t="n">
        <v>100</v>
      </c>
    </row>
    <row r="8" spans="1:3">
      <c r="A8" t="s">
        <v>56</v>
      </c>
      <c r="B8" t="s">
        <v>53</v>
      </c>
      <c r="C8" t="n">
        <v>43</v>
      </c>
    </row>
    <row r="9" spans="1:3">
      <c r="A9" t="s">
        <v>57</v>
      </c>
      <c r="B9" t="s">
        <v>53</v>
      </c>
      <c r="C9" t="n">
        <v>58</v>
      </c>
    </row>
    <row r="10" spans="1:3">
      <c r="A10" t="s">
        <v>58</v>
      </c>
      <c r="B10" t="s">
        <v>53</v>
      </c>
      <c r="C10" t="n">
        <v>78</v>
      </c>
    </row>
    <row r="11" spans="1:1">
      <c r="A11" t="s">
        <v>7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0"/>
  <sheetViews>
    <sheetView view="normal" workbookViewId="0">
      <selection activeCell="G6" sqref="G6"/>
    </sheetView>
  </sheetViews>
  <sheetFormatPr defaultRowHeight="14.60"/>
  <cols>
    <col min="2" max="2" width="13.663934" customWidth="1"/>
    <col min="3" max="3" width="11.663934" customWidth="1"/>
    <col min="4" max="4" width="11.885246" customWidth="1"/>
    <col min="5" max="5" width="22.442623" customWidth="1"/>
  </cols>
  <sheetData>
    <row r="1" spans="1:7" s="1" customFormat="1">
      <c r="A1" s="1" t="s">
        <v>41</v>
      </c>
      <c r="B1" s="1" t="s">
        <v>42</v>
      </c>
      <c r="C1" s="1" t="s">
        <v>2</v>
      </c>
      <c r="D1" s="1" t="s">
        <v>59</v>
      </c>
      <c r="E1" s="1" t="s">
        <v>46</v>
      </c>
      <c r="F1" s="1" t="s">
        <v>60</v>
      </c>
      <c r="G1" s="1" t="s">
        <v>61</v>
      </c>
    </row>
    <row r="2" spans="1:7">
      <c r="A2" t="s">
        <v>44</v>
      </c>
      <c r="B2" t="s">
        <v>45</v>
      </c>
      <c r="C2" t="n">
        <v>49</v>
      </c>
      <c r="D2" t="n">
        <v>1</v>
      </c>
      <c r="E2" t="s">
        <v>45</v>
      </c>
      <c r="F2" t="n">
        <v>1</v>
      </c>
      <c r="G2">
        <f>_xlfn.AVERAGEIFS(C2:C13,B2:B13,E2,D2:D13,F2)</f>
        <v>65</v>
      </c>
    </row>
    <row r="3" spans="1:7">
      <c r="A3" t="s">
        <v>49</v>
      </c>
      <c r="B3" t="s">
        <v>45</v>
      </c>
      <c r="C3" t="n">
        <v>63</v>
      </c>
      <c r="D3" t="n">
        <v>1</v>
      </c>
      <c r="E3" t="s">
        <v>51</v>
      </c>
      <c r="F3" t="n">
        <v>1</v>
      </c>
      <c r="G3">
        <f>_xlfn.AVERAGEIFS(C3:C14,B3:B14,E3,D3:D14,F3)</f>
        <v>59.6666666666666998</v>
      </c>
    </row>
    <row r="4" spans="1:7">
      <c r="A4" t="s">
        <v>50</v>
      </c>
      <c r="B4" t="s">
        <v>45</v>
      </c>
      <c r="C4" t="n">
        <v>83</v>
      </c>
      <c r="D4" t="n">
        <v>1</v>
      </c>
      <c r="E4" t="s">
        <v>45</v>
      </c>
      <c r="F4" t="n">
        <v>2</v>
      </c>
      <c r="G4">
        <f>_xlfn.AVERAGEIFS(C4:C15,B4:B15,E4,D4:D15,F4)</f>
        <v>81.6666666666666998</v>
      </c>
    </row>
    <row r="5" spans="1:7">
      <c r="A5" t="s">
        <v>52</v>
      </c>
      <c r="B5" t="s">
        <v>51</v>
      </c>
      <c r="C5" t="n">
        <v>43</v>
      </c>
      <c r="D5" t="n">
        <v>1</v>
      </c>
      <c r="E5" t="s">
        <v>51</v>
      </c>
      <c r="F5" t="n">
        <v>2</v>
      </c>
      <c r="G5">
        <f>_xlfn.AVERAGEIFS(C5:C16,B5:B16,E5,D5:D16,F5)</f>
        <v>59.6666666666666998</v>
      </c>
    </row>
    <row r="6" spans="1:7">
      <c r="A6" t="s">
        <v>54</v>
      </c>
      <c r="B6" t="s">
        <v>51</v>
      </c>
      <c r="C6" t="n">
        <v>58</v>
      </c>
      <c r="D6" t="n">
        <v>1</v>
      </c>
      <c r="G6">
        <f>_xlfn.AVERAGEIFS(C2:C13,B2:B13,E4,D2:D13,F3)</f>
        <v>65</v>
      </c>
    </row>
    <row r="7" spans="1:4">
      <c r="A7" t="s">
        <v>55</v>
      </c>
      <c r="B7" t="s">
        <v>51</v>
      </c>
      <c r="C7" t="n">
        <v>78</v>
      </c>
      <c r="D7" t="n">
        <v>1</v>
      </c>
    </row>
    <row r="8" spans="1:4">
      <c r="A8" t="s">
        <v>62</v>
      </c>
      <c r="B8" t="s">
        <v>45</v>
      </c>
      <c r="C8" t="n">
        <v>65</v>
      </c>
      <c r="D8" t="n">
        <v>2</v>
      </c>
    </row>
    <row r="9" spans="1:4">
      <c r="A9" t="s">
        <v>63</v>
      </c>
      <c r="B9" t="s">
        <v>45</v>
      </c>
      <c r="C9" t="n">
        <v>80</v>
      </c>
      <c r="D9" t="n">
        <v>2</v>
      </c>
    </row>
    <row r="10" spans="1:4">
      <c r="A10" t="s">
        <v>64</v>
      </c>
      <c r="B10" t="s">
        <v>45</v>
      </c>
      <c r="C10" t="n">
        <v>100</v>
      </c>
      <c r="D10" t="n">
        <v>2</v>
      </c>
    </row>
    <row r="11" spans="1:4">
      <c r="A11" t="s">
        <v>65</v>
      </c>
      <c r="B11" t="s">
        <v>51</v>
      </c>
      <c r="C11" t="n">
        <v>43</v>
      </c>
      <c r="D11" t="n">
        <v>2</v>
      </c>
    </row>
    <row r="12" spans="1:4">
      <c r="A12" t="s">
        <v>66</v>
      </c>
      <c r="B12" t="s">
        <v>51</v>
      </c>
      <c r="C12" t="n">
        <v>58</v>
      </c>
      <c r="D12" t="n">
        <v>2</v>
      </c>
    </row>
    <row r="13" spans="1:4">
      <c r="A13" t="s">
        <v>67</v>
      </c>
      <c r="B13" t="s">
        <v>51</v>
      </c>
      <c r="C13" t="n">
        <v>78</v>
      </c>
      <c r="D13" t="n">
        <v>2</v>
      </c>
    </row>
    <row r="14" spans="1:1">
      <c r="A14" t="s">
        <v>7</v>
      </c>
    </row>
    <row r="15" spans="1:5">
      <c r="A15" s="4" t="s">
        <v>68</v>
      </c>
      <c r="B15" s="4" t="s">
        <v>69</v>
      </c>
      <c r="C15" s="4" t="s">
        <v>70</v>
      </c>
      <c r="D15" s="4" t="s">
        <v>34</v>
      </c>
      <c r="E15" s="4" t="s">
        <v>71</v>
      </c>
    </row>
    <row r="16" spans="1:5">
      <c r="A16" s="3" t="s">
        <v>72</v>
      </c>
      <c r="B16" s="3" t="s">
        <v>73</v>
      </c>
      <c r="C16" s="5" t="n">
        <v>50000</v>
      </c>
      <c r="D16">
        <f>_xlfn.AVERAGEIFS(C16:C20,B16:B20,B16)</f>
        <v>58333.3333333332994</v>
      </c>
      <c r="E16">
        <f>_xlfn.AVERAGEIFS(C16:C20,B16:B20,B16,C16:C20,"&gt;50,000")</f>
        <v>62500</v>
      </c>
    </row>
    <row r="17" spans="1:3">
      <c r="A17" s="3" t="s">
        <v>74</v>
      </c>
      <c r="B17" s="3" t="s">
        <v>75</v>
      </c>
      <c r="C17" s="5" t="n">
        <v>60000</v>
      </c>
    </row>
    <row r="18" spans="1:3">
      <c r="A18" s="3" t="s">
        <v>76</v>
      </c>
      <c r="B18" s="3" t="s">
        <v>73</v>
      </c>
      <c r="C18" s="5" t="n">
        <v>55000</v>
      </c>
    </row>
    <row r="19" spans="1:3">
      <c r="A19" s="3" t="s">
        <v>77</v>
      </c>
      <c r="B19" s="3" t="s">
        <v>75</v>
      </c>
      <c r="C19" s="5" t="n">
        <v>65000</v>
      </c>
    </row>
    <row r="20" spans="1:3">
      <c r="A20" s="3" t="s">
        <v>78</v>
      </c>
      <c r="B20" s="3" t="s">
        <v>73</v>
      </c>
      <c r="C20" s="5" t="n">
        <v>70000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22"/>
  <sheetViews>
    <sheetView view="normal" workbookViewId="0">
      <selection activeCell="N10" sqref="N10"/>
    </sheetView>
  </sheetViews>
  <sheetFormatPr defaultRowHeight="14.60"/>
  <cols>
    <col min="1" max="1" width="8.885246" customWidth="1" style="7"/>
    <col min="4" max="4" width="14.106557" customWidth="1"/>
    <col min="5" max="5" width="22.557377" customWidth="1"/>
    <col min="6" max="6" width="12.000000" customWidth="1"/>
    <col min="7" max="7" width="11.778689" customWidth="1"/>
  </cols>
  <sheetData>
    <row r="1" spans="1:12" s="2" customFormat="1">
      <c r="A1" s="6" t="s">
        <v>41</v>
      </c>
      <c r="B1" s="2" t="s">
        <v>42</v>
      </c>
      <c r="C1" s="2" t="s">
        <v>79</v>
      </c>
      <c r="D1" s="2" t="s">
        <v>80</v>
      </c>
      <c r="E1" s="2" t="s">
        <v>81</v>
      </c>
      <c r="F1" s="2" t="s">
        <v>41</v>
      </c>
      <c r="G1" s="2" t="s">
        <v>42</v>
      </c>
      <c r="H1" s="2" t="s">
        <v>79</v>
      </c>
      <c r="L1" s="2" t="s">
        <v>82</v>
      </c>
    </row>
    <row r="2" spans="1:12">
      <c r="A2" s="7" t="s">
        <v>83</v>
      </c>
      <c r="B2" t="s">
        <v>84</v>
      </c>
      <c r="C2" t="n">
        <v>305</v>
      </c>
      <c r="D2" t="str">
        <f>_xlfn.CONCAT(A2,"  ",C2)</f>
        <v>    Mankey  305</v>
      </c>
      <c r="E2" t="str">
        <f>_xlfn.CONCAT(A2," And ",A3)</f>
        <v>    Mankey And     Poliwrath</v>
      </c>
      <c r="F2" t="s">
        <v>83</v>
      </c>
      <c r="G2" t="s">
        <v>84</v>
      </c>
      <c r="H2" t="n">
        <v>305</v>
      </c>
      <c r="I2" t="str">
        <f>_xlfn.CONCAT(F2," and",F3)</f>
        <v>    Mankey and    Poliwrath</v>
      </c>
      <c r="L2" t="str">
        <f>_xlfn.CONCAT(TRIM(A2)," ",TRIM(A3))</f>
        <v>Mankey Poliwrath</v>
      </c>
    </row>
    <row r="3" spans="1:12">
      <c r="A3" s="7" t="s">
        <v>85</v>
      </c>
      <c r="B3" t="s">
        <v>53</v>
      </c>
      <c r="C3" t="n">
        <v>510</v>
      </c>
      <c r="D3" t="str">
        <f>_xlfn.CONCAT(A3,"  ",C3)</f>
        <v>    Poliwrath  510</v>
      </c>
      <c r="F3" t="s">
        <v>85</v>
      </c>
      <c r="G3" t="s">
        <v>53</v>
      </c>
      <c r="H3" t="n">
        <v>510</v>
      </c>
      <c r="I3" t="str">
        <f>_xlfn.CONCAT(F3," and",F4)</f>
        <v>    Poliwrath and    Victreebel</v>
      </c>
      <c r="L3" t="str">
        <f>_xlfn.CONCAT(TRIM(A3)," ",TRIM(A4))</f>
        <v>Poliwrath Victreebel</v>
      </c>
    </row>
    <row r="4" spans="1:12">
      <c r="A4" s="7" t="s">
        <v>86</v>
      </c>
      <c r="B4" t="s">
        <v>45</v>
      </c>
      <c r="C4" t="n">
        <v>490</v>
      </c>
      <c r="D4" t="str">
        <f>_xlfn.CONCAT(A4,"  ",C4)</f>
        <v>    Victreebel  490</v>
      </c>
      <c r="F4" t="s">
        <v>86</v>
      </c>
      <c r="G4" t="s">
        <v>45</v>
      </c>
      <c r="H4" t="n">
        <v>490</v>
      </c>
      <c r="I4" t="str">
        <f>_xlfn.CONCAT(F4," and",F5)</f>
        <v>    Victreebel and    Tentacool</v>
      </c>
      <c r="L4" t="str">
        <f>_xlfn.CONCAT(TRIM(A4)," ",TRIM(A5))</f>
        <v>Victreebel Tentacool</v>
      </c>
    </row>
    <row r="5" spans="1:12">
      <c r="A5" s="7" t="s">
        <v>87</v>
      </c>
      <c r="B5" t="s">
        <v>53</v>
      </c>
      <c r="C5" t="n">
        <v>335</v>
      </c>
      <c r="D5" t="str">
        <f>_xlfn.CONCAT(A5,"  ",C5)</f>
        <v>    Tentacool  335</v>
      </c>
      <c r="F5" t="s">
        <v>87</v>
      </c>
      <c r="G5" t="s">
        <v>53</v>
      </c>
      <c r="H5" t="n">
        <v>335</v>
      </c>
      <c r="I5" t="str">
        <f>_xlfn.CONCAT(F5," and",F6)</f>
        <v>    Tentacool and    Magneton</v>
      </c>
      <c r="L5" t="str">
        <f>_xlfn.CONCAT(TRIM(A5)," ",TRIM(A6))</f>
        <v>Tentacool Magneton</v>
      </c>
    </row>
    <row r="6" spans="1:12">
      <c r="A6" s="7" t="s">
        <v>88</v>
      </c>
      <c r="B6" t="s">
        <v>89</v>
      </c>
      <c r="C6" t="n">
        <v>465</v>
      </c>
      <c r="D6" t="str">
        <f>_xlfn.CONCAT(A6,"  ",C6)</f>
        <v>    Magneton  465</v>
      </c>
      <c r="F6" t="s">
        <v>88</v>
      </c>
      <c r="G6" t="s">
        <v>89</v>
      </c>
      <c r="H6" t="n">
        <v>465</v>
      </c>
      <c r="I6" t="str">
        <f>_xlfn.CONCAT(F6," and",F7)</f>
        <v>    Magneton and    Dewgong</v>
      </c>
      <c r="L6" t="str">
        <f>_xlfn.CONCAT(TRIM(A6)," ",TRIM(A7))</f>
        <v>Magneton Dewgong</v>
      </c>
    </row>
    <row r="7" spans="1:12">
      <c r="A7" s="7" t="s">
        <v>90</v>
      </c>
      <c r="B7" t="s">
        <v>53</v>
      </c>
      <c r="C7" t="n">
        <v>475</v>
      </c>
      <c r="D7" t="str">
        <f>_xlfn.CONCAT(A7,"  ",C7)</f>
        <v>    Dewgong  475</v>
      </c>
      <c r="F7" t="s">
        <v>90</v>
      </c>
      <c r="G7" t="s">
        <v>53</v>
      </c>
      <c r="H7" t="n">
        <v>475</v>
      </c>
      <c r="I7" t="str">
        <f>_xlfn.CONCAT(F7," and",F8)</f>
        <v>    Dewgong and    Cloyster</v>
      </c>
      <c r="L7" t="str">
        <f>_xlfn.CONCAT(TRIM(A7)," ",TRIM(A8))</f>
        <v>Dewgong Cloyster</v>
      </c>
    </row>
    <row r="8" spans="1:12">
      <c r="A8" s="7" t="s">
        <v>91</v>
      </c>
      <c r="B8" t="s">
        <v>53</v>
      </c>
      <c r="C8" t="n">
        <v>525</v>
      </c>
      <c r="D8" t="str">
        <f>_xlfn.CONCAT(A8,"  ",C8)</f>
        <v>    Cloyster  525</v>
      </c>
      <c r="F8" t="s">
        <v>91</v>
      </c>
      <c r="G8" t="s">
        <v>53</v>
      </c>
      <c r="H8" t="n">
        <v>525</v>
      </c>
      <c r="I8" t="str">
        <f>_xlfn.CONCAT(F8," and",F9)</f>
        <v>    Cloyster and    Onix</v>
      </c>
      <c r="L8" t="str">
        <f>_xlfn.CONCAT(TRIM(A8)," ",TRIM(A9))</f>
        <v>Cloyster Onix</v>
      </c>
    </row>
    <row r="9" spans="1:12">
      <c r="A9" s="7" t="s">
        <v>92</v>
      </c>
      <c r="B9" t="s">
        <v>93</v>
      </c>
      <c r="C9" t="n">
        <v>385</v>
      </c>
      <c r="D9" t="str">
        <f>_xlfn.CONCAT(A9,"  ",C9)</f>
        <v>    Onix  385</v>
      </c>
      <c r="F9" t="s">
        <v>92</v>
      </c>
      <c r="G9" t="s">
        <v>93</v>
      </c>
      <c r="H9" t="n">
        <v>385</v>
      </c>
      <c r="I9" t="str">
        <f>_xlfn.CONCAT(F9," and",F10)</f>
        <v>    Onix and    Dragonair</v>
      </c>
      <c r="L9" t="str">
        <f>_xlfn.CONCAT(TRIM(A9)," ",TRIM(A10))</f>
        <v>Onix Dragonair</v>
      </c>
    </row>
    <row r="10" spans="1:12">
      <c r="A10" s="7" t="s">
        <v>94</v>
      </c>
      <c r="B10" t="s">
        <v>95</v>
      </c>
      <c r="C10" t="n">
        <v>420</v>
      </c>
      <c r="D10" t="str">
        <f>_xlfn.CONCAT(A10,"  ",C10)</f>
        <v>    Dragonair  420</v>
      </c>
      <c r="F10" t="s">
        <v>94</v>
      </c>
      <c r="G10" t="s">
        <v>95</v>
      </c>
      <c r="H10" t="n">
        <v>420</v>
      </c>
      <c r="I10" t="str">
        <f>_xlfn.CONCAT(F10," and",F11)</f>
        <v>    Dragonair and    Pidgeotto</v>
      </c>
      <c r="L10" t="str">
        <f>_xlfn.CONCAT(TRIM(A10)," ",TRIM(A11))</f>
        <v>Dragonair Pidgeotto</v>
      </c>
    </row>
    <row r="11" spans="1:12">
      <c r="A11" s="7" t="s">
        <v>96</v>
      </c>
      <c r="B11" t="s">
        <v>97</v>
      </c>
      <c r="C11" t="n">
        <v>349</v>
      </c>
      <c r="D11" t="str">
        <f>_xlfn.CONCAT(A11,"  ",C11)</f>
        <v>    Pidgeotto  349</v>
      </c>
      <c r="F11" t="s">
        <v>96</v>
      </c>
      <c r="G11" t="s">
        <v>97</v>
      </c>
      <c r="H11" t="n">
        <v>349</v>
      </c>
      <c r="I11" t="str">
        <f>_xlfn.CONCAT(F11," and",F12)</f>
        <v>    Pidgeotto and    Rattata</v>
      </c>
      <c r="L11" t="str">
        <f>_xlfn.CONCAT(TRIM(A11)," ",TRIM(A12))</f>
        <v>Pidgeotto Rattata</v>
      </c>
    </row>
    <row r="12" spans="1:12">
      <c r="A12" s="7" t="s">
        <v>98</v>
      </c>
      <c r="B12" t="s">
        <v>97</v>
      </c>
      <c r="C12" t="n">
        <v>253</v>
      </c>
      <c r="D12" t="str">
        <f>_xlfn.CONCAT(A12,"  ",C12)</f>
        <v>    Rattata  253</v>
      </c>
      <c r="F12" t="s">
        <v>98</v>
      </c>
      <c r="G12" t="s">
        <v>97</v>
      </c>
      <c r="H12" t="n">
        <v>253</v>
      </c>
      <c r="I12" t="str">
        <f>_xlfn.CONCAT(F12," and",F13)</f>
        <v>    Rattata and    Beedrill</v>
      </c>
      <c r="L12" t="str">
        <f>_xlfn.CONCAT(TRIM(A12)," ",TRIM(A13))</f>
        <v>Rattata Beedrill</v>
      </c>
    </row>
    <row r="13" spans="1:12">
      <c r="A13" s="7" t="s">
        <v>99</v>
      </c>
      <c r="B13" t="s">
        <v>100</v>
      </c>
      <c r="C13" t="n">
        <v>395</v>
      </c>
      <c r="D13" t="str">
        <f>_xlfn.CONCAT(A13,"  ",C13)</f>
        <v>    Beedrill  395</v>
      </c>
      <c r="F13" t="s">
        <v>99</v>
      </c>
      <c r="G13" t="s">
        <v>100</v>
      </c>
      <c r="H13" t="n">
        <v>395</v>
      </c>
      <c r="I13" t="str">
        <f>_xlfn.CONCAT(F13," and",F14)</f>
        <v>    Beedrill and    Doduo</v>
      </c>
      <c r="L13" t="str">
        <f>_xlfn.CONCAT(TRIM(A13)," ",TRIM(A14))</f>
        <v>Beedrill Doduo</v>
      </c>
    </row>
    <row r="14" spans="1:12">
      <c r="A14" s="7" t="s">
        <v>101</v>
      </c>
      <c r="B14" t="s">
        <v>97</v>
      </c>
      <c r="C14" t="n">
        <v>310</v>
      </c>
      <c r="D14" t="str">
        <f>_xlfn.CONCAT(A14,"  ",C14)</f>
        <v>    Doduo  310</v>
      </c>
      <c r="F14" t="s">
        <v>101</v>
      </c>
      <c r="G14" t="s">
        <v>97</v>
      </c>
      <c r="H14" t="n">
        <v>310</v>
      </c>
      <c r="I14" t="str">
        <f>_xlfn.CONCAT(F14," and",F15)</f>
        <v>    Doduo and    Kingler</v>
      </c>
      <c r="L14" t="str">
        <f>_xlfn.CONCAT(TRIM(A14)," ",TRIM(A15))</f>
        <v>Doduo Kingler</v>
      </c>
    </row>
    <row r="15" spans="1:12">
      <c r="A15" s="7" t="s">
        <v>102</v>
      </c>
      <c r="B15" t="s">
        <v>53</v>
      </c>
      <c r="C15" t="n">
        <v>475</v>
      </c>
      <c r="D15" t="str">
        <f>_xlfn.CONCAT(A15,"  ",C15)</f>
        <v>    Kingler  475</v>
      </c>
      <c r="F15" t="s">
        <v>102</v>
      </c>
      <c r="G15" t="s">
        <v>53</v>
      </c>
      <c r="H15" t="n">
        <v>475</v>
      </c>
      <c r="I15" t="str">
        <f>_xlfn.CONCAT(F15," and",F16)</f>
        <v>    Kingler and    Nidoqueen</v>
      </c>
      <c r="L15" t="str">
        <f>_xlfn.CONCAT(TRIM(A15)," ",TRIM(A16))</f>
        <v>Kingler Nidoqueen</v>
      </c>
    </row>
    <row r="16" spans="1:12">
      <c r="A16" s="7" t="s">
        <v>103</v>
      </c>
      <c r="B16" t="s">
        <v>104</v>
      </c>
      <c r="C16" t="n">
        <v>505</v>
      </c>
      <c r="D16" t="str">
        <f>_xlfn.CONCAT(A16,"  ",C16)</f>
        <v>    Nidoqueen  505</v>
      </c>
      <c r="F16" t="s">
        <v>103</v>
      </c>
      <c r="G16" t="s">
        <v>104</v>
      </c>
      <c r="H16" t="n">
        <v>505</v>
      </c>
      <c r="I16" t="str">
        <f>_xlfn.CONCAT(F16," and",F17)</f>
        <v>    Nidoqueen and    Hitmonchan</v>
      </c>
      <c r="L16" t="str">
        <f>_xlfn.CONCAT(TRIM(A16)," ",TRIM(A17))</f>
        <v>Nidoqueen Hitmonchan</v>
      </c>
    </row>
    <row r="17" spans="1:12">
      <c r="A17" s="7" t="s">
        <v>105</v>
      </c>
      <c r="B17" t="s">
        <v>84</v>
      </c>
      <c r="C17" t="n">
        <v>455</v>
      </c>
      <c r="D17" t="str">
        <f>_xlfn.CONCAT(A17,"  ",C17)</f>
        <v>    Hitmonchan  455</v>
      </c>
      <c r="F17" t="s">
        <v>105</v>
      </c>
      <c r="G17" t="s">
        <v>84</v>
      </c>
      <c r="H17" t="n">
        <v>455</v>
      </c>
      <c r="I17" t="str">
        <f>_xlfn.CONCAT(F17," and",F18)</f>
        <v>    Hitmonchan and    Charmeleon</v>
      </c>
      <c r="L17" t="str">
        <f>_xlfn.CONCAT(TRIM(A17)," ",TRIM(A18))</f>
        <v>Hitmonchan Charmeleon</v>
      </c>
    </row>
    <row r="18" spans="1:12">
      <c r="A18" s="7" t="s">
        <v>54</v>
      </c>
      <c r="B18" t="s">
        <v>51</v>
      </c>
      <c r="C18" t="n">
        <v>405</v>
      </c>
      <c r="D18" t="str">
        <f>_xlfn.CONCAT(A18,"  ",C18)</f>
        <v>    Charmeleon  405</v>
      </c>
      <c r="F18" t="s">
        <v>54</v>
      </c>
      <c r="G18" t="s">
        <v>51</v>
      </c>
      <c r="H18" t="n">
        <v>405</v>
      </c>
      <c r="I18" t="str">
        <f>_xlfn.CONCAT(F18," and",F19)</f>
        <v>    Charmeleon and    Arbok</v>
      </c>
      <c r="L18" t="str">
        <f>_xlfn.CONCAT(TRIM(A18)," ",TRIM(A19))</f>
        <v>Charmeleon Arbok</v>
      </c>
    </row>
    <row r="19" spans="1:12">
      <c r="A19" s="7" t="s">
        <v>106</v>
      </c>
      <c r="B19" t="s">
        <v>104</v>
      </c>
      <c r="C19" t="n">
        <v>438</v>
      </c>
      <c r="D19" t="str">
        <f>_xlfn.CONCAT(A19,"  ",C19)</f>
        <v>    Arbok  438</v>
      </c>
      <c r="F19" t="s">
        <v>106</v>
      </c>
      <c r="G19" t="s">
        <v>104</v>
      </c>
      <c r="H19" t="n">
        <v>438</v>
      </c>
      <c r="I19" t="str">
        <f>_xlfn.CONCAT(F19," and",F20)</f>
        <v>    Arbok and    Gastly</v>
      </c>
      <c r="L19" t="str">
        <f>_xlfn.CONCAT(TRIM(A19)," ",TRIM(A20))</f>
        <v>Arbok Gastly</v>
      </c>
    </row>
    <row r="20" spans="1:12">
      <c r="A20" s="7" t="s">
        <v>107</v>
      </c>
      <c r="B20" t="s">
        <v>108</v>
      </c>
      <c r="C20" t="n">
        <v>310</v>
      </c>
      <c r="D20" t="str">
        <f>_xlfn.CONCAT(A20,"  ",C20)</f>
        <v>    Gastly  310</v>
      </c>
      <c r="F20" t="s">
        <v>107</v>
      </c>
      <c r="G20" t="s">
        <v>108</v>
      </c>
      <c r="H20" t="n">
        <v>310</v>
      </c>
      <c r="I20" t="str">
        <f>_xlfn.CONCAT(F20," and",F21)</f>
        <v>    Gastly and    Magikarp</v>
      </c>
      <c r="L20" t="str">
        <f>_xlfn.CONCAT(TRIM(A20)," ",TRIM(A21))</f>
        <v>Gastly Magikarp</v>
      </c>
    </row>
    <row r="21" spans="1:12">
      <c r="A21" s="7" t="s">
        <v>109</v>
      </c>
      <c r="B21" t="s">
        <v>53</v>
      </c>
      <c r="C21" t="n">
        <v>200</v>
      </c>
      <c r="D21" t="str">
        <f>_xlfn.CONCAT(A21,"  ",C21)</f>
        <v>    Magikarp  200</v>
      </c>
      <c r="F21" t="s">
        <v>109</v>
      </c>
      <c r="G21" t="s">
        <v>53</v>
      </c>
      <c r="H21" t="n">
        <v>200</v>
      </c>
      <c r="I21" t="str">
        <f>_xlfn.CONCAT(F21," and",F22)</f>
        <v>    Magikarp and    </v>
      </c>
      <c r="L21" t="str">
        <f>_xlfn.CONCAT(TRIM(A21)," ",TRIM(A22))</f>
        <v>Magikarp </v>
      </c>
    </row>
    <row r="22" spans="1:6">
      <c r="A22" s="7" t="s">
        <v>7</v>
      </c>
      <c r="F22" t="s">
        <v>7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46"/>
  <sheetViews>
    <sheetView view="normal" topLeftCell="A20" workbookViewId="0">
      <selection activeCell="K27" sqref="K27"/>
    </sheetView>
  </sheetViews>
  <sheetFormatPr defaultRowHeight="14.60"/>
  <cols>
    <col min="1" max="1" width="14.106557" customWidth="1"/>
  </cols>
  <sheetData>
    <row r="1" spans="1:5">
      <c r="A1" t="s">
        <v>41</v>
      </c>
      <c r="B1" t="s">
        <v>42</v>
      </c>
      <c r="C1" t="s">
        <v>110</v>
      </c>
      <c r="D1" t="s">
        <v>79</v>
      </c>
      <c r="E1" t="s">
        <v>111</v>
      </c>
    </row>
    <row r="2" spans="1:5">
      <c r="A2" t="s">
        <v>83</v>
      </c>
      <c r="B2" t="s">
        <v>84</v>
      </c>
      <c r="D2" t="n">
        <v>305</v>
      </c>
      <c r="E2">
        <f>COUNTBLANK(A2:D21)</f>
        <v>8</v>
      </c>
    </row>
    <row r="3" spans="1:4">
      <c r="A3" t="s">
        <v>85</v>
      </c>
      <c r="B3" t="s">
        <v>53</v>
      </c>
      <c r="C3" t="s">
        <v>84</v>
      </c>
      <c r="D3" t="n">
        <v>510</v>
      </c>
    </row>
    <row r="4" spans="1:4">
      <c r="A4" t="s">
        <v>86</v>
      </c>
      <c r="B4" t="s">
        <v>45</v>
      </c>
      <c r="C4" t="s">
        <v>104</v>
      </c>
      <c r="D4" t="n">
        <v>490</v>
      </c>
    </row>
    <row r="5" spans="1:4">
      <c r="A5" t="s">
        <v>87</v>
      </c>
      <c r="B5" t="s">
        <v>53</v>
      </c>
      <c r="C5" t="s">
        <v>104</v>
      </c>
      <c r="D5" t="n">
        <v>335</v>
      </c>
    </row>
    <row r="6" spans="1:4">
      <c r="A6" t="s">
        <v>88</v>
      </c>
      <c r="B6" t="s">
        <v>89</v>
      </c>
      <c r="C6" t="s">
        <v>112</v>
      </c>
      <c r="D6" t="n">
        <v>465</v>
      </c>
    </row>
    <row r="7" spans="1:4">
      <c r="A7" t="s">
        <v>90</v>
      </c>
      <c r="B7" t="s">
        <v>53</v>
      </c>
      <c r="C7" t="s">
        <v>113</v>
      </c>
      <c r="D7" t="n">
        <v>475</v>
      </c>
    </row>
    <row r="8" spans="1:4">
      <c r="A8" t="s">
        <v>91</v>
      </c>
      <c r="B8" t="s">
        <v>53</v>
      </c>
      <c r="C8" t="s">
        <v>113</v>
      </c>
      <c r="D8" t="n">
        <v>525</v>
      </c>
    </row>
    <row r="9" spans="1:4">
      <c r="A9" t="s">
        <v>92</v>
      </c>
      <c r="B9" t="s">
        <v>93</v>
      </c>
      <c r="C9" t="s">
        <v>114</v>
      </c>
      <c r="D9" t="n">
        <v>385</v>
      </c>
    </row>
    <row r="10" spans="1:4">
      <c r="A10" t="s">
        <v>94</v>
      </c>
      <c r="B10" t="s">
        <v>95</v>
      </c>
      <c r="D10" t="n">
        <v>420</v>
      </c>
    </row>
    <row r="11" spans="1:4">
      <c r="A11" t="s">
        <v>96</v>
      </c>
      <c r="B11" t="s">
        <v>97</v>
      </c>
      <c r="C11" t="s">
        <v>115</v>
      </c>
      <c r="D11" t="n">
        <v>349</v>
      </c>
    </row>
    <row r="12" spans="1:4">
      <c r="A12" t="s">
        <v>98</v>
      </c>
      <c r="B12" t="s">
        <v>97</v>
      </c>
      <c r="D12" t="n">
        <v>253</v>
      </c>
    </row>
    <row r="13" spans="1:4">
      <c r="A13" t="s">
        <v>99</v>
      </c>
      <c r="B13" t="s">
        <v>100</v>
      </c>
      <c r="C13" t="s">
        <v>104</v>
      </c>
      <c r="D13" t="n">
        <v>395</v>
      </c>
    </row>
    <row r="14" spans="1:4">
      <c r="A14" t="s">
        <v>101</v>
      </c>
      <c r="B14" t="s">
        <v>97</v>
      </c>
      <c r="C14" t="s">
        <v>115</v>
      </c>
      <c r="D14" t="n">
        <v>310</v>
      </c>
    </row>
    <row r="15" spans="1:4">
      <c r="A15" t="s">
        <v>102</v>
      </c>
      <c r="B15" t="s">
        <v>53</v>
      </c>
      <c r="D15" t="n">
        <v>475</v>
      </c>
    </row>
    <row r="16" spans="1:4">
      <c r="A16" t="s">
        <v>103</v>
      </c>
      <c r="B16" t="s">
        <v>104</v>
      </c>
      <c r="C16" t="s">
        <v>114</v>
      </c>
      <c r="D16" t="n">
        <v>505</v>
      </c>
    </row>
    <row r="17" spans="1:4">
      <c r="A17" t="s">
        <v>105</v>
      </c>
      <c r="B17" t="s">
        <v>84</v>
      </c>
      <c r="D17" t="n">
        <v>455</v>
      </c>
    </row>
    <row r="18" spans="1:4">
      <c r="A18" t="s">
        <v>54</v>
      </c>
      <c r="B18" t="s">
        <v>51</v>
      </c>
      <c r="D18" t="n">
        <v>405</v>
      </c>
    </row>
    <row r="19" spans="1:4">
      <c r="A19" t="s">
        <v>106</v>
      </c>
      <c r="B19" t="s">
        <v>104</v>
      </c>
      <c r="D19" t="n">
        <v>438</v>
      </c>
    </row>
    <row r="20" spans="1:4">
      <c r="A20" t="s">
        <v>107</v>
      </c>
      <c r="B20" t="s">
        <v>108</v>
      </c>
      <c r="C20" t="s">
        <v>104</v>
      </c>
      <c r="D20" t="n">
        <v>310</v>
      </c>
    </row>
    <row r="21" spans="1:4">
      <c r="A21" t="s">
        <v>109</v>
      </c>
      <c r="B21" t="s">
        <v>53</v>
      </c>
      <c r="D21" t="n">
        <v>200</v>
      </c>
    </row>
    <row r="22" spans="1:4">
      <c r="A22" t="s">
        <v>7</v>
      </c>
      <c r="B22">
        <f>COUNTA(B2:B21)</f>
        <v>20</v>
      </c>
      <c r="C22" t="s">
        <v>116</v>
      </c>
      <c r="D22">
        <f>COUNTA(D2:D21)</f>
        <v>20</v>
      </c>
    </row>
    <row r="25" spans="1:11" s="1" customFormat="1">
      <c r="A25" s="1" t="s">
        <v>41</v>
      </c>
      <c r="B25" s="1" t="s">
        <v>42</v>
      </c>
      <c r="C25" s="1" t="s">
        <v>110</v>
      </c>
      <c r="D25" s="1" t="s">
        <v>79</v>
      </c>
      <c r="G25" s="1" t="s">
        <v>117</v>
      </c>
      <c r="H25" s="1" t="s">
        <v>118</v>
      </c>
      <c r="J25" s="1" t="s">
        <v>119</v>
      </c>
      <c r="K25" s="1" t="s">
        <v>118</v>
      </c>
    </row>
    <row r="26" spans="1:11">
      <c r="A26" t="s">
        <v>83</v>
      </c>
      <c r="B26" t="s">
        <v>84</v>
      </c>
      <c r="D26" t="n">
        <v>305</v>
      </c>
      <c r="F26" t="s">
        <v>45</v>
      </c>
      <c r="G26">
        <f>COUNTIF(B26:B45,F26)</f>
        <v>1</v>
      </c>
      <c r="H26">
        <f>_xlfn.COUNTIFS($B$26:$B$45,F26,$D$26:$D$45,"&gt;305")</f>
        <v>1</v>
      </c>
      <c r="I26">
        <f>_xlfn.COUNTIFS($B$26:$B$45,F26,$D$26:$D$45,"&gt;=305")</f>
        <v>1</v>
      </c>
      <c r="J26">
        <f>COUNT(D25:D45)</f>
        <v>20</v>
      </c>
      <c r="K26">
        <f>_xlfn.COUNTIFS($B$25:$B$45,F29,D25:D45,"&gt;=305")</f>
        <v>2</v>
      </c>
    </row>
    <row r="27" spans="1:10">
      <c r="A27" t="s">
        <v>85</v>
      </c>
      <c r="B27" t="s">
        <v>53</v>
      </c>
      <c r="C27" t="s">
        <v>84</v>
      </c>
      <c r="D27" t="n">
        <v>510</v>
      </c>
      <c r="F27" t="s">
        <v>53</v>
      </c>
      <c r="G27">
        <f>COUNTIF($B$26:$B$46,F27)</f>
        <v>6</v>
      </c>
      <c r="H27">
        <f>_xlfn.COUNTIFS($B$26:$B$45,F27,$D$26:$D$45,"&gt;305")</f>
        <v>5</v>
      </c>
      <c r="I27">
        <f>_xlfn.COUNTIFS($B$26:$B$45,F27,$D$26:$D$45,"&gt;=305")</f>
        <v>5</v>
      </c>
      <c r="J27">
        <f>COUNTA(D25:D45)</f>
        <v>21</v>
      </c>
    </row>
    <row r="28" spans="1:9">
      <c r="A28" t="s">
        <v>86</v>
      </c>
      <c r="B28" t="s">
        <v>45</v>
      </c>
      <c r="C28" t="s">
        <v>104</v>
      </c>
      <c r="D28" t="n">
        <v>490</v>
      </c>
      <c r="F28" t="s">
        <v>89</v>
      </c>
      <c r="G28">
        <f>COUNTIF($B$26:$B$46,F28)</f>
        <v>1</v>
      </c>
      <c r="H28">
        <f>_xlfn.COUNTIFS($B$26:$B$45,F28,$D$26:$D$45,"&gt;305")</f>
        <v>1</v>
      </c>
      <c r="I28">
        <f>_xlfn.COUNTIFS($B$26:$B$45,F28,$D$26:$D$45,"&gt;=305")</f>
        <v>1</v>
      </c>
    </row>
    <row r="29" spans="1:9">
      <c r="A29" t="s">
        <v>87</v>
      </c>
      <c r="B29" t="s">
        <v>53</v>
      </c>
      <c r="C29" t="s">
        <v>104</v>
      </c>
      <c r="D29" t="n">
        <v>335</v>
      </c>
      <c r="F29" t="s">
        <v>84</v>
      </c>
      <c r="G29">
        <f>COUNTIF($B$26:$B$46,F29)</f>
        <v>2</v>
      </c>
      <c r="H29">
        <f>_xlfn.COUNTIFS($B$26:$B$45,F29,$D$26:$D$45,"&gt;305")</f>
        <v>1</v>
      </c>
      <c r="I29">
        <f>_xlfn.COUNTIFS($B$26:$B$45,F29,$D$26:$D$45,"&gt;=305")</f>
        <v>2</v>
      </c>
    </row>
    <row r="30" spans="1:9">
      <c r="A30" t="s">
        <v>88</v>
      </c>
      <c r="B30" t="s">
        <v>89</v>
      </c>
      <c r="C30" t="s">
        <v>112</v>
      </c>
      <c r="D30" t="n">
        <v>465</v>
      </c>
      <c r="F30" t="s">
        <v>93</v>
      </c>
      <c r="G30">
        <f>COUNTIF($B$26:$B$46,F30)</f>
        <v>1</v>
      </c>
      <c r="H30">
        <f>_xlfn.COUNTIFS($B$26:$B$45,F30,$D$26:$D$45,"&gt;305")</f>
        <v>1</v>
      </c>
      <c r="I30">
        <f>_xlfn.COUNTIFS($B$26:$B$45,F30,$D$26:$D$45,"&gt;=305")</f>
        <v>1</v>
      </c>
    </row>
    <row r="31" spans="1:9">
      <c r="A31" t="s">
        <v>90</v>
      </c>
      <c r="B31" t="s">
        <v>53</v>
      </c>
      <c r="C31" t="s">
        <v>113</v>
      </c>
      <c r="D31" t="n">
        <v>475</v>
      </c>
      <c r="F31" t="s">
        <v>95</v>
      </c>
      <c r="G31">
        <f>COUNTIF($B$26:$B$46,F31)</f>
        <v>1</v>
      </c>
      <c r="H31">
        <f>_xlfn.COUNTIFS($B$26:$B$45,F31,$D$26:$D$45,"&gt;305")</f>
        <v>1</v>
      </c>
      <c r="I31">
        <f>_xlfn.COUNTIFS($B$26:$B$45,F31,$D$26:$D$45,"&gt;=305")</f>
        <v>1</v>
      </c>
    </row>
    <row r="32" spans="1:9">
      <c r="A32" t="s">
        <v>91</v>
      </c>
      <c r="B32" t="s">
        <v>53</v>
      </c>
      <c r="C32" t="s">
        <v>113</v>
      </c>
      <c r="D32" t="n">
        <v>525</v>
      </c>
      <c r="F32" t="s">
        <v>97</v>
      </c>
      <c r="G32">
        <f>COUNTIF($B$26:$B$46,F32)</f>
        <v>3</v>
      </c>
      <c r="H32">
        <f>_xlfn.COUNTIFS($B$26:$B$45,F32,$D$26:$D$45,"&gt;305")</f>
        <v>2</v>
      </c>
      <c r="I32">
        <f>_xlfn.COUNTIFS($B$26:$B$45,F32,$D$26:$D$45,"&gt;=305")</f>
        <v>2</v>
      </c>
    </row>
    <row r="33" spans="1:9">
      <c r="A33" t="s">
        <v>92</v>
      </c>
      <c r="B33" t="s">
        <v>93</v>
      </c>
      <c r="C33" t="s">
        <v>114</v>
      </c>
      <c r="D33" t="n">
        <v>385</v>
      </c>
      <c r="F33" t="s">
        <v>100</v>
      </c>
      <c r="G33">
        <f>COUNTIF($B$26:$B$46,F33)</f>
        <v>1</v>
      </c>
      <c r="H33">
        <f>_xlfn.COUNTIFS($B$26:$B$45,F33,$D$26:$D$45,"&gt;305")</f>
        <v>1</v>
      </c>
      <c r="I33">
        <f>_xlfn.COUNTIFS($B$26:$B$45,F33,$D$26:$D$45,"&gt;=305")</f>
        <v>1</v>
      </c>
    </row>
    <row r="34" spans="1:9">
      <c r="A34" t="s">
        <v>94</v>
      </c>
      <c r="B34" t="s">
        <v>95</v>
      </c>
      <c r="D34" t="n">
        <v>420</v>
      </c>
      <c r="F34" t="s">
        <v>104</v>
      </c>
      <c r="G34">
        <f>COUNTIF($B$26:$B$46,F34)</f>
        <v>2</v>
      </c>
      <c r="H34">
        <f>_xlfn.COUNTIFS($B$26:$B$45,F34,$D$26:$D$45,"&gt;305")</f>
        <v>2</v>
      </c>
      <c r="I34">
        <f>_xlfn.COUNTIFS($B$26:$B$45,F34,$D$26:$D$45,"&gt;=305")</f>
        <v>2</v>
      </c>
    </row>
    <row r="35" spans="1:9">
      <c r="A35" t="s">
        <v>96</v>
      </c>
      <c r="B35" t="s">
        <v>97</v>
      </c>
      <c r="C35" t="s">
        <v>115</v>
      </c>
      <c r="D35" t="n">
        <v>349</v>
      </c>
      <c r="F35" t="s">
        <v>51</v>
      </c>
      <c r="G35">
        <f>COUNTIF($B$26:$B$46,F35)</f>
        <v>1</v>
      </c>
      <c r="H35">
        <f>_xlfn.COUNTIFS($B$26:$B$45,F35,$D$26:$D$45,"&gt;305")</f>
        <v>1</v>
      </c>
      <c r="I35">
        <f>_xlfn.COUNTIFS($B$26:$B$45,F35,$D$26:$D$45,"&gt;=305")</f>
        <v>1</v>
      </c>
    </row>
    <row r="36" spans="1:9">
      <c r="A36" t="s">
        <v>98</v>
      </c>
      <c r="B36" t="s">
        <v>97</v>
      </c>
      <c r="D36" t="n">
        <v>253</v>
      </c>
      <c r="F36" t="s">
        <v>108</v>
      </c>
      <c r="G36">
        <f>COUNTIF($B$26:$B$46,F36)</f>
        <v>1</v>
      </c>
      <c r="H36">
        <f>_xlfn.COUNTIFS($B$26:$B$45,F36,$D$26:$D$45,"&gt;305")</f>
        <v>1</v>
      </c>
      <c r="I36">
        <f>_xlfn.COUNTIFS($B$26:$B$45,F36,$D$26:$D$45,"&gt;=305")</f>
        <v>1</v>
      </c>
    </row>
    <row r="37" spans="1:4">
      <c r="A37" t="s">
        <v>99</v>
      </c>
      <c r="B37" t="s">
        <v>100</v>
      </c>
      <c r="C37" t="s">
        <v>104</v>
      </c>
      <c r="D37" t="n">
        <v>395</v>
      </c>
    </row>
    <row r="38" spans="1:4">
      <c r="A38" t="s">
        <v>101</v>
      </c>
      <c r="B38" t="s">
        <v>97</v>
      </c>
      <c r="C38" t="s">
        <v>115</v>
      </c>
      <c r="D38" t="n">
        <v>310</v>
      </c>
    </row>
    <row r="39" spans="1:4">
      <c r="A39" t="s">
        <v>102</v>
      </c>
      <c r="B39" t="s">
        <v>53</v>
      </c>
      <c r="D39" t="n">
        <v>475</v>
      </c>
    </row>
    <row r="40" spans="1:4">
      <c r="A40" t="s">
        <v>103</v>
      </c>
      <c r="B40" t="s">
        <v>104</v>
      </c>
      <c r="C40" t="s">
        <v>114</v>
      </c>
      <c r="D40" t="n">
        <v>505</v>
      </c>
    </row>
    <row r="41" spans="1:4">
      <c r="A41" t="s">
        <v>105</v>
      </c>
      <c r="B41" t="s">
        <v>84</v>
      </c>
      <c r="D41" t="n">
        <v>455</v>
      </c>
    </row>
    <row r="42" spans="1:4">
      <c r="A42" t="s">
        <v>54</v>
      </c>
      <c r="B42" t="s">
        <v>51</v>
      </c>
      <c r="D42" t="n">
        <v>405</v>
      </c>
    </row>
    <row r="43" spans="1:4">
      <c r="A43" t="s">
        <v>106</v>
      </c>
      <c r="B43" t="s">
        <v>104</v>
      </c>
      <c r="D43" t="n">
        <v>438</v>
      </c>
    </row>
    <row r="44" spans="1:4">
      <c r="A44" t="s">
        <v>107</v>
      </c>
      <c r="B44" t="s">
        <v>108</v>
      </c>
      <c r="C44" t="s">
        <v>104</v>
      </c>
      <c r="D44" t="n">
        <v>310</v>
      </c>
    </row>
    <row r="45" spans="1:4">
      <c r="A45" t="s">
        <v>109</v>
      </c>
      <c r="B45" t="s">
        <v>53</v>
      </c>
      <c r="D45" t="n">
        <v>200</v>
      </c>
    </row>
    <row r="46" spans="1:1">
      <c r="A46" t="s">
        <v>7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23"/>
  <sheetViews>
    <sheetView view="normal" workbookViewId="0">
      <selection activeCell="E14" sqref="E14:E22"/>
    </sheetView>
  </sheetViews>
  <sheetFormatPr baseColWidth="9" defaultColWidth="10.000000" defaultRowHeight="14.60"/>
  <cols>
    <col min="5" max="5" width="21.114754" customWidth="1"/>
  </cols>
  <sheetData>
    <row r="1" spans="1:6">
      <c r="A1" t="s">
        <v>120</v>
      </c>
      <c r="B1" t="s">
        <v>42</v>
      </c>
      <c r="C1" t="s">
        <v>3</v>
      </c>
      <c r="D1" t="s">
        <v>121</v>
      </c>
      <c r="E1" t="s">
        <v>122</v>
      </c>
      <c r="F1" t="s">
        <v>123</v>
      </c>
    </row>
    <row r="2" spans="1:6">
      <c r="A2" t="s">
        <v>124</v>
      </c>
      <c r="B2" t="s">
        <v>45</v>
      </c>
      <c r="C2" t="n">
        <v>318</v>
      </c>
      <c r="D2" t="str">
        <f>IF(B2=$B$2,"Yes","No")</f>
        <v>Yes</v>
      </c>
      <c r="E2" t="str">
        <f>IF(C2&gt;500,"Yes","No")</f>
        <v>No</v>
      </c>
      <c r="F2" t="str">
        <f>IF(C2&gt;318,"Yes","No")</f>
        <v>No</v>
      </c>
    </row>
    <row r="3" spans="1:6">
      <c r="A3" t="s">
        <v>125</v>
      </c>
      <c r="B3" t="s">
        <v>45</v>
      </c>
      <c r="C3" t="n">
        <v>405</v>
      </c>
      <c r="D3" t="str">
        <f>IF(B3=$B$2,"Yes","No")</f>
        <v>Yes</v>
      </c>
      <c r="E3" t="str">
        <f>IF(C3&gt;500,"Yes","No")</f>
        <v>No</v>
      </c>
      <c r="F3" t="str">
        <f>IF(C3&gt;318,"Yes","No")</f>
        <v>Yes</v>
      </c>
    </row>
    <row r="4" spans="1:6">
      <c r="A4" t="s">
        <v>126</v>
      </c>
      <c r="B4" t="s">
        <v>45</v>
      </c>
      <c r="C4" t="n">
        <v>525</v>
      </c>
      <c r="D4" t="str">
        <f>IF(B4=$B$2,"Yes","No")</f>
        <v>Yes</v>
      </c>
      <c r="E4" t="str">
        <f>IF(C4&gt;500,"Yes","No")</f>
        <v>Yes</v>
      </c>
      <c r="F4" t="str">
        <f>IF(C4&gt;318,"Yes","No")</f>
        <v>Yes</v>
      </c>
    </row>
    <row r="5" spans="1:6">
      <c r="A5" t="s">
        <v>127</v>
      </c>
      <c r="B5" t="s">
        <v>51</v>
      </c>
      <c r="C5" t="n">
        <v>309</v>
      </c>
      <c r="D5" t="str">
        <f>IF(B5=$B$2,"Yes","No")</f>
        <v>No</v>
      </c>
      <c r="E5" t="str">
        <f>IF(C5&gt;500,"Yes","No")</f>
        <v>No</v>
      </c>
      <c r="F5" t="str">
        <f>IF(C5&gt;318,"Yes","No")</f>
        <v>No</v>
      </c>
    </row>
    <row r="6" spans="1:6">
      <c r="A6" t="s">
        <v>128</v>
      </c>
      <c r="B6" t="s">
        <v>51</v>
      </c>
      <c r="C6" t="n">
        <v>405</v>
      </c>
      <c r="D6" t="str">
        <f>IF(B6=$B$2,"Yes","No")</f>
        <v>No</v>
      </c>
      <c r="E6" t="str">
        <f>IF(C6&gt;500,"Yes","No")</f>
        <v>No</v>
      </c>
      <c r="F6" t="str">
        <f>IF(C6&gt;318,"Yes","No")</f>
        <v>Yes</v>
      </c>
    </row>
    <row r="7" spans="1:6">
      <c r="A7" t="s">
        <v>129</v>
      </c>
      <c r="B7" t="s">
        <v>51</v>
      </c>
      <c r="C7" t="n">
        <v>534</v>
      </c>
      <c r="D7" t="str">
        <f>IF(B7=$B$2,"Yes","No")</f>
        <v>No</v>
      </c>
      <c r="E7" t="str">
        <f>IF(C7&gt;500,"Yes","No")</f>
        <v>Yes</v>
      </c>
      <c r="F7" t="str">
        <f>IF(C7&gt;318,"Yes","No")</f>
        <v>Yes</v>
      </c>
    </row>
    <row r="8" spans="1:6">
      <c r="A8" t="s">
        <v>130</v>
      </c>
      <c r="B8" t="s">
        <v>53</v>
      </c>
      <c r="C8" t="n">
        <v>314</v>
      </c>
      <c r="D8" t="str">
        <f>IF(B8=$B$2,"Yes","No")</f>
        <v>No</v>
      </c>
      <c r="E8" t="str">
        <f>IF(C8&gt;500,"Yes","No")</f>
        <v>No</v>
      </c>
      <c r="F8" t="str">
        <f>IF(C8&gt;318,"Yes","No")</f>
        <v>No</v>
      </c>
    </row>
    <row r="9" spans="1:6">
      <c r="A9" t="s">
        <v>131</v>
      </c>
      <c r="B9" t="s">
        <v>53</v>
      </c>
      <c r="C9" t="n">
        <v>405</v>
      </c>
      <c r="D9" t="str">
        <f>IF(B9=$B$2,"Yes","No")</f>
        <v>No</v>
      </c>
      <c r="E9" t="str">
        <f>IF(C9&gt;500,"Yes","No")</f>
        <v>No</v>
      </c>
      <c r="F9" t="str">
        <f>IF(C9&gt;318,"Yes","No")</f>
        <v>Yes</v>
      </c>
    </row>
    <row r="10" spans="1:6">
      <c r="A10" t="s">
        <v>132</v>
      </c>
      <c r="B10" t="s">
        <v>53</v>
      </c>
      <c r="C10" t="n">
        <v>530</v>
      </c>
      <c r="D10" t="str">
        <f>IF(B10=$B$2,"Yes","No")</f>
        <v>No</v>
      </c>
      <c r="E10" t="str">
        <f>IF(C10&gt;500,"Yes","No")</f>
        <v>Yes</v>
      </c>
      <c r="F10" t="str">
        <f>IF(C10&gt;318,"Yes","No")</f>
        <v>Yes</v>
      </c>
    </row>
    <row r="11" spans="1:1">
      <c r="A11" t="s">
        <v>133</v>
      </c>
    </row>
    <row r="13" spans="1:5">
      <c r="A13" t="s">
        <v>41</v>
      </c>
      <c r="B13" t="s">
        <v>42</v>
      </c>
      <c r="C13" t="s">
        <v>43</v>
      </c>
      <c r="D13" t="s">
        <v>134</v>
      </c>
      <c r="E13" t="s">
        <v>135</v>
      </c>
    </row>
    <row r="14" spans="1:5">
      <c r="A14" t="s">
        <v>44</v>
      </c>
      <c r="B14" t="s">
        <v>45</v>
      </c>
      <c r="C14" t="n">
        <v>45</v>
      </c>
      <c r="D14" t="str">
        <f>_xlfn.IFS(C14&gt;90,"Fast",C14&gt;50,"Normal",C14&lt;=50,"Slow")</f>
        <v>Slow</v>
      </c>
      <c r="E14" t="str">
        <f>_xlfn.IFS(C14&gt;90,"Fast",C14&gt;50,"Normal",C14&lt;=45,"Slow")</f>
        <v>Slow</v>
      </c>
    </row>
    <row r="15" spans="1:5">
      <c r="A15" t="s">
        <v>49</v>
      </c>
      <c r="B15" t="s">
        <v>45</v>
      </c>
      <c r="C15" t="n">
        <v>60</v>
      </c>
      <c r="D15" t="str">
        <f>_xlfn.IFS(C15&gt;90,"Fast",C15&gt;50,"Normal",C15&lt;=50,"Slow")</f>
        <v>Normal</v>
      </c>
      <c r="E15" t="str">
        <f>_xlfn.IFS(C15&gt;90,"Fast",C15&gt;50,"Normal",C15&lt;=45,"Slow")</f>
        <v>Normal</v>
      </c>
    </row>
    <row r="16" spans="1:5">
      <c r="A16" t="s">
        <v>50</v>
      </c>
      <c r="B16" t="s">
        <v>45</v>
      </c>
      <c r="C16" t="n">
        <v>80</v>
      </c>
      <c r="D16" t="str">
        <f>_xlfn.IFS(C16&gt;90,"Fast",C16&gt;50,"Normal",C16&lt;=50,"Slow")</f>
        <v>Normal</v>
      </c>
      <c r="E16" t="str">
        <f>_xlfn.IFS(C16&gt;90,"Fast",C16&gt;50,"Normal",C16&lt;=45,"Slow")</f>
        <v>Normal</v>
      </c>
    </row>
    <row r="17" spans="1:5">
      <c r="A17" t="s">
        <v>52</v>
      </c>
      <c r="B17" t="s">
        <v>51</v>
      </c>
      <c r="C17" t="n">
        <v>65</v>
      </c>
      <c r="D17" t="str">
        <f>_xlfn.IFS(C17&gt;90,"Fast",C17&gt;50,"Normal",C17&lt;=50,"Slow")</f>
        <v>Normal</v>
      </c>
      <c r="E17" t="str">
        <f>_xlfn.IFS(C17&gt;90,"Fast",C17&gt;50,"Normal",C17&lt;=45,"Slow")</f>
        <v>Normal</v>
      </c>
    </row>
    <row r="18" spans="1:5">
      <c r="A18" t="s">
        <v>54</v>
      </c>
      <c r="B18" t="s">
        <v>51</v>
      </c>
      <c r="C18" t="n">
        <v>80</v>
      </c>
      <c r="D18" t="str">
        <f>_xlfn.IFS(C18&gt;90,"Fast",C18&gt;50,"Normal",C18&lt;=50,"Slow")</f>
        <v>Normal</v>
      </c>
      <c r="E18" t="str">
        <f>_xlfn.IFS(C18&gt;90,"Fast",C18&gt;50,"Normal",C18&lt;=45,"Slow")</f>
        <v>Normal</v>
      </c>
    </row>
    <row r="19" spans="1:5">
      <c r="A19" t="s">
        <v>55</v>
      </c>
      <c r="B19" t="s">
        <v>51</v>
      </c>
      <c r="C19" t="n">
        <v>100</v>
      </c>
      <c r="D19" t="str">
        <f>_xlfn.IFS(C19&gt;90,"Fast",C19&gt;50,"Normal",C19&lt;=50,"Slow")</f>
        <v>Fast</v>
      </c>
      <c r="E19" t="str">
        <f>_xlfn.IFS(C19&gt;90,"Fast",C19&gt;50,"Normal",C19&lt;=45,"Slow")</f>
        <v>Fast</v>
      </c>
    </row>
    <row r="20" spans="1:5">
      <c r="A20" t="s">
        <v>56</v>
      </c>
      <c r="B20" t="s">
        <v>53</v>
      </c>
      <c r="C20" t="n">
        <v>43</v>
      </c>
      <c r="D20" t="str">
        <f>_xlfn.IFS(C20&gt;90,"Fast",C20&gt;50,"Normal",C20&lt;=50,"Slow")</f>
        <v>Slow</v>
      </c>
      <c r="E20" t="str">
        <f>_xlfn.IFS(C20&gt;90,"Fast",C20&gt;50,"Normal",C20&lt;=45,"Slow")</f>
        <v>Slow</v>
      </c>
    </row>
    <row r="21" spans="1:5">
      <c r="A21" t="s">
        <v>57</v>
      </c>
      <c r="B21" t="s">
        <v>53</v>
      </c>
      <c r="C21" t="n">
        <v>58</v>
      </c>
      <c r="D21" t="str">
        <f>_xlfn.IFS(C21&gt;90,"Fast",C21&gt;50,"Normal",C21&lt;=50,"Slow")</f>
        <v>Normal</v>
      </c>
      <c r="E21" t="str">
        <f>_xlfn.IFS(C21&gt;90,"Fast",C21&gt;50,"Normal",C21&lt;=45,"Slow")</f>
        <v>Normal</v>
      </c>
    </row>
    <row r="22" spans="1:5">
      <c r="A22" t="s">
        <v>58</v>
      </c>
      <c r="B22" t="s">
        <v>53</v>
      </c>
      <c r="C22" t="n">
        <v>78</v>
      </c>
      <c r="D22" t="str">
        <f>_xlfn.IFS(C22&gt;90,"Fast",C22&gt;50,"Normal",C22&lt;=50,"Slow")</f>
        <v>Normal</v>
      </c>
      <c r="E22" t="str">
        <f>_xlfn.IFS(C22&gt;90,"Fast",C22&gt;50,"Normal",C22&lt;=45,"Slow")</f>
        <v>Normal</v>
      </c>
    </row>
    <row r="23" spans="1:1">
      <c r="A23" t="s">
        <v>7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22"/>
  <sheetViews>
    <sheetView view="normal" workbookViewId="0">
      <selection activeCell="H2" sqref="H2:H21"/>
    </sheetView>
  </sheetViews>
  <sheetFormatPr baseColWidth="9" defaultColWidth="10.000000" defaultRowHeight="14.60"/>
  <cols>
    <col min="1" max="3" width="10.000000" style="9"/>
    <col min="4" max="4" width="15.311475" customWidth="1" style="9"/>
    <col min="5" max="5" width="11.573770" customWidth="1" style="9"/>
    <col min="6" max="16384" width="10.000000" style="9"/>
  </cols>
  <sheetData>
    <row r="1" spans="1:8">
      <c r="A1" s="9" t="s">
        <v>41</v>
      </c>
      <c r="B1" s="9" t="s">
        <v>42</v>
      </c>
      <c r="C1" s="9" t="s">
        <v>79</v>
      </c>
      <c r="D1" s="9" t="s">
        <v>136</v>
      </c>
      <c r="E1" s="9" t="s">
        <v>4</v>
      </c>
      <c r="F1" s="9" t="s">
        <v>137</v>
      </c>
      <c r="G1" s="9" t="s">
        <v>138</v>
      </c>
      <c r="H1" s="9" t="s">
        <v>139</v>
      </c>
    </row>
    <row r="2" spans="1:8">
      <c r="A2" s="9" t="s">
        <v>83</v>
      </c>
      <c r="B2" s="9" t="s">
        <v>84</v>
      </c>
      <c r="C2" s="9" t="n">
        <v>305</v>
      </c>
      <c r="D2" s="9" t="str">
        <f>LEFT(B2)</f>
        <v>F</v>
      </c>
      <c r="E2" s="9" t="str">
        <f>LEFT(B2,3)</f>
        <v>Fig</v>
      </c>
      <c r="F2" s="9" t="str">
        <f>LEFT(B2:B21,3)</f>
        <v>Fig</v>
      </c>
      <c r="G2" s="9" t="str">
        <f>RIGHT(B2)</f>
        <v>g</v>
      </c>
      <c r="H2" s="9" t="str">
        <f>LEFT(TRIM(A2),3)</f>
        <v>Man</v>
      </c>
    </row>
    <row r="3" spans="1:8">
      <c r="A3" s="9" t="s">
        <v>85</v>
      </c>
      <c r="B3" s="9" t="s">
        <v>53</v>
      </c>
      <c r="C3" s="9" t="n">
        <v>510</v>
      </c>
      <c r="D3" s="9" t="str">
        <f>LEFT(B3)</f>
        <v>W</v>
      </c>
      <c r="E3" s="9" t="str">
        <f>LEFT(B3,3)</f>
        <v>Wat</v>
      </c>
      <c r="F3" s="9" t="str">
        <f>LEFT(B3:B22,3)</f>
        <v>Wat</v>
      </c>
      <c r="G3" s="9" t="str">
        <f>RIGHT(B3,3)</f>
        <v>ter</v>
      </c>
      <c r="H3" s="9" t="str">
        <f>LEFT(TRIM(A3),3)</f>
        <v>Pol</v>
      </c>
    </row>
    <row r="4" spans="1:8">
      <c r="A4" s="9" t="s">
        <v>86</v>
      </c>
      <c r="B4" s="9" t="s">
        <v>45</v>
      </c>
      <c r="C4" s="9" t="n">
        <v>490</v>
      </c>
      <c r="D4" s="9" t="str">
        <f>LEFT(B4)</f>
        <v>G</v>
      </c>
      <c r="E4" s="9" t="str">
        <f>LEFT(B4,3)</f>
        <v>Gra</v>
      </c>
      <c r="F4" s="9" t="str">
        <f>LEFT(B4:B23,3)</f>
        <v>Gra</v>
      </c>
      <c r="G4" s="9" t="str">
        <f>RIGHT(B4,3)</f>
        <v>ass</v>
      </c>
      <c r="H4" s="9" t="str">
        <f>LEFT(TRIM(A4),3)</f>
        <v>Vic</v>
      </c>
    </row>
    <row r="5" spans="1:8">
      <c r="A5" s="9" t="s">
        <v>87</v>
      </c>
      <c r="B5" s="9" t="s">
        <v>53</v>
      </c>
      <c r="C5" s="9" t="n">
        <v>335</v>
      </c>
      <c r="D5" s="9" t="str">
        <f>LEFT(B5)</f>
        <v>W</v>
      </c>
      <c r="E5" s="9" t="str">
        <f>LEFT(B5,3)</f>
        <v>Wat</v>
      </c>
      <c r="F5" s="9" t="str">
        <f>LEFT(B5:B24,3)</f>
        <v>Wat</v>
      </c>
      <c r="G5" s="9" t="str">
        <f>RIGHT(B5,3)</f>
        <v>ter</v>
      </c>
      <c r="H5" s="9" t="str">
        <f>LEFT(TRIM(A5),3)</f>
        <v>Ten</v>
      </c>
    </row>
    <row r="6" spans="1:8">
      <c r="A6" s="9" t="s">
        <v>88</v>
      </c>
      <c r="B6" s="9" t="s">
        <v>89</v>
      </c>
      <c r="C6" s="9" t="n">
        <v>465</v>
      </c>
      <c r="D6" s="9" t="str">
        <f>LEFT(B6)</f>
        <v>E</v>
      </c>
      <c r="E6" s="9" t="str">
        <f>LEFT(B6,3)</f>
        <v>Ele</v>
      </c>
      <c r="F6" s="9" t="str">
        <f>LEFT(B6:B25,3)</f>
        <v>Ele</v>
      </c>
      <c r="G6" s="9" t="str">
        <f>RIGHT(B6,3)</f>
        <v>ric</v>
      </c>
      <c r="H6" s="9" t="str">
        <f>LEFT(TRIM(A6),3)</f>
        <v>Mag</v>
      </c>
    </row>
    <row r="7" spans="1:8">
      <c r="A7" s="9" t="s">
        <v>90</v>
      </c>
      <c r="B7" s="9" t="s">
        <v>53</v>
      </c>
      <c r="C7" s="9" t="n">
        <v>475</v>
      </c>
      <c r="D7" s="9" t="str">
        <f>LEFT(B7)</f>
        <v>W</v>
      </c>
      <c r="E7" s="9" t="str">
        <f>LEFT(B7,3)</f>
        <v>Wat</v>
      </c>
      <c r="F7" s="9" t="str">
        <f>LEFT(B7:B26,3)</f>
        <v>Wat</v>
      </c>
      <c r="G7" s="9" t="str">
        <f>RIGHT(B7,3)</f>
        <v>ter</v>
      </c>
      <c r="H7" s="9" t="str">
        <f>LEFT(TRIM(A7),3)</f>
        <v>Dew</v>
      </c>
    </row>
    <row r="8" spans="1:8">
      <c r="A8" s="9" t="s">
        <v>91</v>
      </c>
      <c r="B8" s="9" t="s">
        <v>53</v>
      </c>
      <c r="C8" s="9" t="n">
        <v>525</v>
      </c>
      <c r="D8" s="9" t="str">
        <f>LEFT(B8)</f>
        <v>W</v>
      </c>
      <c r="E8" s="9" t="str">
        <f>LEFT(B8,3)</f>
        <v>Wat</v>
      </c>
      <c r="F8" s="9" t="str">
        <f>LEFT(B8:B27,3)</f>
        <v>Wat</v>
      </c>
      <c r="G8" s="9" t="str">
        <f>RIGHT(B8,3)</f>
        <v>ter</v>
      </c>
      <c r="H8" s="9" t="str">
        <f>LEFT(TRIM(A8),3)</f>
        <v>Clo</v>
      </c>
    </row>
    <row r="9" spans="1:8">
      <c r="A9" s="9" t="s">
        <v>92</v>
      </c>
      <c r="B9" s="9" t="s">
        <v>93</v>
      </c>
      <c r="C9" s="9" t="n">
        <v>385</v>
      </c>
      <c r="D9" s="9" t="str">
        <f>LEFT(B9)</f>
        <v>R</v>
      </c>
      <c r="E9" s="9" t="str">
        <f>LEFT(B9,3)</f>
        <v>Roc</v>
      </c>
      <c r="F9" s="9" t="str">
        <f>LEFT(B9:B28,3)</f>
        <v>Roc</v>
      </c>
      <c r="G9" s="9" t="str">
        <f>RIGHT(B9,3)</f>
        <v>ock</v>
      </c>
      <c r="H9" s="9" t="str">
        <f>LEFT(TRIM(A9),3)</f>
        <v>Oni</v>
      </c>
    </row>
    <row r="10" spans="1:8">
      <c r="A10" s="9" t="s">
        <v>94</v>
      </c>
      <c r="B10" s="9" t="s">
        <v>95</v>
      </c>
      <c r="C10" s="9" t="n">
        <v>420</v>
      </c>
      <c r="D10" s="9" t="str">
        <f>LEFT(B10)</f>
        <v>D</v>
      </c>
      <c r="E10" s="9" t="str">
        <f>LEFT(B10,3)</f>
        <v>Dra</v>
      </c>
      <c r="F10" s="9" t="str">
        <f>LEFT(B10:B29,3)</f>
        <v>Dra</v>
      </c>
      <c r="G10" s="9" t="str">
        <f>RIGHT(B10,3)</f>
        <v>gon</v>
      </c>
      <c r="H10" s="9" t="str">
        <f>LEFT(TRIM(A10),3)</f>
        <v>Dra</v>
      </c>
    </row>
    <row r="11" spans="1:8">
      <c r="A11" s="9" t="s">
        <v>96</v>
      </c>
      <c r="B11" s="9" t="s">
        <v>97</v>
      </c>
      <c r="C11" s="9" t="n">
        <v>349</v>
      </c>
      <c r="D11" s="9" t="str">
        <f>LEFT(B11)</f>
        <v>N</v>
      </c>
      <c r="E11" s="9" t="str">
        <f>LEFT(B11,3)</f>
        <v>Nor</v>
      </c>
      <c r="F11" s="9" t="str">
        <f>LEFT(B11:B30,3)</f>
        <v>Nor</v>
      </c>
      <c r="G11" s="9" t="str">
        <f>RIGHT(B11,3)</f>
        <v>mal</v>
      </c>
      <c r="H11" s="9" t="str">
        <f>LEFT(TRIM(A11),3)</f>
        <v>Pid</v>
      </c>
    </row>
    <row r="12" spans="1:8">
      <c r="A12" s="9" t="s">
        <v>98</v>
      </c>
      <c r="B12" s="9" t="s">
        <v>97</v>
      </c>
      <c r="C12" s="9" t="n">
        <v>253</v>
      </c>
      <c r="D12" s="9" t="str">
        <f>LEFT(B12)</f>
        <v>N</v>
      </c>
      <c r="E12" s="9" t="str">
        <f>LEFT(B12,3)</f>
        <v>Nor</v>
      </c>
      <c r="F12" s="9" t="str">
        <f>LEFT(B12:B31,3)</f>
        <v>Nor</v>
      </c>
      <c r="G12" s="9" t="str">
        <f>RIGHT(B12,3)</f>
        <v>mal</v>
      </c>
      <c r="H12" s="9" t="str">
        <f>LEFT(TRIM(A12),3)</f>
        <v>Rat</v>
      </c>
    </row>
    <row r="13" spans="1:8">
      <c r="A13" s="9" t="s">
        <v>99</v>
      </c>
      <c r="B13" s="9" t="s">
        <v>100</v>
      </c>
      <c r="C13" s="9" t="n">
        <v>395</v>
      </c>
      <c r="D13" s="9" t="str">
        <f>LEFT(B13)</f>
        <v>B</v>
      </c>
      <c r="E13" s="9" t="str">
        <f>LEFT(B13,3)</f>
        <v>Bug</v>
      </c>
      <c r="F13" s="9" t="str">
        <f>LEFT(B13:B32,3)</f>
        <v>Bug</v>
      </c>
      <c r="G13" s="9" t="str">
        <f>RIGHT(B13,3)</f>
        <v>Bug</v>
      </c>
      <c r="H13" s="9" t="str">
        <f>LEFT(TRIM(A13),3)</f>
        <v>Bee</v>
      </c>
    </row>
    <row r="14" spans="1:8">
      <c r="A14" s="9" t="s">
        <v>101</v>
      </c>
      <c r="B14" s="9" t="s">
        <v>97</v>
      </c>
      <c r="C14" s="9" t="n">
        <v>310</v>
      </c>
      <c r="D14" s="9" t="str">
        <f>LEFT(B14)</f>
        <v>N</v>
      </c>
      <c r="E14" s="9" t="str">
        <f>LEFT(B14,3)</f>
        <v>Nor</v>
      </c>
      <c r="F14" s="9" t="str">
        <f>LEFT(B14:B33,3)</f>
        <v>Nor</v>
      </c>
      <c r="G14" s="9" t="str">
        <f>RIGHT(B14,3)</f>
        <v>mal</v>
      </c>
      <c r="H14" s="9" t="str">
        <f>LEFT(TRIM(A14),3)</f>
        <v>Dod</v>
      </c>
    </row>
    <row r="15" spans="1:8">
      <c r="A15" s="9" t="s">
        <v>102</v>
      </c>
      <c r="B15" s="9" t="s">
        <v>53</v>
      </c>
      <c r="C15" s="9" t="n">
        <v>475</v>
      </c>
      <c r="D15" s="9" t="str">
        <f>LEFT(B15)</f>
        <v>W</v>
      </c>
      <c r="E15" s="9" t="str">
        <f>LEFT(B15,3)</f>
        <v>Wat</v>
      </c>
      <c r="F15" s="9" t="str">
        <f>LEFT(B15:B34,3)</f>
        <v>Wat</v>
      </c>
      <c r="G15" s="9" t="str">
        <f>RIGHT(B15,3)</f>
        <v>ter</v>
      </c>
      <c r="H15" s="9" t="str">
        <f>LEFT(TRIM(A15),3)</f>
        <v>Kin</v>
      </c>
    </row>
    <row r="16" spans="1:8">
      <c r="A16" s="9" t="s">
        <v>103</v>
      </c>
      <c r="B16" s="9" t="s">
        <v>104</v>
      </c>
      <c r="C16" s="9" t="n">
        <v>505</v>
      </c>
      <c r="D16" s="9" t="str">
        <f>LEFT(B16)</f>
        <v>P</v>
      </c>
      <c r="E16" s="9" t="str">
        <f>LEFT(B16,3)</f>
        <v>Poi</v>
      </c>
      <c r="F16" s="9" t="str">
        <f>LEFT(B16:B35,3)</f>
        <v>Poi</v>
      </c>
      <c r="G16" s="9" t="str">
        <f>RIGHT(B16,3)</f>
        <v>son</v>
      </c>
      <c r="H16" s="9" t="str">
        <f>LEFT(TRIM(A16),3)</f>
        <v>Nid</v>
      </c>
    </row>
    <row r="17" spans="1:8">
      <c r="A17" s="9" t="s">
        <v>105</v>
      </c>
      <c r="B17" s="9" t="s">
        <v>84</v>
      </c>
      <c r="C17" s="9" t="n">
        <v>455</v>
      </c>
      <c r="D17" s="9" t="str">
        <f>LEFT(B17)</f>
        <v>F</v>
      </c>
      <c r="E17" s="9" t="str">
        <f>LEFT(B17,3)</f>
        <v>Fig</v>
      </c>
      <c r="F17" s="9" t="str">
        <f>LEFT(B17:B36,3)</f>
        <v>Fig</v>
      </c>
      <c r="G17" s="9" t="str">
        <f>RIGHT(B17,3)</f>
        <v>ing</v>
      </c>
      <c r="H17" s="9" t="str">
        <f>LEFT(TRIM(A17),3)</f>
        <v>Hit</v>
      </c>
    </row>
    <row r="18" spans="1:8">
      <c r="A18" s="9" t="s">
        <v>54</v>
      </c>
      <c r="B18" s="9" t="s">
        <v>51</v>
      </c>
      <c r="C18" s="9" t="n">
        <v>405</v>
      </c>
      <c r="D18" s="9" t="str">
        <f>LEFT(B18)</f>
        <v>F</v>
      </c>
      <c r="E18" s="9" t="str">
        <f>LEFT(B18,3)</f>
        <v>Fir</v>
      </c>
      <c r="F18" s="9" t="str">
        <f>LEFT(B18:B37,3)</f>
        <v>Fir</v>
      </c>
      <c r="G18" s="9" t="str">
        <f>RIGHT(B18,3)</f>
        <v>ire</v>
      </c>
      <c r="H18" s="9" t="str">
        <f>LEFT(TRIM(A18),3)</f>
        <v>Cha</v>
      </c>
    </row>
    <row r="19" spans="1:8">
      <c r="A19" s="9" t="s">
        <v>106</v>
      </c>
      <c r="B19" s="9" t="s">
        <v>104</v>
      </c>
      <c r="C19" s="9" t="n">
        <v>438</v>
      </c>
      <c r="D19" s="9" t="str">
        <f>LEFT(B19)</f>
        <v>P</v>
      </c>
      <c r="E19" s="9" t="str">
        <f>LEFT(B19,3)</f>
        <v>Poi</v>
      </c>
      <c r="F19" s="9" t="str">
        <f>LEFT(B19:B38,3)</f>
        <v>Poi</v>
      </c>
      <c r="G19" s="9" t="str">
        <f>RIGHT(B19,3)</f>
        <v>son</v>
      </c>
      <c r="H19" s="9" t="str">
        <f>LEFT(TRIM(A19),3)</f>
        <v>Arb</v>
      </c>
    </row>
    <row r="20" spans="1:8">
      <c r="A20" s="9" t="s">
        <v>107</v>
      </c>
      <c r="B20" s="9" t="s">
        <v>108</v>
      </c>
      <c r="C20" s="9" t="n">
        <v>310</v>
      </c>
      <c r="D20" s="9" t="str">
        <f>LEFT(B20)</f>
        <v>G</v>
      </c>
      <c r="E20" s="9" t="str">
        <f>LEFT(B20,3)</f>
        <v>Gho</v>
      </c>
      <c r="F20" s="9" t="str">
        <f>LEFT(B20:B39,3)</f>
        <v>Gho</v>
      </c>
      <c r="G20" s="9" t="str">
        <f>RIGHT(B20,3)</f>
        <v>ost</v>
      </c>
      <c r="H20" s="9" t="str">
        <f>LEFT(TRIM(A20),3)</f>
        <v>Gas</v>
      </c>
    </row>
    <row r="21" spans="1:8">
      <c r="A21" s="9" t="s">
        <v>109</v>
      </c>
      <c r="B21" s="9" t="s">
        <v>53</v>
      </c>
      <c r="C21" s="9" t="n">
        <v>200</v>
      </c>
      <c r="D21" s="9" t="str">
        <f>LEFT(B21)</f>
        <v>W</v>
      </c>
      <c r="E21" s="9" t="str">
        <f>LEFT(B21,3)</f>
        <v>Wat</v>
      </c>
      <c r="F21" s="9" t="str">
        <f>LEFT(B21:B40,3)</f>
        <v>Wat</v>
      </c>
      <c r="G21" s="9" t="str">
        <f>RIGHT(B21,3)</f>
        <v>ter</v>
      </c>
      <c r="H21" s="9" t="str">
        <f>LEFT(TRIM(A21),3)</f>
        <v>Mag</v>
      </c>
    </row>
    <row r="22" spans="1:1">
      <c r="A22" s="9" t="s">
        <v>7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2"/>
  <sheetViews>
    <sheetView view="normal" workbookViewId="0">
      <selection activeCell="F1" sqref="F1:F21"/>
    </sheetView>
  </sheetViews>
  <sheetFormatPr baseColWidth="9" defaultColWidth="10.000000" defaultRowHeight="14.60"/>
  <cols>
    <col min="1" max="1" width="14.229508" customWidth="1" style="9"/>
    <col min="2" max="2" width="12.557377" customWidth="1"/>
    <col min="3" max="3" width="12.754098" customWidth="1" style="8"/>
  </cols>
  <sheetData>
    <row r="1" spans="1:7">
      <c r="A1" s="9" t="s">
        <v>41</v>
      </c>
      <c r="B1" t="s">
        <v>42</v>
      </c>
      <c r="C1" s="8" t="s">
        <v>79</v>
      </c>
      <c r="D1" t="s">
        <v>140</v>
      </c>
      <c r="E1" t="s">
        <v>141</v>
      </c>
      <c r="F1" t="str">
        <f>_xlfn.CONCAT(G1)</f>
        <v>UpparCase 2</v>
      </c>
      <c r="G1" t="s">
        <v>142</v>
      </c>
    </row>
    <row r="2" spans="1:7">
      <c r="A2" s="9" t="s">
        <v>143</v>
      </c>
      <c r="B2" t="s">
        <v>144</v>
      </c>
      <c r="C2" s="8" t="n">
        <v>305</v>
      </c>
      <c r="D2" t="str">
        <f>LOWER(_xlfn.CONCAT(B2," ",C2))</f>
        <v>fighting 305</v>
      </c>
      <c r="E2" t="str">
        <f>LOWER(B2)</f>
        <v>fighting</v>
      </c>
      <c r="F2" t="str">
        <f>_xlfn.CONCAT(G2)</f>
        <v>MANKEY</v>
      </c>
      <c r="G2" t="str">
        <f>UPPER(TRIM(A2))</f>
        <v>MANKEY</v>
      </c>
    </row>
    <row r="3" spans="1:7">
      <c r="A3" s="9" t="s">
        <v>145</v>
      </c>
      <c r="B3" t="s">
        <v>146</v>
      </c>
      <c r="C3" s="8" t="n">
        <v>510</v>
      </c>
      <c r="D3" t="str">
        <f>LOWER(_xlfn.CONCAT(B3," ",C3))</f>
        <v>water 510</v>
      </c>
      <c r="E3" t="str">
        <f>LOWER(B3)</f>
        <v>water</v>
      </c>
      <c r="F3" t="str">
        <f>_xlfn.CONCAT(G3)</f>
        <v>POLIWRATH</v>
      </c>
      <c r="G3" t="str">
        <f>UPPER(TRIM(A3))</f>
        <v>POLIWRATH</v>
      </c>
    </row>
    <row r="4" spans="1:7">
      <c r="A4" s="9" t="s">
        <v>147</v>
      </c>
      <c r="B4" t="s">
        <v>148</v>
      </c>
      <c r="C4" s="8" t="n">
        <v>490</v>
      </c>
      <c r="D4" t="str">
        <f>LOWER(_xlfn.CONCAT(B4," ",C4))</f>
        <v>grass 490</v>
      </c>
      <c r="E4" t="str">
        <f>LOWER(B4)</f>
        <v>grass</v>
      </c>
      <c r="F4" t="str">
        <f>_xlfn.CONCAT(G4)</f>
        <v>VICTREEBEL</v>
      </c>
      <c r="G4" t="str">
        <f>UPPER(TRIM(A4))</f>
        <v>VICTREEBEL</v>
      </c>
    </row>
    <row r="5" spans="1:7">
      <c r="A5" s="9" t="s">
        <v>149</v>
      </c>
      <c r="B5" t="s">
        <v>150</v>
      </c>
      <c r="C5" s="8" t="n">
        <v>335</v>
      </c>
      <c r="D5" t="str">
        <f>LOWER(_xlfn.CONCAT(B5," ",C5))</f>
        <v>water 335</v>
      </c>
      <c r="E5" t="str">
        <f>LOWER(B5)</f>
        <v>water</v>
      </c>
      <c r="F5" t="str">
        <f>_xlfn.CONCAT(G5)</f>
        <v>TENTACOOL</v>
      </c>
      <c r="G5" t="str">
        <f>UPPER(TRIM(A5))</f>
        <v>TENTACOOL</v>
      </c>
    </row>
    <row r="6" spans="1:7">
      <c r="A6" s="9" t="s">
        <v>151</v>
      </c>
      <c r="B6" t="s">
        <v>152</v>
      </c>
      <c r="C6" s="8" t="n">
        <v>465</v>
      </c>
      <c r="D6" t="str">
        <f>LOWER(_xlfn.CONCAT(B6," ",C6))</f>
        <v>electric 465</v>
      </c>
      <c r="E6" t="str">
        <f>LOWER(B6)</f>
        <v>electric</v>
      </c>
      <c r="F6" t="str">
        <f>_xlfn.CONCAT(G6)</f>
        <v>MAGNETON</v>
      </c>
      <c r="G6" t="str">
        <f>UPPER(TRIM(A6))</f>
        <v>MAGNETON</v>
      </c>
    </row>
    <row r="7" spans="1:7">
      <c r="A7" s="9" t="s">
        <v>153</v>
      </c>
      <c r="B7" t="s">
        <v>154</v>
      </c>
      <c r="C7" s="8" t="n">
        <v>475</v>
      </c>
      <c r="D7" t="str">
        <f>LOWER(_xlfn.CONCAT(B7," ",C7))</f>
        <v>water 475</v>
      </c>
      <c r="E7" t="str">
        <f>LOWER(B7)</f>
        <v>water</v>
      </c>
      <c r="F7" t="str">
        <f>_xlfn.CONCAT(G7)</f>
        <v>DEWGONG</v>
      </c>
      <c r="G7" t="str">
        <f>UPPER(TRIM(A7))</f>
        <v>DEWGONG</v>
      </c>
    </row>
    <row r="8" spans="1:7">
      <c r="A8" s="9" t="s">
        <v>155</v>
      </c>
      <c r="B8" t="s">
        <v>156</v>
      </c>
      <c r="C8" s="8" t="n">
        <v>525</v>
      </c>
      <c r="D8" t="str">
        <f>LOWER(_xlfn.CONCAT(B8," ",C8))</f>
        <v>water 525</v>
      </c>
      <c r="E8" t="str">
        <f>LOWER(B8)</f>
        <v>water</v>
      </c>
      <c r="F8" t="str">
        <f>_xlfn.CONCAT(G8)</f>
        <v>CLOYSTER</v>
      </c>
      <c r="G8" t="str">
        <f>UPPER(TRIM(A8))</f>
        <v>CLOYSTER</v>
      </c>
    </row>
    <row r="9" spans="1:7">
      <c r="A9" s="9" t="s">
        <v>157</v>
      </c>
      <c r="B9" t="s">
        <v>158</v>
      </c>
      <c r="C9" s="8" t="n">
        <v>385</v>
      </c>
      <c r="D9" t="str">
        <f>LOWER(_xlfn.CONCAT(B9," ",C9))</f>
        <v>rock 385</v>
      </c>
      <c r="E9" t="str">
        <f>LOWER(B9)</f>
        <v>rock</v>
      </c>
      <c r="F9" t="str">
        <f>_xlfn.CONCAT(G9)</f>
        <v>ONIX</v>
      </c>
      <c r="G9" t="str">
        <f>UPPER(TRIM(A9))</f>
        <v>ONIX</v>
      </c>
    </row>
    <row r="10" spans="1:7">
      <c r="A10" s="9" t="s">
        <v>159</v>
      </c>
      <c r="B10" t="s">
        <v>160</v>
      </c>
      <c r="C10" s="8" t="n">
        <v>420</v>
      </c>
      <c r="D10" t="str">
        <f>LOWER(_xlfn.CONCAT(B10," ",C10))</f>
        <v>dragon 420</v>
      </c>
      <c r="E10" t="str">
        <f>LOWER(B10)</f>
        <v>dragon</v>
      </c>
      <c r="F10" t="str">
        <f>_xlfn.CONCAT(G10)</f>
        <v>DRAGONAIR</v>
      </c>
      <c r="G10" t="str">
        <f>UPPER(TRIM(A10))</f>
        <v>DRAGONAIR</v>
      </c>
    </row>
    <row r="11" spans="1:7">
      <c r="A11" s="9" t="s">
        <v>161</v>
      </c>
      <c r="B11" t="s">
        <v>162</v>
      </c>
      <c r="C11" s="8" t="n">
        <v>349</v>
      </c>
      <c r="D11" t="str">
        <f>LOWER(_xlfn.CONCAT(B11," ",C11))</f>
        <v>normal 349</v>
      </c>
      <c r="E11" t="str">
        <f>LOWER(B11)</f>
        <v>normal</v>
      </c>
      <c r="F11" t="str">
        <f>_xlfn.CONCAT(G11)</f>
        <v>PIDGEOTTO</v>
      </c>
      <c r="G11" t="str">
        <f>UPPER(TRIM(A11))</f>
        <v>PIDGEOTTO</v>
      </c>
    </row>
    <row r="12" spans="1:7">
      <c r="A12" s="9" t="s">
        <v>163</v>
      </c>
      <c r="B12" t="s">
        <v>164</v>
      </c>
      <c r="C12" s="8" t="n">
        <v>253</v>
      </c>
      <c r="D12" t="str">
        <f>LOWER(_xlfn.CONCAT(B12," ",C12))</f>
        <v>normal 253</v>
      </c>
      <c r="E12" t="str">
        <f>LOWER(B12)</f>
        <v>normal</v>
      </c>
      <c r="F12" t="str">
        <f>_xlfn.CONCAT(G12)</f>
        <v>RATTATA</v>
      </c>
      <c r="G12" t="str">
        <f>UPPER(TRIM(A12))</f>
        <v>RATTATA</v>
      </c>
    </row>
    <row r="13" spans="1:7">
      <c r="A13" s="9" t="s">
        <v>165</v>
      </c>
      <c r="B13" t="s">
        <v>166</v>
      </c>
      <c r="C13" s="8" t="n">
        <v>395</v>
      </c>
      <c r="D13" t="str">
        <f>LOWER(_xlfn.CONCAT(B13," ",C13))</f>
        <v>bug 395</v>
      </c>
      <c r="E13" t="str">
        <f>LOWER(B13)</f>
        <v>bug</v>
      </c>
      <c r="F13" t="str">
        <f>_xlfn.CONCAT(G13)</f>
        <v>BEEDRILL</v>
      </c>
      <c r="G13" t="str">
        <f>UPPER(TRIM(A13))</f>
        <v>BEEDRILL</v>
      </c>
    </row>
    <row r="14" spans="1:7">
      <c r="A14" s="9" t="s">
        <v>167</v>
      </c>
      <c r="B14" t="s">
        <v>168</v>
      </c>
      <c r="C14" s="8" t="n">
        <v>310</v>
      </c>
      <c r="D14" t="str">
        <f>LOWER(_xlfn.CONCAT(B14," ",C14))</f>
        <v>normal 310</v>
      </c>
      <c r="E14" t="str">
        <f>LOWER(B14)</f>
        <v>normal</v>
      </c>
      <c r="F14" t="str">
        <f>_xlfn.CONCAT(G14)</f>
        <v>DODUO</v>
      </c>
      <c r="G14" t="str">
        <f>UPPER(TRIM(A14))</f>
        <v>DODUO</v>
      </c>
    </row>
    <row r="15" spans="1:7">
      <c r="A15" s="9" t="s">
        <v>169</v>
      </c>
      <c r="B15" t="s">
        <v>150</v>
      </c>
      <c r="C15" s="8" t="n">
        <v>475</v>
      </c>
      <c r="D15" t="str">
        <f>LOWER(_xlfn.CONCAT(B15," ",C15))</f>
        <v>water 475</v>
      </c>
      <c r="E15" t="str">
        <f>LOWER(B15)</f>
        <v>water</v>
      </c>
      <c r="F15" t="str">
        <f>_xlfn.CONCAT(G15)</f>
        <v>KINGLER</v>
      </c>
      <c r="G15" t="str">
        <f>UPPER(TRIM(A15))</f>
        <v>KINGLER</v>
      </c>
    </row>
    <row r="16" spans="1:7">
      <c r="A16" s="9" t="s">
        <v>170</v>
      </c>
      <c r="B16" t="s">
        <v>171</v>
      </c>
      <c r="C16" s="8" t="n">
        <v>505</v>
      </c>
      <c r="D16" t="str">
        <f>LOWER(_xlfn.CONCAT(B16," ",C16))</f>
        <v>poison 505</v>
      </c>
      <c r="E16" t="str">
        <f>LOWER(B16)</f>
        <v>poison</v>
      </c>
      <c r="F16" t="str">
        <f>_xlfn.CONCAT(G16)</f>
        <v>NIDOQUEEN</v>
      </c>
      <c r="G16" t="str">
        <f>UPPER(TRIM(A16))</f>
        <v>NIDOQUEEN</v>
      </c>
    </row>
    <row r="17" spans="1:7">
      <c r="A17" s="9" t="s">
        <v>172</v>
      </c>
      <c r="B17" t="s">
        <v>173</v>
      </c>
      <c r="C17" s="8" t="n">
        <v>455</v>
      </c>
      <c r="D17" t="str">
        <f>LOWER(_xlfn.CONCAT(B17," ",C17))</f>
        <v>fighting 455</v>
      </c>
      <c r="E17" t="str">
        <f>LOWER(B17)</f>
        <v>fighting</v>
      </c>
      <c r="F17" t="str">
        <f>_xlfn.CONCAT(G17)</f>
        <v>HITMONCHAN</v>
      </c>
      <c r="G17" t="str">
        <f>UPPER(TRIM(A17))</f>
        <v>HITMONCHAN</v>
      </c>
    </row>
    <row r="18" spans="1:7">
      <c r="A18" s="9" t="s">
        <v>174</v>
      </c>
      <c r="B18" t="s">
        <v>175</v>
      </c>
      <c r="C18" s="8" t="n">
        <v>405</v>
      </c>
      <c r="D18" t="str">
        <f>LOWER(_xlfn.CONCAT(B18," ",C18))</f>
        <v>fire 405</v>
      </c>
      <c r="E18" t="str">
        <f>LOWER(B18)</f>
        <v>fire</v>
      </c>
      <c r="F18" t="str">
        <f>_xlfn.CONCAT(G18)</f>
        <v>CHARMELEON</v>
      </c>
      <c r="G18" t="str">
        <f>UPPER(TRIM(A18))</f>
        <v>CHARMELEON</v>
      </c>
    </row>
    <row r="19" spans="1:7">
      <c r="A19" s="9" t="s">
        <v>176</v>
      </c>
      <c r="B19" t="s">
        <v>177</v>
      </c>
      <c r="C19" s="8" t="n">
        <v>438</v>
      </c>
      <c r="D19" t="str">
        <f>LOWER(_xlfn.CONCAT(B19," ",C19))</f>
        <v>poison 438</v>
      </c>
      <c r="E19" t="str">
        <f>LOWER(B19)</f>
        <v>poison</v>
      </c>
      <c r="F19" t="str">
        <f>_xlfn.CONCAT(G19)</f>
        <v>ARBOK</v>
      </c>
      <c r="G19" t="str">
        <f>UPPER(TRIM(A19))</f>
        <v>ARBOK</v>
      </c>
    </row>
    <row r="20" spans="1:7">
      <c r="A20" s="9" t="s">
        <v>178</v>
      </c>
      <c r="B20" t="s">
        <v>179</v>
      </c>
      <c r="C20" s="8" t="n">
        <v>310</v>
      </c>
      <c r="D20" t="str">
        <f>LOWER(_xlfn.CONCAT(B20," ",C20))</f>
        <v>ghost 310</v>
      </c>
      <c r="E20" t="str">
        <f>LOWER(B20)</f>
        <v>ghost</v>
      </c>
      <c r="F20" t="str">
        <f>_xlfn.CONCAT(G20)</f>
        <v>GASTLY</v>
      </c>
      <c r="G20" t="str">
        <f>UPPER(TRIM(A20))</f>
        <v>GASTLY</v>
      </c>
    </row>
    <row r="21" spans="1:7">
      <c r="A21" s="9" t="s">
        <v>180</v>
      </c>
      <c r="B21" t="s">
        <v>181</v>
      </c>
      <c r="C21" s="8" t="n">
        <v>200</v>
      </c>
      <c r="D21" t="str">
        <f>LOWER(_xlfn.CONCAT(B21," ",C21))</f>
        <v>water 200</v>
      </c>
      <c r="E21" t="str">
        <f>LOWER(B21)</f>
        <v>water</v>
      </c>
      <c r="F21" t="str">
        <f>_xlfn.CONCAT(G21)</f>
        <v>MAGIKARP</v>
      </c>
      <c r="G21" t="str">
        <f>UPPER(TRIM(A21))</f>
        <v>MAGIKARP</v>
      </c>
    </row>
    <row r="22" spans="1:1">
      <c r="A22" s="9" t="s">
        <v>7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2"/>
  <sheetViews>
    <sheetView view="normal" workbookViewId="0">
      <selection activeCell="G7" sqref="G7"/>
    </sheetView>
  </sheetViews>
  <sheetFormatPr baseColWidth="9" defaultColWidth="10.000000" defaultRowHeight="14.60"/>
  <sheetData>
    <row r="1" spans="1:4">
      <c r="A1" t="s">
        <v>41</v>
      </c>
      <c r="B1" t="s">
        <v>42</v>
      </c>
      <c r="C1" t="s">
        <v>110</v>
      </c>
      <c r="D1" t="s">
        <v>79</v>
      </c>
    </row>
    <row r="2" spans="1:4">
      <c r="A2" t="s">
        <v>83</v>
      </c>
      <c r="B2" t="s">
        <v>84</v>
      </c>
      <c r="D2" t="n">
        <v>305</v>
      </c>
    </row>
    <row r="3" spans="1:4">
      <c r="A3" t="s">
        <v>85</v>
      </c>
      <c r="B3" t="s">
        <v>53</v>
      </c>
      <c r="C3" t="s">
        <v>84</v>
      </c>
      <c r="D3" t="n">
        <v>510</v>
      </c>
    </row>
    <row r="4" spans="1:4">
      <c r="A4" t="s">
        <v>86</v>
      </c>
      <c r="B4" t="s">
        <v>45</v>
      </c>
      <c r="C4" t="s">
        <v>104</v>
      </c>
      <c r="D4" t="n">
        <v>490</v>
      </c>
    </row>
    <row r="5" spans="1:4">
      <c r="A5" t="s">
        <v>87</v>
      </c>
      <c r="B5" t="s">
        <v>53</v>
      </c>
      <c r="C5" t="s">
        <v>104</v>
      </c>
      <c r="D5" t="n">
        <v>335</v>
      </c>
    </row>
    <row r="6" spans="1:7">
      <c r="A6" t="s">
        <v>88</v>
      </c>
      <c r="B6" t="s">
        <v>89</v>
      </c>
      <c r="C6" t="s">
        <v>112</v>
      </c>
      <c r="D6" t="n">
        <v>465</v>
      </c>
      <c r="F6" s="10" t="s">
        <v>182</v>
      </c>
      <c r="G6">
        <f>MAX(D2:D21)</f>
        <v>525</v>
      </c>
    </row>
    <row r="7" spans="1:7">
      <c r="A7" t="s">
        <v>90</v>
      </c>
      <c r="B7" t="s">
        <v>53</v>
      </c>
      <c r="C7" t="s">
        <v>113</v>
      </c>
      <c r="D7" t="n">
        <v>475</v>
      </c>
      <c r="F7" s="29" t="s">
        <v>182</v>
      </c>
      <c r="G7">
        <f>MAX(D2:D21)</f>
        <v>525</v>
      </c>
    </row>
    <row r="8" spans="1:4">
      <c r="A8" t="s">
        <v>91</v>
      </c>
      <c r="B8" t="s">
        <v>53</v>
      </c>
      <c r="C8" t="s">
        <v>113</v>
      </c>
      <c r="D8" t="n">
        <v>525</v>
      </c>
    </row>
    <row r="9" spans="1:4">
      <c r="A9" t="s">
        <v>92</v>
      </c>
      <c r="B9" t="s">
        <v>93</v>
      </c>
      <c r="C9" t="s">
        <v>114</v>
      </c>
      <c r="D9" t="n">
        <v>385</v>
      </c>
    </row>
    <row r="10" spans="1:4">
      <c r="A10" t="s">
        <v>94</v>
      </c>
      <c r="B10" t="s">
        <v>95</v>
      </c>
      <c r="D10" t="n">
        <v>420</v>
      </c>
    </row>
    <row r="11" spans="1:4">
      <c r="A11" t="s">
        <v>96</v>
      </c>
      <c r="B11" t="s">
        <v>97</v>
      </c>
      <c r="C11" t="s">
        <v>115</v>
      </c>
      <c r="D11" t="n">
        <v>349</v>
      </c>
    </row>
    <row r="12" spans="1:4">
      <c r="A12" t="s">
        <v>98</v>
      </c>
      <c r="B12" t="s">
        <v>97</v>
      </c>
      <c r="D12" t="n">
        <v>253</v>
      </c>
    </row>
    <row r="13" spans="1:4">
      <c r="A13" t="s">
        <v>99</v>
      </c>
      <c r="B13" t="s">
        <v>100</v>
      </c>
      <c r="C13" t="s">
        <v>104</v>
      </c>
      <c r="D13" t="n">
        <v>395</v>
      </c>
    </row>
    <row r="14" spans="1:4">
      <c r="A14" t="s">
        <v>101</v>
      </c>
      <c r="B14" t="s">
        <v>97</v>
      </c>
      <c r="C14" t="s">
        <v>115</v>
      </c>
      <c r="D14" t="n">
        <v>310</v>
      </c>
    </row>
    <row r="15" spans="1:4">
      <c r="A15" t="s">
        <v>102</v>
      </c>
      <c r="B15" t="s">
        <v>53</v>
      </c>
      <c r="D15" t="n">
        <v>475</v>
      </c>
    </row>
    <row r="16" spans="1:4">
      <c r="A16" t="s">
        <v>103</v>
      </c>
      <c r="B16" t="s">
        <v>104</v>
      </c>
      <c r="C16" t="s">
        <v>114</v>
      </c>
      <c r="D16" t="n">
        <v>505</v>
      </c>
    </row>
    <row r="17" spans="1:4">
      <c r="A17" t="s">
        <v>105</v>
      </c>
      <c r="B17" t="s">
        <v>84</v>
      </c>
      <c r="D17" t="n">
        <v>455</v>
      </c>
    </row>
    <row r="18" spans="1:4">
      <c r="A18" t="s">
        <v>54</v>
      </c>
      <c r="B18" t="s">
        <v>51</v>
      </c>
      <c r="D18" t="n">
        <v>405</v>
      </c>
    </row>
    <row r="19" spans="1:4">
      <c r="A19" t="s">
        <v>106</v>
      </c>
      <c r="B19" t="s">
        <v>104</v>
      </c>
      <c r="D19" t="n">
        <v>438</v>
      </c>
    </row>
    <row r="20" spans="1:4">
      <c r="A20" t="s">
        <v>107</v>
      </c>
      <c r="B20" t="s">
        <v>108</v>
      </c>
      <c r="C20" t="s">
        <v>104</v>
      </c>
      <c r="D20" t="n">
        <v>310</v>
      </c>
    </row>
    <row r="21" spans="1:4">
      <c r="A21" t="s">
        <v>109</v>
      </c>
      <c r="B21" t="s">
        <v>53</v>
      </c>
      <c r="D21" t="n">
        <v>200</v>
      </c>
    </row>
    <row r="22" spans="1:1">
      <c r="A22" t="s">
        <v>7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1"/>
  <sheetViews>
    <sheetView view="normal" workbookViewId="0">
      <selection activeCell="J2" sqref="J2"/>
    </sheetView>
  </sheetViews>
  <sheetFormatPr baseColWidth="9" defaultColWidth="10.000000" defaultRowHeight="14.60"/>
  <sheetData>
    <row r="1" spans="1:10">
      <c r="A1" t="n">
        <v>1</v>
      </c>
      <c r="B1" t="n">
        <v>1</v>
      </c>
      <c r="C1" t="n">
        <v>2</v>
      </c>
      <c r="D1" t="n">
        <v>2</v>
      </c>
      <c r="E1" t="n">
        <v>3</v>
      </c>
      <c r="F1" t="n">
        <v>3</v>
      </c>
      <c r="G1" t="n">
        <v>4</v>
      </c>
      <c r="H1" s="10" t="s">
        <v>183</v>
      </c>
      <c r="I1">
        <f>MEDIAN(A1:G1)</f>
        <v>2</v>
      </c>
      <c r="J1">
        <f>MEDIAN(A1:G1)</f>
        <v>2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1"/>
  <sheetViews>
    <sheetView view="normal" workbookViewId="0">
      <selection activeCell="B11" sqref="B11"/>
    </sheetView>
  </sheetViews>
  <sheetFormatPr baseColWidth="9" defaultColWidth="10.000000" defaultRowHeight="14.60"/>
  <cols>
    <col min="1" max="1" width="14.524590" customWidth="1"/>
  </cols>
  <sheetData>
    <row r="1" spans="1:5">
      <c r="A1" t="s">
        <v>30</v>
      </c>
      <c r="B1" t="s">
        <v>17</v>
      </c>
      <c r="C1" t="s">
        <v>31</v>
      </c>
      <c r="D1" t="s">
        <v>32</v>
      </c>
      <c r="E1" t="s">
        <v>33</v>
      </c>
    </row>
    <row r="2" spans="1:5">
      <c r="A2" t="s">
        <v>35</v>
      </c>
      <c r="B2" t="n">
        <v>10</v>
      </c>
      <c r="C2" t="n">
        <v>4</v>
      </c>
      <c r="D2" t="n">
        <v>1</v>
      </c>
      <c r="E2" t="n">
        <v>1</v>
      </c>
    </row>
    <row r="3" spans="1:5">
      <c r="A3" t="s">
        <v>36</v>
      </c>
      <c r="B3" t="n">
        <v>12</v>
      </c>
      <c r="C3" t="n">
        <v>3</v>
      </c>
      <c r="D3" t="n">
        <v>0</v>
      </c>
      <c r="E3" t="n">
        <v>1</v>
      </c>
    </row>
    <row r="4" spans="1:5">
      <c r="A4" t="s">
        <v>37</v>
      </c>
      <c r="B4" t="n">
        <v>15</v>
      </c>
      <c r="C4" t="n">
        <v>1</v>
      </c>
      <c r="D4" t="n">
        <v>3</v>
      </c>
      <c r="E4" t="n">
        <v>1</v>
      </c>
    </row>
    <row r="5" spans="1:5">
      <c r="A5" t="s">
        <v>38</v>
      </c>
      <c r="B5" t="n">
        <v>4</v>
      </c>
      <c r="C5" t="n">
        <v>2</v>
      </c>
      <c r="D5" t="n">
        <v>6</v>
      </c>
      <c r="E5" t="n">
        <v>0</v>
      </c>
    </row>
    <row r="6" spans="1:5">
      <c r="A6" t="s">
        <v>39</v>
      </c>
      <c r="B6" t="n">
        <v>10</v>
      </c>
      <c r="C6" t="n">
        <v>4</v>
      </c>
      <c r="D6" t="n">
        <v>1</v>
      </c>
      <c r="E6" t="n">
        <v>1</v>
      </c>
    </row>
    <row r="7" spans="1:5">
      <c r="A7" t="s">
        <v>40</v>
      </c>
      <c r="B7" t="n">
        <v>9</v>
      </c>
      <c r="C7" t="n">
        <v>2</v>
      </c>
      <c r="D7" t="n">
        <v>1</v>
      </c>
      <c r="E7" t="n">
        <v>0</v>
      </c>
    </row>
    <row r="10" spans="1:2">
      <c r="A10" t="s">
        <v>184</v>
      </c>
      <c r="B10">
        <f>_xlfn.MODE.SNGL(A1:E7)</f>
        <v>1</v>
      </c>
    </row>
    <row r="11" spans="1:2">
      <c r="A11" t="s">
        <v>185</v>
      </c>
      <c r="B11">
        <f>MODE(B2:B7)</f>
        <v>10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11"/>
  <sheetViews>
    <sheetView view="normal" workbookViewId="0">
      <selection activeCell="A11" sqref="A11"/>
    </sheetView>
  </sheetViews>
  <sheetFormatPr baseColWidth="9" defaultColWidth="10.000000" defaultRowHeight="14.60"/>
  <sheetData>
    <row r="1" spans="1:11">
      <c r="A1" t="s">
        <v>186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s">
        <v>187</v>
      </c>
      <c r="B2" t="n">
        <v>10</v>
      </c>
      <c r="C2" t="n">
        <v>12</v>
      </c>
      <c r="D2" t="n">
        <v>16</v>
      </c>
      <c r="E2" t="n">
        <v>20</v>
      </c>
      <c r="F2" t="n">
        <v>28</v>
      </c>
      <c r="G2" t="n">
        <v>50</v>
      </c>
      <c r="H2" t="n">
        <v>80</v>
      </c>
      <c r="I2" t="n">
        <v>140</v>
      </c>
      <c r="J2" t="n">
        <v>200</v>
      </c>
      <c r="K2" t="n">
        <v>250</v>
      </c>
    </row>
    <row r="9" spans="1:5">
      <c r="A9" t="s">
        <v>188</v>
      </c>
      <c r="B9" s="11" t="n">
        <v>0.1</v>
      </c>
      <c r="D9" t="s">
        <v>189</v>
      </c>
      <c r="E9" s="12">
        <f>NPV(B9,B2:K2)</f>
        <v>377.868092652581026</v>
      </c>
    </row>
    <row r="10" spans="1:5">
      <c r="A10" t="str">
        <f>TRIM(A9)</f>
        <v>Discount Rate</v>
      </c>
      <c r="B10" s="30" t="n">
        <v>0.1</v>
      </c>
      <c r="D10" t="s">
        <v>189</v>
      </c>
      <c r="E10" s="31">
        <f>NPV(B10,B1:K1)</f>
        <v>29.0359092197982989</v>
      </c>
    </row>
    <row r="11" spans="1:1">
      <c r="A11"/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11"/>
  <sheetViews>
    <sheetView view="normal" workbookViewId="0">
      <selection activeCell="A1" sqref="A1:K10"/>
    </sheetView>
  </sheetViews>
  <sheetFormatPr baseColWidth="9" defaultColWidth="10.000000" defaultRowHeight="14.60"/>
  <sheetData>
    <row r="1" spans="1:10">
      <c r="A1" t="s">
        <v>41</v>
      </c>
      <c r="B1" t="s">
        <v>42</v>
      </c>
      <c r="C1" t="s">
        <v>2</v>
      </c>
      <c r="D1" t="s">
        <v>190</v>
      </c>
      <c r="H1" t="s">
        <v>191</v>
      </c>
      <c r="J1" t="s">
        <v>192</v>
      </c>
    </row>
    <row r="2" spans="1:10">
      <c r="A2" t="s">
        <v>44</v>
      </c>
      <c r="B2" t="s">
        <v>45</v>
      </c>
      <c r="C2" t="n">
        <v>49</v>
      </c>
      <c r="D2" t="b">
        <f>OR(B2=$B$2,C2&gt;50)</f>
        <v>1</v>
      </c>
      <c r="H2" t="str">
        <f>IF(OR(B2=$B$8,C2&gt;60),"Yes","No")</f>
        <v>No</v>
      </c>
      <c r="J2">
        <f aca="1">RAND()</f>
        <v>0.908688619647817042</v>
      </c>
    </row>
    <row r="3" spans="1:10">
      <c r="A3" t="s">
        <v>49</v>
      </c>
      <c r="B3" t="s">
        <v>45</v>
      </c>
      <c r="C3" t="n">
        <v>63</v>
      </c>
      <c r="D3" t="b">
        <f>OR(B3=$B$2,C3&gt;50)</f>
        <v>1</v>
      </c>
      <c r="H3" t="str">
        <f>IF(OR(B3=$B$8,C3&gt;60),"Yes","No")</f>
        <v>Yes</v>
      </c>
      <c r="J3">
        <f aca="1">RAND()*10</f>
        <v>8.66786706137271956</v>
      </c>
    </row>
    <row r="4" spans="1:10">
      <c r="A4" t="s">
        <v>50</v>
      </c>
      <c r="B4" t="s">
        <v>45</v>
      </c>
      <c r="C4" t="n">
        <v>83</v>
      </c>
      <c r="D4" t="b">
        <f>OR(B4=$B$2,C4&gt;50)</f>
        <v>1</v>
      </c>
      <c r="H4" t="str">
        <f>IF(OR(B4=$B$8,C4&gt;60),"Yes","No")</f>
        <v>Yes</v>
      </c>
      <c r="J4">
        <f aca="1">INT(RAND()*10)</f>
        <v>0</v>
      </c>
    </row>
    <row r="5" spans="1:10">
      <c r="A5" t="s">
        <v>52</v>
      </c>
      <c r="B5" t="s">
        <v>51</v>
      </c>
      <c r="C5" t="n">
        <v>43</v>
      </c>
      <c r="D5" t="b">
        <f>OR(B5=$B$2,C5&gt;50)</f>
        <v>0</v>
      </c>
      <c r="H5" t="str">
        <f>IF(OR(B5=$B$8,C5&gt;60),"Yes","No")</f>
        <v>No</v>
      </c>
      <c r="J5">
        <f aca="1">INT(RAND()*10)</f>
        <v>8</v>
      </c>
    </row>
    <row r="6" spans="1:10">
      <c r="A6" t="s">
        <v>54</v>
      </c>
      <c r="B6" t="s">
        <v>51</v>
      </c>
      <c r="C6" t="n">
        <v>58</v>
      </c>
      <c r="D6" t="b">
        <f>OR(B6=$B$2,C6&gt;50)</f>
        <v>1</v>
      </c>
      <c r="H6" t="str">
        <f>IF(OR(B6=$B$8,C6&gt;60),"Yes","No")</f>
        <v>No</v>
      </c>
      <c r="J6">
        <f aca="1">INT(RAND()*10)</f>
        <v>2</v>
      </c>
    </row>
    <row r="7" spans="1:10">
      <c r="A7" t="s">
        <v>55</v>
      </c>
      <c r="B7" t="s">
        <v>51</v>
      </c>
      <c r="C7" t="n">
        <v>78</v>
      </c>
      <c r="D7" t="b">
        <f>OR(B7=$B$2,C7&gt;50)</f>
        <v>1</v>
      </c>
      <c r="H7" t="str">
        <f>IF(OR(B7=$B$8,C7&gt;60),"Yes","No")</f>
        <v>Yes</v>
      </c>
      <c r="J7">
        <f aca="1">INT(RAND()*10)</f>
        <v>6</v>
      </c>
    </row>
    <row r="8" spans="1:10">
      <c r="A8" t="s">
        <v>56</v>
      </c>
      <c r="B8" t="s">
        <v>53</v>
      </c>
      <c r="C8" t="n">
        <v>65</v>
      </c>
      <c r="D8" t="b">
        <f>OR(B8=$B$2,C8&gt;50)</f>
        <v>1</v>
      </c>
      <c r="H8" t="str">
        <f>IF(OR(B8=$B$8,C8&gt;60),"Yes","No")</f>
        <v>Yes</v>
      </c>
      <c r="J8">
        <f aca="1">INT(RAND()*10)</f>
        <v>7</v>
      </c>
    </row>
    <row r="9" spans="1:10">
      <c r="A9" t="s">
        <v>57</v>
      </c>
      <c r="B9" t="s">
        <v>53</v>
      </c>
      <c r="C9" t="n">
        <v>80</v>
      </c>
      <c r="D9" t="b">
        <f>OR(B9=$B$2,C9&gt;50)</f>
        <v>1</v>
      </c>
      <c r="H9" t="str">
        <f>IF(OR(B9=$B$8,C9&gt;60),"Yes","No")</f>
        <v>Yes</v>
      </c>
      <c r="J9">
        <f aca="1">INT(RAND()*10)</f>
        <v>2</v>
      </c>
    </row>
    <row r="10" spans="1:8">
      <c r="A10" t="s">
        <v>58</v>
      </c>
      <c r="B10" t="s">
        <v>53</v>
      </c>
      <c r="C10" t="n">
        <v>100</v>
      </c>
      <c r="D10" t="b">
        <f>OR(B10=$B$2,C10&gt;50)</f>
        <v>1</v>
      </c>
      <c r="H10" t="str">
        <f>IF(OR(B10=$B$8,C10&gt;60),"Yes","No")</f>
        <v>Yes</v>
      </c>
    </row>
    <row r="11" spans="1:1">
      <c r="A11" t="s">
        <v>7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22"/>
  <sheetViews>
    <sheetView view="normal" workbookViewId="0">
      <selection activeCell="A1" sqref="A1:I21"/>
    </sheetView>
  </sheetViews>
  <sheetFormatPr baseColWidth="9" defaultColWidth="10.000000" defaultRowHeight="14.60"/>
  <sheetData>
    <row r="1" spans="1:9">
      <c r="A1" s="33" t="s">
        <v>193</v>
      </c>
      <c r="B1" s="33" t="s">
        <v>68</v>
      </c>
      <c r="C1" s="33" t="s">
        <v>42</v>
      </c>
      <c r="D1" s="33" t="s">
        <v>110</v>
      </c>
      <c r="E1" s="33" t="s">
        <v>3</v>
      </c>
      <c r="F1" s="33"/>
      <c r="G1" s="33"/>
      <c r="H1" s="33"/>
      <c r="I1" s="32" t="s">
        <v>194</v>
      </c>
    </row>
    <row r="2" spans="1:9">
      <c r="A2" s="33" t="n">
        <v>1</v>
      </c>
      <c r="B2" s="33" t="s">
        <v>11</v>
      </c>
      <c r="C2" s="33" t="s">
        <v>45</v>
      </c>
      <c r="D2" s="33" t="s">
        <v>104</v>
      </c>
      <c r="E2" s="33" t="n">
        <v>318</v>
      </c>
      <c r="F2" s="33"/>
      <c r="G2" s="33"/>
      <c r="H2" s="33"/>
      <c r="I2" s="33">
        <f>COUNTBLANK(D1:D21)</f>
        <v>9</v>
      </c>
    </row>
    <row r="3" spans="1:9">
      <c r="A3" s="33" t="n">
        <v>2</v>
      </c>
      <c r="B3" s="33" t="s">
        <v>195</v>
      </c>
      <c r="C3" s="33" t="s">
        <v>45</v>
      </c>
      <c r="D3" s="33" t="s">
        <v>104</v>
      </c>
      <c r="E3" s="33" t="n">
        <v>405</v>
      </c>
      <c r="F3" s="33"/>
      <c r="G3" s="33"/>
      <c r="H3" s="33"/>
      <c r="I3" s="33">
        <f>COUNTBLANK(D2:D22)</f>
        <v>10</v>
      </c>
    </row>
    <row r="4" spans="1:9">
      <c r="A4" s="33" t="n">
        <v>3</v>
      </c>
      <c r="B4" s="33" t="s">
        <v>196</v>
      </c>
      <c r="C4" s="33" t="s">
        <v>45</v>
      </c>
      <c r="D4" s="33" t="s">
        <v>104</v>
      </c>
      <c r="E4" s="33" t="n">
        <v>525</v>
      </c>
      <c r="F4" s="33"/>
      <c r="G4" s="33" t="s">
        <v>197</v>
      </c>
      <c r="H4" s="33">
        <f>_xlfn.STDEV.P(E2:E21)</f>
        <v>110.364849476634006</v>
      </c>
      <c r="I4" s="33">
        <f>COUNTBLANK(D3:D23)</f>
        <v>11</v>
      </c>
    </row>
    <row r="5" spans="1:9">
      <c r="A5" s="33" t="n">
        <v>4</v>
      </c>
      <c r="B5" s="33" t="s">
        <v>9</v>
      </c>
      <c r="C5" s="33" t="s">
        <v>51</v>
      </c>
      <c r="D5" s="33" t="s">
        <v>115</v>
      </c>
      <c r="E5" s="33" t="n">
        <v>309</v>
      </c>
      <c r="F5" s="33"/>
      <c r="G5" s="33" t="s">
        <v>198</v>
      </c>
      <c r="H5" s="33">
        <f>_xlfn.STDEV.S(E2:E21)</f>
        <v>113.231946394163003</v>
      </c>
      <c r="I5" s="33">
        <f>COUNTBLANK(D4:D24)</f>
        <v>12</v>
      </c>
    </row>
    <row r="6" spans="1:9">
      <c r="A6" s="33" t="n">
        <v>5</v>
      </c>
      <c r="B6" s="33" t="s">
        <v>199</v>
      </c>
      <c r="C6" s="33" t="s">
        <v>51</v>
      </c>
      <c r="D6" s="33"/>
      <c r="E6" s="33" t="n">
        <v>405</v>
      </c>
      <c r="F6" s="33"/>
      <c r="G6" s="33" t="str">
        <f>TRIM(G5)</f>
        <v>STDEV.S</v>
      </c>
      <c r="H6" s="33">
        <f>STDEV(E2:E21)</f>
        <v>113.231946394163003</v>
      </c>
      <c r="I6" s="33">
        <f>COUNTBLANK(D5:D25)</f>
        <v>13</v>
      </c>
    </row>
    <row r="7" spans="1:9">
      <c r="A7" s="33" t="n">
        <v>6</v>
      </c>
      <c r="B7" s="33" t="s">
        <v>200</v>
      </c>
      <c r="C7" s="33" t="s">
        <v>51</v>
      </c>
      <c r="D7" s="33"/>
      <c r="E7" s="33" t="n">
        <v>534</v>
      </c>
      <c r="F7" s="33"/>
      <c r="G7" s="33" t="s">
        <v>201</v>
      </c>
      <c r="H7" s="33">
        <f>COUNTBLANK(D2:D19)</f>
        <v>7</v>
      </c>
      <c r="I7" s="33">
        <f>COUNTBLANK(D6:D26)</f>
        <v>14</v>
      </c>
    </row>
    <row r="8" spans="1:9">
      <c r="A8" s="33" t="n">
        <v>7</v>
      </c>
      <c r="B8" s="33" t="s">
        <v>12</v>
      </c>
      <c r="C8" s="33" t="s">
        <v>53</v>
      </c>
      <c r="D8" s="33"/>
      <c r="E8" s="33" t="n">
        <v>314</v>
      </c>
      <c r="F8" s="33"/>
      <c r="G8" s="33"/>
      <c r="H8" s="33"/>
      <c r="I8" s="33">
        <f>COUNTBLANK(D7:D27)</f>
        <v>14</v>
      </c>
    </row>
    <row r="9" spans="1:9">
      <c r="A9" s="33" t="n">
        <v>8</v>
      </c>
      <c r="B9" s="33" t="s">
        <v>202</v>
      </c>
      <c r="C9" s="33" t="s">
        <v>53</v>
      </c>
      <c r="D9" s="33"/>
      <c r="E9" s="33" t="n">
        <v>405</v>
      </c>
      <c r="F9" s="33"/>
      <c r="G9" s="33"/>
      <c r="H9" s="33"/>
      <c r="I9" s="33">
        <f>COUNTBLANK(D8:D28)</f>
        <v>14</v>
      </c>
    </row>
    <row r="10" spans="1:9">
      <c r="A10" s="33" t="n">
        <v>9</v>
      </c>
      <c r="B10" s="33" t="s">
        <v>203</v>
      </c>
      <c r="C10" s="33" t="s">
        <v>53</v>
      </c>
      <c r="D10" s="33"/>
      <c r="E10" s="33" t="n">
        <v>530</v>
      </c>
      <c r="F10" s="33"/>
      <c r="G10" s="33"/>
      <c r="H10" s="33"/>
      <c r="I10" s="33">
        <f>COUNTBLANK(D9:D29)</f>
        <v>14</v>
      </c>
    </row>
    <row r="11" spans="1:9">
      <c r="A11" s="33" t="n">
        <v>10</v>
      </c>
      <c r="B11" s="33" t="s">
        <v>204</v>
      </c>
      <c r="C11" s="33" t="s">
        <v>100</v>
      </c>
      <c r="D11" s="33" t="s">
        <v>115</v>
      </c>
      <c r="E11" s="33" t="n">
        <v>195</v>
      </c>
      <c r="F11" s="33"/>
      <c r="G11" s="33"/>
      <c r="H11" s="33"/>
      <c r="I11" s="33">
        <f>COUNTBLANK(D10:D30)</f>
        <v>14</v>
      </c>
    </row>
    <row r="12" spans="1:9">
      <c r="A12" s="33" t="n">
        <v>11</v>
      </c>
      <c r="B12" s="33" t="s">
        <v>205</v>
      </c>
      <c r="C12" s="33" t="s">
        <v>100</v>
      </c>
      <c r="D12" s="33" t="s">
        <v>104</v>
      </c>
      <c r="E12" s="33" t="n">
        <v>205</v>
      </c>
      <c r="F12" s="33"/>
      <c r="G12" s="33"/>
      <c r="H12" s="33"/>
      <c r="I12" s="33">
        <f>COUNTBLANK(D11:D31)</f>
        <v>14</v>
      </c>
    </row>
    <row r="13" spans="1:9">
      <c r="A13" s="33" t="n">
        <v>12</v>
      </c>
      <c r="B13" s="33" t="s">
        <v>206</v>
      </c>
      <c r="C13" s="33" t="s">
        <v>100</v>
      </c>
      <c r="D13" s="33" t="s">
        <v>104</v>
      </c>
      <c r="E13" s="33" t="n">
        <v>395</v>
      </c>
      <c r="F13" s="33"/>
      <c r="G13" s="33"/>
      <c r="H13" s="33"/>
      <c r="I13" s="33">
        <f>COUNTBLANK(D12:D32)</f>
        <v>15</v>
      </c>
    </row>
    <row r="14" spans="1:9">
      <c r="A14" s="33" t="n">
        <v>13</v>
      </c>
      <c r="B14" s="33" t="s">
        <v>207</v>
      </c>
      <c r="C14" s="33" t="s">
        <v>100</v>
      </c>
      <c r="D14" s="33" t="s">
        <v>104</v>
      </c>
      <c r="E14" s="33" t="n">
        <v>195</v>
      </c>
      <c r="F14" s="33"/>
      <c r="G14" s="33"/>
      <c r="H14" s="33"/>
      <c r="I14" s="33">
        <f>COUNTBLANK(D13:D33)</f>
        <v>16</v>
      </c>
    </row>
    <row r="15" spans="1:9">
      <c r="A15" s="33" t="n">
        <v>14</v>
      </c>
      <c r="B15" s="33" t="s">
        <v>208</v>
      </c>
      <c r="C15" s="33" t="s">
        <v>100</v>
      </c>
      <c r="D15" s="33" t="s">
        <v>115</v>
      </c>
      <c r="E15" s="33" t="n">
        <v>205</v>
      </c>
      <c r="F15" s="33"/>
      <c r="G15" s="33"/>
      <c r="H15" s="33"/>
      <c r="I15" s="33">
        <f>COUNTBLANK(D14:D34)</f>
        <v>17</v>
      </c>
    </row>
    <row r="16" spans="1:9">
      <c r="A16" s="33" t="n">
        <v>15</v>
      </c>
      <c r="B16" s="33" t="s">
        <v>209</v>
      </c>
      <c r="C16" s="33" t="s">
        <v>100</v>
      </c>
      <c r="D16" s="33" t="s">
        <v>115</v>
      </c>
      <c r="E16" s="33" t="n">
        <v>395</v>
      </c>
      <c r="F16" s="33"/>
      <c r="G16" s="33"/>
      <c r="H16" s="33"/>
      <c r="I16" s="33">
        <f>COUNTBLANK(D15:D35)</f>
        <v>18</v>
      </c>
    </row>
    <row r="17" spans="1:9">
      <c r="A17" s="33" t="n">
        <v>16</v>
      </c>
      <c r="B17" s="33" t="s">
        <v>210</v>
      </c>
      <c r="C17" s="33" t="s">
        <v>97</v>
      </c>
      <c r="D17" s="33" t="s">
        <v>115</v>
      </c>
      <c r="E17" s="33" t="n">
        <v>251</v>
      </c>
      <c r="F17" s="33"/>
      <c r="G17" s="33"/>
      <c r="H17" s="33"/>
      <c r="I17" s="33">
        <f>COUNTBLANK(D16:D36)</f>
        <v>19</v>
      </c>
    </row>
    <row r="18" spans="1:9">
      <c r="A18" s="33" t="n">
        <v>17</v>
      </c>
      <c r="B18" s="33" t="s">
        <v>211</v>
      </c>
      <c r="C18" s="33" t="s">
        <v>97</v>
      </c>
      <c r="D18" s="33"/>
      <c r="E18" s="33" t="n">
        <v>349</v>
      </c>
      <c r="F18" s="33"/>
      <c r="G18" s="33"/>
      <c r="H18" s="33"/>
      <c r="I18" s="33">
        <f>COUNTBLANK(D17:D37)</f>
        <v>20</v>
      </c>
    </row>
    <row r="19" spans="1:9">
      <c r="A19" s="33" t="n">
        <v>18</v>
      </c>
      <c r="B19" s="33" t="s">
        <v>212</v>
      </c>
      <c r="C19" s="33" t="s">
        <v>97</v>
      </c>
      <c r="D19" s="33"/>
      <c r="E19" s="33" t="n">
        <v>479</v>
      </c>
      <c r="F19" s="33"/>
      <c r="G19" s="33"/>
      <c r="H19" s="33"/>
      <c r="I19" s="33">
        <f>COUNTBLANK(D18:D38)</f>
        <v>21</v>
      </c>
    </row>
    <row r="20" spans="1:9">
      <c r="A20" s="33" t="n">
        <v>19</v>
      </c>
      <c r="B20" s="33" t="s">
        <v>213</v>
      </c>
      <c r="C20" s="33" t="s">
        <v>97</v>
      </c>
      <c r="E20" s="33" t="n">
        <v>253</v>
      </c>
      <c r="F20" s="33"/>
      <c r="G20" s="33"/>
      <c r="H20" s="33"/>
      <c r="I20" s="33">
        <f>COUNTBLANK(D19:D39)</f>
        <v>21</v>
      </c>
    </row>
    <row r="21" spans="1:9">
      <c r="A21" s="33" t="n">
        <v>20</v>
      </c>
      <c r="B21" s="33" t="s">
        <v>214</v>
      </c>
      <c r="C21" s="33" t="s">
        <v>97</v>
      </c>
      <c r="E21" s="33" t="n">
        <v>413</v>
      </c>
      <c r="F21" s="33"/>
      <c r="G21" s="33"/>
      <c r="H21" s="33"/>
      <c r="I21" s="33">
        <f>COUNTBLANK(D20:D40)</f>
        <v>21</v>
      </c>
    </row>
    <row r="22" spans="1:1">
      <c r="A22" t="s">
        <v>7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2"/>
  <sheetViews>
    <sheetView view="normal" workbookViewId="0">
      <selection activeCell="G14" sqref="G14"/>
    </sheetView>
  </sheetViews>
  <sheetFormatPr baseColWidth="9" defaultColWidth="10.000000" defaultRowHeight="14.60"/>
  <sheetData>
    <row r="1" spans="1:6">
      <c r="A1" t="s">
        <v>41</v>
      </c>
      <c r="B1" t="s">
        <v>42</v>
      </c>
      <c r="C1" t="s">
        <v>110</v>
      </c>
      <c r="D1" t="s">
        <v>79</v>
      </c>
      <c r="E1" t="s">
        <v>215</v>
      </c>
      <c r="F1"/>
    </row>
    <row r="2" spans="1:6">
      <c r="A2" t="s">
        <v>83</v>
      </c>
      <c r="B2" t="s">
        <v>84</v>
      </c>
      <c r="D2" t="n">
        <v>305</v>
      </c>
      <c r="E2">
        <f>SUM(D2:D10)</f>
        <v>3092</v>
      </c>
      <c r="F2"/>
    </row>
    <row r="3" spans="1:6">
      <c r="A3" t="s">
        <v>88</v>
      </c>
      <c r="B3" t="s">
        <v>89</v>
      </c>
      <c r="C3" t="s">
        <v>112</v>
      </c>
      <c r="D3" t="n">
        <v>465</v>
      </c>
      <c r="F3"/>
    </row>
    <row r="4" spans="1:6">
      <c r="A4" t="s">
        <v>92</v>
      </c>
      <c r="B4" t="s">
        <v>93</v>
      </c>
      <c r="C4" t="s">
        <v>114</v>
      </c>
      <c r="D4" t="n">
        <v>385</v>
      </c>
      <c r="F4"/>
    </row>
    <row r="5" spans="1:6">
      <c r="A5" t="s">
        <v>94</v>
      </c>
      <c r="B5" t="s">
        <v>95</v>
      </c>
      <c r="D5" t="n">
        <v>420</v>
      </c>
      <c r="F5"/>
    </row>
    <row r="6" spans="1:6">
      <c r="A6" t="s">
        <v>96</v>
      </c>
      <c r="B6" t="s">
        <v>97</v>
      </c>
      <c r="C6" t="s">
        <v>115</v>
      </c>
      <c r="D6" t="n">
        <v>349</v>
      </c>
      <c r="F6"/>
    </row>
    <row r="7" spans="1:6">
      <c r="A7" t="s">
        <v>98</v>
      </c>
      <c r="B7" t="s">
        <v>97</v>
      </c>
      <c r="D7" t="n">
        <v>253</v>
      </c>
      <c r="F7"/>
    </row>
    <row r="8" spans="1:6">
      <c r="A8" t="s">
        <v>54</v>
      </c>
      <c r="B8" t="s">
        <v>51</v>
      </c>
      <c r="D8" t="n">
        <v>405</v>
      </c>
      <c r="F8"/>
    </row>
    <row r="9" spans="1:6">
      <c r="A9" t="s">
        <v>107</v>
      </c>
      <c r="B9" t="s">
        <v>108</v>
      </c>
      <c r="C9" t="s">
        <v>104</v>
      </c>
      <c r="D9" t="n">
        <v>310</v>
      </c>
      <c r="F9"/>
    </row>
    <row r="10" spans="1:6">
      <c r="A10" t="s">
        <v>109</v>
      </c>
      <c r="B10" t="s">
        <v>53</v>
      </c>
      <c r="D10" t="n">
        <v>200</v>
      </c>
      <c r="F10"/>
    </row>
    <row r="11" spans="1:1">
      <c r="A11" t="s">
        <v>7</v>
      </c>
    </row>
    <row r="12" spans="1:4">
      <c r="A12" t="s">
        <v>41</v>
      </c>
      <c r="B12" t="s">
        <v>42</v>
      </c>
      <c r="C12" t="s">
        <v>3</v>
      </c>
      <c r="D12" t="s">
        <v>59</v>
      </c>
    </row>
    <row r="13" spans="1:7">
      <c r="A13" t="s">
        <v>44</v>
      </c>
      <c r="B13" t="s">
        <v>45</v>
      </c>
      <c r="C13" t="n">
        <v>318</v>
      </c>
      <c r="D13" t="n">
        <v>1</v>
      </c>
      <c r="E13" t="s">
        <v>46</v>
      </c>
      <c r="F13" t="s">
        <v>216</v>
      </c>
      <c r="G13" t="s">
        <v>217</v>
      </c>
    </row>
    <row r="14" spans="1:7">
      <c r="A14" t="s">
        <v>49</v>
      </c>
      <c r="B14" t="s">
        <v>45</v>
      </c>
      <c r="C14" t="n">
        <v>405</v>
      </c>
      <c r="D14" t="n">
        <v>1</v>
      </c>
      <c r="E14" t="s">
        <v>45</v>
      </c>
      <c r="F14">
        <f>SUMIF(B13:B21,E14,C13:C21)</f>
        <v>1248</v>
      </c>
      <c r="G14">
        <f>_xlfn.SUMIFS(C13:C21,B13:B21,$E$16,D13:D21,D13)</f>
        <v>1249</v>
      </c>
    </row>
    <row r="15" spans="1:7">
      <c r="A15" t="s">
        <v>50</v>
      </c>
      <c r="B15" t="s">
        <v>45</v>
      </c>
      <c r="C15" t="n">
        <v>525</v>
      </c>
      <c r="D15" t="n">
        <v>1</v>
      </c>
      <c r="E15" t="s">
        <v>51</v>
      </c>
      <c r="F15">
        <f>SUMIF(B14:B22,E15,C14:C22)</f>
        <v>1248</v>
      </c>
      <c r="G15">
        <f>_xlfn.SUMIFS(C14:C22,B14:B22,$E$16,D14:D22,D14)</f>
        <v>1249</v>
      </c>
    </row>
    <row r="16" spans="1:7">
      <c r="A16" t="s">
        <v>52</v>
      </c>
      <c r="B16" t="s">
        <v>51</v>
      </c>
      <c r="C16" t="n">
        <v>309</v>
      </c>
      <c r="D16" t="n">
        <v>1</v>
      </c>
      <c r="E16" t="s">
        <v>53</v>
      </c>
      <c r="F16">
        <f>SUMIF(B15:B23,E16,C15:C23)</f>
        <v>1249</v>
      </c>
      <c r="G16">
        <f>_xlfn.SUMIFS(C15:C23,B15:B23,$E$16,D15:D23,D15)</f>
        <v>1249</v>
      </c>
    </row>
    <row r="17" spans="1:4">
      <c r="A17" t="s">
        <v>54</v>
      </c>
      <c r="B17" t="s">
        <v>51</v>
      </c>
      <c r="C17" t="n">
        <v>405</v>
      </c>
      <c r="D17" t="n">
        <v>1</v>
      </c>
    </row>
    <row r="18" spans="1:4">
      <c r="A18" t="s">
        <v>55</v>
      </c>
      <c r="B18" t="s">
        <v>51</v>
      </c>
      <c r="C18" t="n">
        <v>534</v>
      </c>
      <c r="D18" t="n">
        <v>1</v>
      </c>
    </row>
    <row r="19" spans="1:4">
      <c r="A19" t="s">
        <v>56</v>
      </c>
      <c r="B19" t="s">
        <v>53</v>
      </c>
      <c r="C19" t="n">
        <v>314</v>
      </c>
      <c r="D19" t="n">
        <v>1</v>
      </c>
    </row>
    <row r="20" spans="1:4">
      <c r="A20" t="s">
        <v>57</v>
      </c>
      <c r="B20" t="s">
        <v>53</v>
      </c>
      <c r="C20" t="n">
        <v>405</v>
      </c>
      <c r="D20" t="n">
        <v>1</v>
      </c>
    </row>
    <row r="21" spans="1:4">
      <c r="A21" t="s">
        <v>58</v>
      </c>
      <c r="B21" t="s">
        <v>53</v>
      </c>
      <c r="C21" t="n">
        <v>530</v>
      </c>
      <c r="D21" t="n">
        <v>1</v>
      </c>
    </row>
    <row r="22" spans="1:1">
      <c r="A22" t="s">
        <v>7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N33"/>
  <sheetViews>
    <sheetView view="normal" topLeftCell="A4" workbookViewId="0">
      <selection activeCell="L1" sqref="A1:XFD1048576"/>
    </sheetView>
  </sheetViews>
  <sheetFormatPr baseColWidth="9" defaultColWidth="10.000000" defaultRowHeight="14.60"/>
  <cols>
    <col min="1" max="1" width="16.688525" customWidth="1"/>
  </cols>
  <sheetData>
    <row r="1" spans="1:14" s="13" customFormat="1">
      <c r="A1" s="13" t="s">
        <v>218</v>
      </c>
      <c r="B1" s="13" t="s">
        <v>41</v>
      </c>
      <c r="C1" s="13" t="s">
        <v>42</v>
      </c>
      <c r="D1" s="13" t="s">
        <v>2</v>
      </c>
      <c r="E1" s="13" t="s">
        <v>190</v>
      </c>
      <c r="I1" s="13" t="s">
        <v>191</v>
      </c>
      <c r="K1" s="13" t="s">
        <v>192</v>
      </c>
    </row>
    <row r="2" spans="1:11">
      <c r="A2" t="str">
        <f>TRIM(B2)</f>
        <v>Bulbasaur</v>
      </c>
      <c r="B2" t="s">
        <v>44</v>
      </c>
      <c r="C2" t="s">
        <v>45</v>
      </c>
      <c r="D2" t="n">
        <v>49</v>
      </c>
      <c r="E2" t="b">
        <f>OR(C2=$C$2,D2&gt;50)</f>
        <v>1</v>
      </c>
      <c r="I2" t="str">
        <f>IF(OR(C2=$C$8,D2&gt;60),"Yes","No")</f>
        <v>No</v>
      </c>
      <c r="K2">
        <f aca="1">RAND()</f>
        <v>0.755272072511979076</v>
      </c>
    </row>
    <row r="3" spans="1:11">
      <c r="A3" t="str">
        <f>TRIM(B3)</f>
        <v>Ivysaur</v>
      </c>
      <c r="B3" t="s">
        <v>49</v>
      </c>
      <c r="C3" t="s">
        <v>45</v>
      </c>
      <c r="D3" t="n">
        <v>63</v>
      </c>
      <c r="E3" t="b">
        <f>OR(C3=$C$2,D3&gt;50)</f>
        <v>1</v>
      </c>
      <c r="I3" t="str">
        <f>IF(OR(C3=$C$8,D3&gt;60),"Yes","No")</f>
        <v>Yes</v>
      </c>
      <c r="K3">
        <f aca="1">RAND()*10</f>
        <v>2.71156956694234985</v>
      </c>
    </row>
    <row r="4" spans="1:11">
      <c r="A4" t="str">
        <f>TRIM(B4)</f>
        <v>Venusaur</v>
      </c>
      <c r="B4" t="s">
        <v>50</v>
      </c>
      <c r="C4" t="s">
        <v>45</v>
      </c>
      <c r="D4" t="n">
        <v>83</v>
      </c>
      <c r="E4" t="b">
        <f>OR(C4=$C$2,D4&gt;50)</f>
        <v>1</v>
      </c>
      <c r="I4" t="str">
        <f>IF(OR(C4=$C$8,D4&gt;60),"Yes","No")</f>
        <v>Yes</v>
      </c>
      <c r="K4">
        <f aca="1">INT(RAND()*10)</f>
        <v>1</v>
      </c>
    </row>
    <row r="5" spans="1:11">
      <c r="A5" t="str">
        <f>TRIM(B5)</f>
        <v>Charmander</v>
      </c>
      <c r="B5" t="s">
        <v>52</v>
      </c>
      <c r="C5" t="s">
        <v>51</v>
      </c>
      <c r="D5" t="n">
        <v>43</v>
      </c>
      <c r="E5" t="b">
        <f>OR(C5=$C$2,D5&gt;50)</f>
        <v>0</v>
      </c>
      <c r="I5" t="str">
        <f>IF(OR(C5=$C$8,D5&gt;60),"Yes","No")</f>
        <v>No</v>
      </c>
      <c r="K5">
        <f aca="1">INT(RAND()*10)</f>
        <v>0</v>
      </c>
    </row>
    <row r="6" spans="1:11">
      <c r="A6" t="str">
        <f>TRIM(B6)</f>
        <v>Charmeleon</v>
      </c>
      <c r="B6" t="s">
        <v>54</v>
      </c>
      <c r="C6" t="s">
        <v>51</v>
      </c>
      <c r="D6" t="n">
        <v>58</v>
      </c>
      <c r="E6" t="b">
        <f>OR(C6=$C$2,D6&gt;50)</f>
        <v>1</v>
      </c>
      <c r="I6" t="str">
        <f>IF(OR(C6=$C$8,D6&gt;60),"Yes","No")</f>
        <v>No</v>
      </c>
      <c r="K6">
        <f aca="1">INT(RAND()*10)</f>
        <v>5</v>
      </c>
    </row>
    <row r="7" spans="1:11">
      <c r="A7" t="str">
        <f>TRIM(B7)</f>
        <v>Charizard</v>
      </c>
      <c r="B7" t="s">
        <v>55</v>
      </c>
      <c r="C7" t="s">
        <v>51</v>
      </c>
      <c r="D7" t="n">
        <v>78</v>
      </c>
      <c r="E7" t="b">
        <f>OR(C7=$C$2,D7&gt;50)</f>
        <v>1</v>
      </c>
      <c r="I7" t="str">
        <f>IF(OR(C7=$C$8,D7&gt;60),"Yes","No")</f>
        <v>Yes</v>
      </c>
      <c r="K7">
        <f aca="1">INT(RAND()*10)</f>
        <v>0</v>
      </c>
    </row>
    <row r="8" spans="1:11">
      <c r="A8" t="str">
        <f>TRIM(B8)</f>
        <v>Squirtle</v>
      </c>
      <c r="B8" t="s">
        <v>56</v>
      </c>
      <c r="C8" t="s">
        <v>53</v>
      </c>
      <c r="D8" t="n">
        <v>65</v>
      </c>
      <c r="E8" t="b">
        <f>OR(C8=$C$2,D8&gt;50)</f>
        <v>1</v>
      </c>
      <c r="I8" t="str">
        <f>IF(OR(C8=$C$8,D8&gt;60),"Yes","No")</f>
        <v>Yes</v>
      </c>
      <c r="K8">
        <f aca="1">INT(RAND()*10)</f>
        <v>8</v>
      </c>
    </row>
    <row r="9" spans="1:11">
      <c r="A9" t="str">
        <f>TRIM(B9)</f>
        <v>Wartortle</v>
      </c>
      <c r="B9" t="s">
        <v>57</v>
      </c>
      <c r="C9" t="s">
        <v>53</v>
      </c>
      <c r="D9" t="n">
        <v>80</v>
      </c>
      <c r="E9" t="b">
        <f>OR(C9=$C$2,D9&gt;50)</f>
        <v>1</v>
      </c>
      <c r="I9" t="str">
        <f>IF(OR(C9=$C$8,D9&gt;60),"Yes","No")</f>
        <v>Yes</v>
      </c>
      <c r="K9">
        <f aca="1">INT(RAND()*10)</f>
        <v>6</v>
      </c>
    </row>
    <row r="10" spans="1:9">
      <c r="A10" t="str">
        <f>TRIM(B10)</f>
        <v>Blastoise</v>
      </c>
      <c r="B10" t="s">
        <v>58</v>
      </c>
      <c r="C10" t="s">
        <v>53</v>
      </c>
      <c r="D10" t="n">
        <v>100</v>
      </c>
      <c r="E10" t="b">
        <f>OR(C10=$C$2,D10&gt;50)</f>
        <v>1</v>
      </c>
      <c r="I10" t="str">
        <f>IF(OR(C10=$C$8,D10&gt;60),"Yes","No")</f>
        <v>Yes</v>
      </c>
    </row>
    <row r="12" spans="5:8">
      <c r="E12" s="13" t="s">
        <v>219</v>
      </c>
      <c r="F12" s="13" t="s">
        <v>220</v>
      </c>
    </row>
    <row r="13" spans="1:6">
      <c r="A13" t="s">
        <v>83</v>
      </c>
      <c r="B13" t="s">
        <v>221</v>
      </c>
      <c r="C13" t="n">
        <v>305</v>
      </c>
      <c r="E13" t="str">
        <f>TRIM(A13)</f>
        <v>Mankey</v>
      </c>
      <c r="F13" t="str">
        <f>TRIM(CLEAN(A13))</f>
        <v>Mankey</v>
      </c>
    </row>
    <row r="14" spans="1:6">
      <c r="A14" t="s">
        <v>222</v>
      </c>
      <c r="B14" t="s">
        <v>53</v>
      </c>
      <c r="C14" t="n">
        <v>510</v>
      </c>
      <c r="E14" t="str">
        <f>TRIM(A14)</f>
        <v>Poliwrath</v>
      </c>
      <c r="F14" t="str">
        <f>TRIM(CLEAN(A14))</f>
        <v>Poliwrath</v>
      </c>
    </row>
    <row r="15" spans="1:6">
      <c r="A15" t="s">
        <v>86</v>
      </c>
      <c r="B15" t="s">
        <v>223</v>
      </c>
      <c r="C15" t="n">
        <v>490</v>
      </c>
      <c r="E15" t="str">
        <f>TRIM(A15)</f>
        <v>Victreebel</v>
      </c>
      <c r="F15" t="str">
        <f>TRIM(CLEAN(A15))</f>
        <v>Victreebel</v>
      </c>
    </row>
    <row r="16" spans="1:6">
      <c r="A16" t="s">
        <v>224</v>
      </c>
      <c r="B16" t="s">
        <v>225</v>
      </c>
      <c r="C16" t="n">
        <v>335</v>
      </c>
      <c r="E16" t="str">
        <f>TRIM(A16)</f>
        <v>Tentacool</v>
      </c>
      <c r="F16" t="str">
        <f>TRIM(CLEAN(A16))</f>
        <v>Tentacool</v>
      </c>
    </row>
    <row r="17" spans="1:6">
      <c r="A17" t="s">
        <v>88</v>
      </c>
      <c r="B17" t="s">
        <v>226</v>
      </c>
      <c r="C17" t="n">
        <v>465</v>
      </c>
      <c r="E17" t="str">
        <f>TRIM(A17)</f>
        <v>Magneton</v>
      </c>
      <c r="F17" t="str">
        <f>TRIM(CLEAN(A17))</f>
        <v>Magneton</v>
      </c>
    </row>
    <row r="18" spans="1:6">
      <c r="A18" t="s">
        <v>90</v>
      </c>
      <c r="B18" t="s">
        <v>53</v>
      </c>
      <c r="C18" t="n">
        <v>475</v>
      </c>
      <c r="E18" t="str">
        <f>TRIM(A18)</f>
        <v>Dewgong</v>
      </c>
      <c r="F18" t="str">
        <f>TRIM(CLEAN(A18))</f>
        <v>Dewgong</v>
      </c>
    </row>
    <row r="19" spans="1:6">
      <c r="A19" t="s">
        <v>227</v>
      </c>
      <c r="B19" t="s">
        <v>228</v>
      </c>
      <c r="C19" t="n">
        <v>525</v>
      </c>
      <c r="E19" t="str">
        <f>TRIM(A19)</f>
        <v>Cloyster</v>
      </c>
      <c r="F19" t="str">
        <f>TRIM(CLEAN(A19))</f>
        <v>Cloyster</v>
      </c>
    </row>
    <row r="20" spans="1:6">
      <c r="A20" t="s">
        <v>229</v>
      </c>
      <c r="B20" t="s">
        <v>93</v>
      </c>
      <c r="C20" t="n">
        <v>385</v>
      </c>
      <c r="E20" t="str">
        <f>TRIM(A20)</f>
        <v>Onix</v>
      </c>
      <c r="F20" t="str">
        <f>TRIM(CLEAN(A20))</f>
        <v>Onix</v>
      </c>
    </row>
    <row r="21" spans="1:6">
      <c r="A21" t="s">
        <v>230</v>
      </c>
      <c r="B21" t="s">
        <v>95</v>
      </c>
      <c r="C21" t="n">
        <v>420</v>
      </c>
      <c r="E21" t="str">
        <f>TRIM(A21)</f>
        <v>Dragonair</v>
      </c>
      <c r="F21" t="str">
        <f>TRIM(CLEAN(A21))</f>
        <v>Dragonair</v>
      </c>
    </row>
    <row r="22" spans="1:6">
      <c r="A22" t="s">
        <v>231</v>
      </c>
      <c r="B22" t="s">
        <v>232</v>
      </c>
      <c r="C22" t="n">
        <v>349</v>
      </c>
      <c r="E22" t="str">
        <f>TRIM(A22)</f>
        <v>Pidgeotto</v>
      </c>
      <c r="F22" t="str">
        <f>TRIM(CLEAN(A22))</f>
        <v>Pidgeotto</v>
      </c>
    </row>
    <row r="23" spans="1:6">
      <c r="A23" t="s">
        <v>98</v>
      </c>
      <c r="B23" t="s">
        <v>233</v>
      </c>
      <c r="C23" t="n">
        <v>253</v>
      </c>
      <c r="E23" t="str">
        <f>TRIM(A23)</f>
        <v>Rattata</v>
      </c>
      <c r="F23" t="str">
        <f>TRIM(CLEAN(A23))</f>
        <v>Rattata</v>
      </c>
    </row>
    <row r="24" spans="1:6">
      <c r="A24" t="s">
        <v>99</v>
      </c>
      <c r="B24" t="s">
        <v>100</v>
      </c>
      <c r="C24" t="n">
        <v>395</v>
      </c>
      <c r="E24" t="str">
        <f>TRIM(A24)</f>
        <v>Beedrill</v>
      </c>
      <c r="F24" t="str">
        <f>TRIM(CLEAN(A24))</f>
        <v>Beedrill</v>
      </c>
    </row>
    <row r="25" spans="1:6">
      <c r="A25" t="s">
        <v>101</v>
      </c>
      <c r="B25" t="s">
        <v>234</v>
      </c>
      <c r="C25" t="n">
        <v>310</v>
      </c>
      <c r="E25" t="str">
        <f>TRIM(A25)</f>
        <v>Doduo</v>
      </c>
      <c r="F25" t="str">
        <f>TRIM(CLEAN(A25))</f>
        <v>Doduo</v>
      </c>
    </row>
    <row r="26" spans="1:6">
      <c r="A26" t="s">
        <v>102</v>
      </c>
      <c r="B26" t="s">
        <v>53</v>
      </c>
      <c r="C26" t="n">
        <v>475</v>
      </c>
      <c r="E26" t="str">
        <f>TRIM(A26)</f>
        <v>Kingler</v>
      </c>
      <c r="F26" t="str">
        <f>TRIM(CLEAN(A26))</f>
        <v>Kingler</v>
      </c>
    </row>
    <row r="27" spans="1:6">
      <c r="A27" t="s">
        <v>103</v>
      </c>
      <c r="B27" t="s">
        <v>235</v>
      </c>
      <c r="C27" t="n">
        <v>505</v>
      </c>
      <c r="E27" t="str">
        <f>TRIM(A27)</f>
        <v>Nidoqueen</v>
      </c>
      <c r="F27" t="str">
        <f>TRIM(CLEAN(A27))</f>
        <v>Nidoqueen</v>
      </c>
    </row>
    <row r="28" spans="1:6">
      <c r="A28" t="s">
        <v>105</v>
      </c>
      <c r="B28" t="s">
        <v>84</v>
      </c>
      <c r="C28" t="n">
        <v>455</v>
      </c>
      <c r="E28" t="str">
        <f>TRIM(A28)</f>
        <v>Hitmonchan</v>
      </c>
      <c r="F28" t="str">
        <f>TRIM(CLEAN(A28))</f>
        <v>Hitmonchan</v>
      </c>
    </row>
    <row r="29" spans="1:6">
      <c r="A29" t="s">
        <v>236</v>
      </c>
      <c r="B29" t="s">
        <v>51</v>
      </c>
      <c r="C29" t="n">
        <v>405</v>
      </c>
      <c r="E29" t="str">
        <f>TRIM(A29)</f>
        <v>Charmeleon</v>
      </c>
      <c r="F29" t="str">
        <f>TRIM(CLEAN(A29))</f>
        <v>Charmeleon</v>
      </c>
    </row>
    <row r="30" spans="1:6">
      <c r="A30" t="s">
        <v>106</v>
      </c>
      <c r="B30" t="s">
        <v>104</v>
      </c>
      <c r="C30" t="n">
        <v>438</v>
      </c>
      <c r="E30" t="str">
        <f>TRIM(A30)</f>
        <v>Arbok</v>
      </c>
      <c r="F30" t="str">
        <f>TRIM(CLEAN(A30))</f>
        <v>Arbok</v>
      </c>
    </row>
    <row r="31" spans="1:6">
      <c r="A31" t="s">
        <v>107</v>
      </c>
      <c r="B31" t="s">
        <v>237</v>
      </c>
      <c r="C31" t="n">
        <v>310</v>
      </c>
      <c r="E31" t="str">
        <f>TRIM(A31)</f>
        <v>Gastly</v>
      </c>
      <c r="F31" t="str">
        <f>TRIM(CLEAN(A31))</f>
        <v>Gastly</v>
      </c>
    </row>
    <row r="32" spans="1:6">
      <c r="A32" t="s">
        <v>238</v>
      </c>
      <c r="B32" t="s">
        <v>53</v>
      </c>
      <c r="C32" t="n">
        <v>200</v>
      </c>
      <c r="E32" t="str">
        <f>TRIM(A32)</f>
        <v>Magikarp</v>
      </c>
      <c r="F32" t="str">
        <f>TRIM(CLEAN(A32))</f>
        <v>Magikarp</v>
      </c>
    </row>
    <row r="33" spans="1:1">
      <c r="A33" t="s">
        <v>7</v>
      </c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N17"/>
  <sheetViews>
    <sheetView tabSelected="1" view="normal" topLeftCell="A3" workbookViewId="0">
      <selection activeCell="A3" sqref="A3:C16"/>
    </sheetView>
  </sheetViews>
  <sheetFormatPr baseColWidth="9" defaultColWidth="10.000000" defaultRowHeight="14.60"/>
  <cols>
    <col min="1" max="1" width="11.147541" customWidth="1"/>
    <col min="2" max="2" width="9.311475" customWidth="1"/>
    <col min="3" max="3" width="9.704918" customWidth="1"/>
    <col min="4" max="5" width="7.836066" customWidth="1"/>
    <col min="6" max="6" width="11.934426" customWidth="1"/>
    <col min="7" max="7" width="9.573770" customWidth="1"/>
    <col min="8" max="9" width="12.852459" customWidth="1"/>
  </cols>
  <sheetData>
    <row r="1" spans="1:9">
      <c r="A1" s="14" t="s">
        <v>239</v>
      </c>
      <c r="B1" s="15"/>
      <c r="C1" s="15"/>
      <c r="D1" s="16"/>
      <c r="E1" s="16"/>
      <c r="F1" s="17" t="s">
        <v>240</v>
      </c>
      <c r="G1" s="18"/>
      <c r="H1" s="18"/>
      <c r="I1" s="18"/>
    </row>
    <row r="2" spans="1:9">
      <c r="A2" s="16"/>
      <c r="B2" s="16"/>
      <c r="C2" s="16"/>
      <c r="D2" s="16"/>
      <c r="E2" s="16"/>
      <c r="F2" s="16"/>
      <c r="G2" s="16"/>
      <c r="H2" s="16"/>
      <c r="I2" s="16"/>
    </row>
    <row r="3" spans="1:14">
      <c r="A3" s="19" t="s">
        <v>241</v>
      </c>
      <c r="B3" s="20" t="s">
        <v>242</v>
      </c>
      <c r="C3" s="21" t="s">
        <v>243</v>
      </c>
      <c r="D3" s="16"/>
      <c r="E3" s="16"/>
      <c r="F3" s="22" t="s">
        <v>241</v>
      </c>
      <c r="G3" s="23" t="s">
        <v>244</v>
      </c>
      <c r="H3" s="23" t="s">
        <v>243</v>
      </c>
      <c r="I3" s="24" t="s">
        <v>242</v>
      </c>
      <c r="K3" s="22" t="s">
        <v>241</v>
      </c>
      <c r="L3" s="23" t="s">
        <v>243</v>
      </c>
      <c r="M3" s="23" t="s">
        <v>242</v>
      </c>
      <c r="N3" s="24"/>
    </row>
    <row r="4" spans="1:14">
      <c r="A4" s="16" t="n">
        <v>253072</v>
      </c>
      <c r="B4" s="16" t="s">
        <v>245</v>
      </c>
      <c r="C4" s="16" t="s">
        <v>246</v>
      </c>
      <c r="D4" s="16"/>
      <c r="E4" s="16"/>
      <c r="F4" s="16" t="n">
        <v>110608</v>
      </c>
      <c r="G4" s="25" t="n">
        <v>84289</v>
      </c>
      <c r="H4" s="26" t="str">
        <f>VLOOKUP(A4,A4:C16,3,0)</f>
        <v>John</v>
      </c>
      <c r="I4" s="26" t="str">
        <f>VLOOKUP(A4,A3:C16,2,0)</f>
        <v>Doe</v>
      </c>
      <c r="K4" s="16" t="n">
        <v>391006</v>
      </c>
      <c r="L4" s="25" t="str">
        <f>VLOOKUP(K4,A3:C16,3,0)</f>
        <v>Peter</v>
      </c>
      <c r="M4" s="26" t="str">
        <f>VLOOKUP(K4,A3:C16,2,0)</f>
        <v>Pan</v>
      </c>
      <c r="N4" s="28"/>
    </row>
    <row r="5" spans="1:14">
      <c r="A5" s="16" t="n">
        <v>253072</v>
      </c>
      <c r="B5" s="16" t="s">
        <v>247</v>
      </c>
      <c r="C5" s="16" t="s">
        <v>248</v>
      </c>
      <c r="D5" s="16"/>
      <c r="E5" s="16"/>
      <c r="F5" s="16" t="n">
        <v>830385</v>
      </c>
      <c r="G5" s="25" t="n">
        <v>137670</v>
      </c>
      <c r="H5" s="26" t="str">
        <f>VLOOKUP(A5,A5:C17,3,0)</f>
        <v>Andy</v>
      </c>
      <c r="I5" s="26" t="str">
        <f>VLOOKUP(A5,A4:C17,2,0)</f>
        <v>Doe</v>
      </c>
      <c r="K5" s="16" t="n">
        <v>602693</v>
      </c>
      <c r="L5" s="25" t="str">
        <f>VLOOKUP(K5,A3:C16,MATCH(C3,A3:C3,0),0)</f>
        <v>Micheal</v>
      </c>
      <c r="M5" s="26" t="str">
        <f>VLOOKUP(K5,A3:C16,MATCH(B3,A3:C3,0),0)</f>
        <v>Vick</v>
      </c>
      <c r="N5" s="28"/>
    </row>
    <row r="6" spans="1:14">
      <c r="A6" s="16" t="n">
        <v>352711</v>
      </c>
      <c r="B6" s="16" t="s">
        <v>249</v>
      </c>
      <c r="C6" s="16" t="s">
        <v>246</v>
      </c>
      <c r="D6" s="16"/>
      <c r="E6" s="16"/>
      <c r="F6" s="16" t="n">
        <v>795574</v>
      </c>
      <c r="G6" s="25" t="n">
        <v>190024</v>
      </c>
      <c r="H6" s="26" t="str">
        <f>VLOOKUP(A6,A6:C18,3,0)</f>
        <v>John</v>
      </c>
      <c r="I6" s="26" t="str">
        <f>VLOOKUP(A6,A5:C18,2,0)</f>
        <v>Smith</v>
      </c>
      <c r="K6" s="16" t="n">
        <v>830385</v>
      </c>
      <c r="L6" s="25" t="str">
        <f aca="1">VLOOKUP(K6,mydata,MATCH(C3,A3:C3,0),0)</f>
        <v>Prince</v>
      </c>
      <c r="M6" s="26" t="str">
        <f aca="1">VLOOKUP(K6,mydata,MATCH(B3,A3:C3,0),0)</f>
        <v>Williams</v>
      </c>
      <c r="N6" s="28"/>
    </row>
    <row r="7" spans="1:14">
      <c r="A7" s="16" t="n">
        <v>391006</v>
      </c>
      <c r="B7" s="16" t="s">
        <v>250</v>
      </c>
      <c r="C7" s="16" t="s">
        <v>251</v>
      </c>
      <c r="D7" s="16"/>
      <c r="E7" s="16"/>
      <c r="F7" s="16" t="n">
        <v>580622</v>
      </c>
      <c r="G7" s="25" t="n">
        <v>122604</v>
      </c>
      <c r="H7" s="26" t="str">
        <f>VLOOKUP(A7,A7:C19,3,0)</f>
        <v>Peter</v>
      </c>
      <c r="I7" s="26" t="str">
        <f>VLOOKUP(A7,A6:C19,2,0)</f>
        <v>Pan</v>
      </c>
      <c r="K7" s="16" t="n">
        <v>392128</v>
      </c>
      <c r="L7" s="25" t="str">
        <f aca="1">VLOOKUP(K7,mydata,MATCH(C3,A3:C3,0),0)</f>
        <v>Bret</v>
      </c>
      <c r="M7" s="26" t="str">
        <f aca="1">VLOOKUP(K7,mydata,MATCH(B3,A3:C3,0),0)</f>
        <v>Favre</v>
      </c>
      <c r="N7" s="28"/>
    </row>
    <row r="8" spans="1:14">
      <c r="A8" s="16" t="n">
        <v>392128</v>
      </c>
      <c r="B8" s="16" t="s">
        <v>252</v>
      </c>
      <c r="C8" s="16" t="s">
        <v>253</v>
      </c>
      <c r="D8" s="16"/>
      <c r="E8" s="16"/>
      <c r="F8" s="16" t="n">
        <v>549457</v>
      </c>
      <c r="G8" s="25" t="n">
        <v>111709</v>
      </c>
      <c r="H8" s="26" t="str">
        <f>VLOOKUP(A8,A8:C20,3,0)</f>
        <v>Bret</v>
      </c>
      <c r="I8" s="26" t="str">
        <f>VLOOKUP(A8,A7:C20,2,0)</f>
        <v>Favre</v>
      </c>
      <c r="K8" s="16"/>
      <c r="L8" s="25"/>
      <c r="M8" s="26"/>
      <c r="N8" s="28"/>
    </row>
    <row r="9" spans="1:14">
      <c r="A9" s="16" t="n">
        <v>549457</v>
      </c>
      <c r="B9" s="16" t="s">
        <v>254</v>
      </c>
      <c r="C9" s="16" t="s">
        <v>246</v>
      </c>
      <c r="D9" s="16"/>
      <c r="E9" s="16"/>
      <c r="F9" s="16" t="n">
        <v>392128</v>
      </c>
      <c r="G9" s="25" t="n">
        <v>85931</v>
      </c>
      <c r="H9" s="26" t="str">
        <f>VLOOKUP(A9,A9:C21,3,0)</f>
        <v>John</v>
      </c>
      <c r="I9" s="26" t="str">
        <f>VLOOKUP(A9,A8:C21,2,0)</f>
        <v>Elway</v>
      </c>
      <c r="K9" s="16"/>
      <c r="L9" s="25"/>
      <c r="M9" s="26"/>
      <c r="N9" s="28"/>
    </row>
    <row r="10" spans="1:14">
      <c r="A10" s="16" t="n">
        <v>580622</v>
      </c>
      <c r="B10" s="16" t="s">
        <v>255</v>
      </c>
      <c r="C10" s="16" t="s">
        <v>256</v>
      </c>
      <c r="D10" s="16"/>
      <c r="E10" s="16"/>
      <c r="F10" s="16" t="n">
        <v>391006</v>
      </c>
      <c r="G10" s="25" t="n">
        <v>168114</v>
      </c>
      <c r="H10" s="26" t="str">
        <f>VLOOKUP(A10,A10:C22,3,0)</f>
        <v>Eli</v>
      </c>
      <c r="I10" s="26" t="str">
        <f>VLOOKUP(A10,A9:C22,2,0)</f>
        <v>Manning</v>
      </c>
      <c r="K10" s="16"/>
      <c r="L10" s="25"/>
      <c r="M10" s="26"/>
      <c r="N10" s="28"/>
    </row>
    <row r="11" spans="1:14">
      <c r="A11" s="16" t="n">
        <v>602693</v>
      </c>
      <c r="B11" s="16" t="s">
        <v>257</v>
      </c>
      <c r="C11" s="16" t="s">
        <v>258</v>
      </c>
      <c r="D11" s="16"/>
      <c r="E11" s="16"/>
      <c r="F11" s="16" t="n">
        <v>352711</v>
      </c>
      <c r="G11" s="25" t="n">
        <v>89627</v>
      </c>
      <c r="H11" s="26" t="str">
        <f>VLOOKUP(A11,A11:C23,3,0)</f>
        <v>Micheal</v>
      </c>
      <c r="I11" s="26" t="str">
        <f>VLOOKUP(A11,A10:C23,2,0)</f>
        <v>Vick</v>
      </c>
      <c r="K11" s="16"/>
      <c r="L11" s="25"/>
      <c r="M11" s="26"/>
      <c r="N11" s="28"/>
    </row>
    <row r="12" spans="1:14">
      <c r="A12" s="16" t="n">
        <v>611810</v>
      </c>
      <c r="B12" s="16" t="s">
        <v>259</v>
      </c>
      <c r="C12" s="16" t="s">
        <v>260</v>
      </c>
      <c r="D12" s="16"/>
      <c r="E12" s="16"/>
      <c r="F12" s="16" t="n">
        <v>253072</v>
      </c>
      <c r="G12" s="25" t="n">
        <v>149946</v>
      </c>
      <c r="H12" s="26" t="str">
        <f>VLOOKUP(A12,A12:C24,3,0)</f>
        <v>Tiger</v>
      </c>
      <c r="I12" s="26" t="str">
        <f>VLOOKUP(A12,A11:C24,2,0)</f>
        <v>Woods</v>
      </c>
      <c r="K12" s="16"/>
      <c r="L12" s="25"/>
      <c r="M12" s="26"/>
      <c r="N12" s="28"/>
    </row>
    <row r="13" spans="1:14">
      <c r="A13" s="16" t="n">
        <v>612235</v>
      </c>
      <c r="B13" s="16" t="s">
        <v>261</v>
      </c>
      <c r="C13" s="16" t="s">
        <v>258</v>
      </c>
      <c r="D13" s="16"/>
      <c r="E13" s="16"/>
      <c r="F13" s="16" t="n">
        <v>612235</v>
      </c>
      <c r="G13" s="25" t="n">
        <v>145893</v>
      </c>
      <c r="H13" s="26" t="str">
        <f>VLOOKUP(A13,A13:C25,3,0)</f>
        <v>Micheal</v>
      </c>
      <c r="I13" s="26" t="str">
        <f>VLOOKUP(A13,A12:C25,2,0)</f>
        <v>Jordan</v>
      </c>
      <c r="K13" s="16"/>
      <c r="L13" s="25"/>
      <c r="M13" s="26"/>
      <c r="N13" s="28"/>
    </row>
    <row r="14" spans="1:14">
      <c r="A14" s="16" t="n">
        <v>795574</v>
      </c>
      <c r="B14" s="16" t="s">
        <v>262</v>
      </c>
      <c r="C14" s="16" t="s">
        <v>263</v>
      </c>
      <c r="D14" s="16"/>
      <c r="E14" s="16"/>
      <c r="F14" s="16" t="n">
        <v>611810</v>
      </c>
      <c r="G14" s="25" t="n">
        <v>64757</v>
      </c>
      <c r="H14" s="26" t="str">
        <f>VLOOKUP(A14,A14:C26,3,0)</f>
        <v>Tony</v>
      </c>
      <c r="I14" s="26" t="str">
        <f>VLOOKUP(A14,A13:C26,2,0)</f>
        <v>Stark</v>
      </c>
      <c r="K14" s="16"/>
      <c r="L14" s="25"/>
      <c r="M14" s="26"/>
      <c r="N14" s="28"/>
    </row>
    <row r="15" spans="1:14">
      <c r="A15" s="16" t="n">
        <v>830385</v>
      </c>
      <c r="B15" s="16" t="s">
        <v>264</v>
      </c>
      <c r="C15" s="16" t="s">
        <v>265</v>
      </c>
      <c r="D15" s="16"/>
      <c r="E15" s="16"/>
      <c r="F15" s="16" t="n">
        <v>602693</v>
      </c>
      <c r="G15" s="25" t="n">
        <v>71478</v>
      </c>
      <c r="H15" s="26" t="str">
        <f>VLOOKUP(A15,A15:C27,3,0)</f>
        <v>Prince</v>
      </c>
      <c r="I15" s="26" t="str">
        <f>VLOOKUP(A15,A14:C27,2,0)</f>
        <v>Williams</v>
      </c>
      <c r="K15" s="16"/>
      <c r="L15" s="25"/>
      <c r="M15" s="26"/>
      <c r="N15" s="28"/>
    </row>
    <row r="16" spans="1:14">
      <c r="A16" s="16" t="n">
        <v>990678</v>
      </c>
      <c r="B16" s="16" t="s">
        <v>266</v>
      </c>
      <c r="C16" s="16" t="s">
        <v>267</v>
      </c>
      <c r="D16" s="16"/>
      <c r="E16" s="16"/>
      <c r="F16" s="16" t="n">
        <v>110608</v>
      </c>
      <c r="G16" s="25" t="n">
        <v>131505</v>
      </c>
      <c r="H16" s="26" t="str">
        <f>VLOOKUP(A16,A16:C28,3,0)</f>
        <v>Brad</v>
      </c>
      <c r="I16" s="26" t="str">
        <f>VLOOKUP(A16,A15:C28,2,0)</f>
        <v>Pitt</v>
      </c>
      <c r="K16" s="16"/>
      <c r="L16" s="25"/>
      <c r="M16" s="26"/>
      <c r="N16" s="28"/>
    </row>
    <row r="17" spans="1:9">
      <c r="A17" s="27"/>
      <c r="F17" s="27"/>
      <c r="I17" s="26"/>
    </row>
  </sheetData>
  <printOptions>
    <extLst>
      <ext uri="smNativeData">
        <pm:pageFlags xmlns:pm="smNativeData" id="17333283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328367" l="56" r="56" t="56" b="56" borderId="0" fillId="0" vertical="0"/>
        <pm:footer xmlns:pm="smNativeData" id="1733328367" l="56" r="56" t="56" b="56" borderId="0" fillId="0" vertical="2"/>
        <pm:paperBin xmlns:pm="smNativeData" id="1733328367" Id="0" type="0" value="0"/>
        <pm:paperBin xmlns:pm="smNativeData" id="1733328367" Id="1" type="0" value="0"/>
      </ext>
    </extLst>
  </headerFooter>
  <extLst>
    <ext uri="smNativeData">
      <pm:sheetPrefs xmlns:pm="smNativeData" day="1733328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Uzair Awan</dc:creator>
  <cp:keywords/>
  <dc:description/>
  <cp:lastModifiedBy>Uzair Awan</cp:lastModifiedBy>
  <cp:revision>0</cp:revision>
  <dcterms:created xsi:type="dcterms:W3CDTF">2024-12-03T09:29:21Z</dcterms:created>
  <dcterms:modified xsi:type="dcterms:W3CDTF">2024-12-04T16:06:07Z</dcterms:modified>
</cp:coreProperties>
</file>