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ding Bot\"/>
    </mc:Choice>
  </mc:AlternateContent>
  <xr:revisionPtr revIDLastSave="0" documentId="8_{4DA126F2-75CE-4F36-8F1E-EBCD1F42665F}" xr6:coauthVersionLast="47" xr6:coauthVersionMax="47" xr10:uidLastSave="{00000000-0000-0000-0000-000000000000}"/>
  <bookViews>
    <workbookView xWindow="-28920" yWindow="510" windowWidth="29040" windowHeight="15720" xr2:uid="{8401EE99-C23F-4CB1-95A3-3E0A5E59002B}"/>
  </bookViews>
  <sheets>
    <sheet name="Profit" sheetId="1" r:id="rId1"/>
    <sheet name="Costs" sheetId="2" r:id="rId2"/>
    <sheet name="Margin" sheetId="3" r:id="rId3"/>
    <sheet name="Margin Closeout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4" l="1"/>
  <c r="L5" i="4"/>
  <c r="M5" i="4" s="1"/>
  <c r="N5" i="4" l="1"/>
  <c r="J5" i="4"/>
  <c r="E10" i="4"/>
  <c r="H5" i="4"/>
  <c r="K14" i="4" l="1"/>
  <c r="E11" i="4"/>
  <c r="M10" i="3"/>
  <c r="L10" i="3"/>
  <c r="E10" i="3"/>
  <c r="E9" i="3"/>
  <c r="J10" i="3"/>
  <c r="O4" i="3"/>
  <c r="K4" i="3"/>
  <c r="H4" i="3"/>
  <c r="O3" i="3"/>
  <c r="J9" i="3" s="1"/>
  <c r="J11" i="3" s="1"/>
  <c r="K3" i="3"/>
  <c r="N4" i="3" s="1"/>
  <c r="J3" i="3"/>
  <c r="H3" i="3"/>
  <c r="I3" i="3" s="1"/>
  <c r="L3" i="3" s="1"/>
  <c r="I9" i="3" l="1"/>
  <c r="L9" i="3" s="1"/>
  <c r="N3" i="3"/>
  <c r="I10" i="3" s="1"/>
  <c r="K10" i="2"/>
  <c r="J10" i="2"/>
  <c r="I10" i="2"/>
  <c r="K9" i="2"/>
  <c r="J9" i="2"/>
  <c r="I9" i="2"/>
  <c r="O3" i="2"/>
  <c r="K9" i="3" l="1"/>
  <c r="M9" i="3" s="1"/>
  <c r="L11" i="3"/>
  <c r="K10" i="3"/>
  <c r="I11" i="3"/>
  <c r="O4" i="2"/>
  <c r="N3" i="2"/>
  <c r="N4" i="2"/>
  <c r="K11" i="2"/>
  <c r="J11" i="2"/>
  <c r="I11" i="2"/>
  <c r="K4" i="2"/>
  <c r="H4" i="2"/>
  <c r="K3" i="2"/>
  <c r="J3" i="2"/>
  <c r="H3" i="2"/>
  <c r="I3" i="2" s="1"/>
  <c r="L3" i="2" s="1"/>
  <c r="L3" i="1"/>
  <c r="K3" i="1"/>
  <c r="J3" i="1"/>
  <c r="I3" i="1"/>
  <c r="H3" i="1"/>
  <c r="H4" i="1"/>
  <c r="K11" i="3" l="1"/>
  <c r="M11" i="3" s="1"/>
</calcChain>
</file>

<file path=xl/sharedStrings.xml><?xml version="1.0" encoding="utf-8"?>
<sst xmlns="http://schemas.openxmlformats.org/spreadsheetml/2006/main" count="99" uniqueCount="42">
  <si>
    <t>Time</t>
  </si>
  <si>
    <t>Type</t>
  </si>
  <si>
    <t>Instrument</t>
  </si>
  <si>
    <t>Units</t>
  </si>
  <si>
    <r>
      <t xml:space="preserve">Price 
</t>
    </r>
    <r>
      <rPr>
        <sz val="11"/>
        <color theme="1"/>
        <rFont val="Calibri"/>
        <family val="2"/>
        <scheme val="minor"/>
      </rPr>
      <t>(per Unit)</t>
    </r>
  </si>
  <si>
    <r>
      <t xml:space="preserve">Trade Value 
</t>
    </r>
    <r>
      <rPr>
        <sz val="11"/>
        <color theme="1"/>
        <rFont val="Calibri"/>
        <family val="2"/>
        <scheme val="minor"/>
      </rPr>
      <t>(Units * Price)</t>
    </r>
  </si>
  <si>
    <r>
      <t xml:space="preserve">Profit
</t>
    </r>
    <r>
      <rPr>
        <sz val="11"/>
        <color theme="1"/>
        <rFont val="Calibri"/>
        <family val="2"/>
        <scheme val="minor"/>
      </rPr>
      <t>(USD)</t>
    </r>
  </si>
  <si>
    <r>
      <t xml:space="preserve">Profit 
</t>
    </r>
    <r>
      <rPr>
        <sz val="11"/>
        <color theme="1"/>
        <rFont val="Calibri"/>
        <family val="2"/>
        <scheme val="minor"/>
      </rPr>
      <t>(Pips)</t>
    </r>
  </si>
  <si>
    <r>
      <t xml:space="preserve">Pip Value
</t>
    </r>
    <r>
      <rPr>
        <sz val="11"/>
        <color theme="1"/>
        <rFont val="Calibri"/>
        <family val="2"/>
        <scheme val="minor"/>
      </rPr>
      <t>(USD)</t>
    </r>
  </si>
  <si>
    <t>Balance</t>
  </si>
  <si>
    <t>Sell/Close</t>
  </si>
  <si>
    <t>EUR/USD</t>
  </si>
  <si>
    <t>Bid</t>
  </si>
  <si>
    <t>Buy</t>
  </si>
  <si>
    <t>Ask</t>
  </si>
  <si>
    <r>
      <t xml:space="preserve">Spread
</t>
    </r>
    <r>
      <rPr>
        <sz val="11"/>
        <color theme="1"/>
        <rFont val="Calibri"/>
        <family val="2"/>
        <scheme val="minor"/>
      </rPr>
      <t>(Pips)</t>
    </r>
  </si>
  <si>
    <r>
      <t xml:space="preserve">Half Spread Costs
</t>
    </r>
    <r>
      <rPr>
        <sz val="11"/>
        <color theme="1"/>
        <rFont val="Calibri"/>
        <family val="2"/>
        <scheme val="minor"/>
      </rPr>
      <t xml:space="preserve"> (USD)</t>
    </r>
  </si>
  <si>
    <r>
      <t xml:space="preserve">Mid Price
</t>
    </r>
    <r>
      <rPr>
        <sz val="11"/>
        <color theme="1"/>
        <rFont val="Calibri"/>
        <family val="2"/>
        <scheme val="minor"/>
      </rPr>
      <t>(hypothetical)</t>
    </r>
  </si>
  <si>
    <t>Performance Attribution</t>
  </si>
  <si>
    <t>Profit (USD)</t>
  </si>
  <si>
    <t>Profit (pips)</t>
  </si>
  <si>
    <t>Return</t>
  </si>
  <si>
    <t>Gross Profit</t>
  </si>
  <si>
    <t>Trading Costs</t>
  </si>
  <si>
    <t>Net Profit</t>
  </si>
  <si>
    <t>Margin &amp; Leverage</t>
  </si>
  <si>
    <t>Leverage</t>
  </si>
  <si>
    <t>:</t>
  </si>
  <si>
    <t>Return (unlevered)</t>
  </si>
  <si>
    <t>Return (levered)</t>
  </si>
  <si>
    <t>Margin</t>
  </si>
  <si>
    <t>Margin Required</t>
  </si>
  <si>
    <t>Margin Available</t>
  </si>
  <si>
    <t>Open Position</t>
  </si>
  <si>
    <t>Margin
 Used</t>
  </si>
  <si>
    <t>Margin
 Available</t>
  </si>
  <si>
    <t>Unrealized
 P/L</t>
  </si>
  <si>
    <t>Current
 Bid Price</t>
  </si>
  <si>
    <t>Net Asset Value/
Margin Closeout Value</t>
  </si>
  <si>
    <t>Margin Closeout Value / Margin Used:</t>
  </si>
  <si>
    <t>if &lt; 0.5 -&gt; Margin Closeout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</si>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</sst>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[$-F400]h:mm:ss\ AM/PM"/>
    <numFmt numFmtId="165" formatCode="[$$-409]#,##0.00000_ ;\-[$$-409]#,##0.00000\ "/>
    <numFmt numFmtId="166" formatCode="[$$-409]#,##0.00_ ;\-[$$-409]#,##0.00\ "/>
    <numFmt numFmtId="167" formatCode="_-[$$-409]* #,##0.00_ ;_-[$$-409]* \-#,##0.00\ ;_-[$$-409]* &quot;-&quot;??_ ;_-@_ "/>
    <numFmt numFmtId="168" formatCode="[$$-409]#,##0.000000_ ;\-[$$-409]#,##0.000000\ "/>
    <numFmt numFmtId="169" formatCode="#,##0.00_ ;\-#,##0.00\ "/>
    <numFmt numFmtId="170" formatCode="0.0000%"/>
    <numFmt numFmtId="171" formatCode="#,##0_ ;\-#,##0\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5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 wrapText="1"/>
    </xf>
    <xf numFmtId="0" fontId="0" fillId="2" borderId="0" xfId="0" applyFill="1"/>
    <xf numFmtId="164" fontId="0" fillId="3" borderId="0" xfId="0" applyNumberFormat="1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3" fontId="0" fillId="3" borderId="0" xfId="0" applyNumberFormat="1" applyFill="1" applyAlignment="1">
      <alignment horizontal="right" vertical="center"/>
    </xf>
    <xf numFmtId="165" fontId="0" fillId="3" borderId="0" xfId="1" applyNumberFormat="1" applyFont="1" applyFill="1" applyBorder="1" applyAlignment="1">
      <alignment horizontal="right" vertical="center"/>
    </xf>
    <xf numFmtId="165" fontId="0" fillId="3" borderId="0" xfId="1" applyNumberFormat="1" applyFont="1" applyFill="1" applyBorder="1" applyAlignment="1">
      <alignment horizontal="left" vertical="center"/>
    </xf>
    <xf numFmtId="166" fontId="0" fillId="3" borderId="0" xfId="1" applyNumberFormat="1" applyFont="1" applyFill="1" applyBorder="1" applyAlignment="1">
      <alignment horizontal="right" vertical="center"/>
    </xf>
    <xf numFmtId="166" fontId="3" fillId="3" borderId="0" xfId="1" applyNumberFormat="1" applyFont="1" applyFill="1" applyBorder="1" applyAlignment="1">
      <alignment horizontal="right" vertical="center"/>
    </xf>
    <xf numFmtId="43" fontId="3" fillId="3" borderId="0" xfId="1" applyFont="1" applyFill="1" applyBorder="1" applyAlignment="1">
      <alignment horizontal="right" vertical="center"/>
    </xf>
    <xf numFmtId="166" fontId="1" fillId="3" borderId="0" xfId="1" applyNumberFormat="1" applyFont="1" applyFill="1" applyBorder="1" applyAlignment="1">
      <alignment horizontal="right" vertical="center"/>
    </xf>
    <xf numFmtId="164" fontId="0" fillId="2" borderId="0" xfId="0" applyNumberFormat="1" applyFill="1" applyAlignment="1">
      <alignment horizontal="left" vertical="center"/>
    </xf>
    <xf numFmtId="0" fontId="0" fillId="2" borderId="0" xfId="0" applyFill="1" applyAlignment="1">
      <alignment horizontal="right" vertical="center"/>
    </xf>
    <xf numFmtId="3" fontId="0" fillId="2" borderId="0" xfId="0" applyNumberFormat="1" applyFill="1" applyAlignment="1">
      <alignment horizontal="right" vertical="center"/>
    </xf>
    <xf numFmtId="165" fontId="0" fillId="2" borderId="0" xfId="1" applyNumberFormat="1" applyFont="1" applyFill="1" applyBorder="1" applyAlignment="1">
      <alignment horizontal="right" vertical="center"/>
    </xf>
    <xf numFmtId="165" fontId="0" fillId="2" borderId="0" xfId="1" applyNumberFormat="1" applyFont="1" applyFill="1" applyBorder="1" applyAlignment="1">
      <alignment horizontal="left" vertical="center"/>
    </xf>
    <xf numFmtId="166" fontId="0" fillId="2" borderId="0" xfId="1" applyNumberFormat="1" applyFont="1" applyFill="1" applyBorder="1" applyAlignment="1">
      <alignment horizontal="right" vertical="center"/>
    </xf>
    <xf numFmtId="43" fontId="0" fillId="2" borderId="0" xfId="1" applyFont="1" applyFill="1" applyBorder="1" applyAlignment="1">
      <alignment horizontal="right" vertical="center"/>
    </xf>
    <xf numFmtId="166" fontId="1" fillId="2" borderId="0" xfId="1" applyNumberFormat="1" applyFont="1" applyFill="1" applyBorder="1" applyAlignment="1">
      <alignment horizontal="right" vertical="center"/>
    </xf>
    <xf numFmtId="0" fontId="2" fillId="2" borderId="0" xfId="0" applyFont="1" applyFill="1"/>
    <xf numFmtId="167" fontId="2" fillId="2" borderId="0" xfId="0" applyNumberFormat="1" applyFont="1" applyFill="1"/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10" fontId="0" fillId="2" borderId="0" xfId="2" applyNumberFormat="1" applyFont="1" applyFill="1" applyBorder="1"/>
    <xf numFmtId="0" fontId="4" fillId="2" borderId="0" xfId="0" applyFont="1" applyFill="1" applyAlignment="1">
      <alignment horizontal="right" vertical="center"/>
    </xf>
    <xf numFmtId="166" fontId="0" fillId="2" borderId="0" xfId="0" applyNumberFormat="1" applyFill="1" applyAlignment="1">
      <alignment horizontal="right" vertical="center"/>
    </xf>
    <xf numFmtId="166" fontId="0" fillId="2" borderId="0" xfId="0" applyNumberFormat="1" applyFill="1" applyAlignment="1">
      <alignment horizontal="right"/>
    </xf>
    <xf numFmtId="43" fontId="1" fillId="3" borderId="0" xfId="1" applyFont="1" applyFill="1" applyBorder="1" applyAlignment="1">
      <alignment horizontal="right" vertical="center"/>
    </xf>
    <xf numFmtId="166" fontId="5" fillId="3" borderId="0" xfId="1" applyNumberFormat="1" applyFont="1" applyFill="1" applyBorder="1" applyAlignment="1">
      <alignment horizontal="right" vertical="center"/>
    </xf>
    <xf numFmtId="43" fontId="1" fillId="2" borderId="0" xfId="1" applyFont="1" applyFill="1" applyBorder="1" applyAlignment="1">
      <alignment horizontal="right" vertical="center"/>
    </xf>
    <xf numFmtId="166" fontId="5" fillId="2" borderId="0" xfId="1" applyNumberFormat="1" applyFont="1" applyFill="1" applyBorder="1" applyAlignment="1">
      <alignment horizontal="right" vertical="center"/>
    </xf>
    <xf numFmtId="168" fontId="2" fillId="2" borderId="0" xfId="0" applyNumberFormat="1" applyFont="1" applyFill="1"/>
    <xf numFmtId="0" fontId="2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10" fontId="0" fillId="2" borderId="0" xfId="2" applyNumberFormat="1" applyFont="1" applyFill="1"/>
    <xf numFmtId="0" fontId="0" fillId="2" borderId="5" xfId="0" applyFill="1" applyBorder="1" applyAlignment="1">
      <alignment horizontal="right" vertical="center"/>
    </xf>
    <xf numFmtId="0" fontId="4" fillId="2" borderId="6" xfId="0" applyFont="1" applyFill="1" applyBorder="1" applyAlignment="1">
      <alignment horizontal="right" vertical="center"/>
    </xf>
    <xf numFmtId="0" fontId="0" fillId="3" borderId="5" xfId="0" applyFill="1" applyBorder="1" applyAlignment="1">
      <alignment horizontal="left" vertical="center"/>
    </xf>
    <xf numFmtId="169" fontId="0" fillId="3" borderId="0" xfId="1" applyNumberFormat="1" applyFont="1" applyFill="1" applyBorder="1" applyAlignment="1">
      <alignment horizontal="right" vertical="center"/>
    </xf>
    <xf numFmtId="170" fontId="0" fillId="3" borderId="6" xfId="2" applyNumberFormat="1" applyFont="1" applyFill="1" applyBorder="1" applyAlignment="1">
      <alignment horizontal="right" vertical="center"/>
    </xf>
    <xf numFmtId="170" fontId="0" fillId="2" borderId="0" xfId="2" applyNumberFormat="1" applyFont="1" applyFill="1" applyBorder="1" applyAlignment="1">
      <alignment horizontal="right" vertical="center"/>
    </xf>
    <xf numFmtId="43" fontId="0" fillId="2" borderId="0" xfId="1" applyFont="1" applyFill="1" applyBorder="1"/>
    <xf numFmtId="0" fontId="0" fillId="2" borderId="7" xfId="0" applyFill="1" applyBorder="1" applyAlignment="1">
      <alignment horizontal="left" vertical="center"/>
    </xf>
    <xf numFmtId="166" fontId="0" fillId="2" borderId="1" xfId="1" applyNumberFormat="1" applyFont="1" applyFill="1" applyBorder="1" applyAlignment="1">
      <alignment horizontal="right" vertical="center"/>
    </xf>
    <xf numFmtId="169" fontId="0" fillId="2" borderId="1" xfId="1" applyNumberFormat="1" applyFont="1" applyFill="1" applyBorder="1" applyAlignment="1">
      <alignment horizontal="right" vertical="center"/>
    </xf>
    <xf numFmtId="170" fontId="0" fillId="2" borderId="8" xfId="2" applyNumberFormat="1" applyFont="1" applyFill="1" applyBorder="1" applyAlignment="1">
      <alignment horizontal="right" vertical="center"/>
    </xf>
    <xf numFmtId="0" fontId="0" fillId="4" borderId="9" xfId="0" applyFill="1" applyBorder="1" applyAlignment="1">
      <alignment horizontal="left" vertical="center"/>
    </xf>
    <xf numFmtId="166" fontId="3" fillId="4" borderId="10" xfId="1" applyNumberFormat="1" applyFont="1" applyFill="1" applyBorder="1" applyAlignment="1">
      <alignment horizontal="right" vertical="center"/>
    </xf>
    <xf numFmtId="169" fontId="3" fillId="4" borderId="10" xfId="1" applyNumberFormat="1" applyFont="1" applyFill="1" applyBorder="1" applyAlignment="1">
      <alignment horizontal="right" vertical="center"/>
    </xf>
    <xf numFmtId="170" fontId="0" fillId="4" borderId="11" xfId="2" applyNumberFormat="1" applyFont="1" applyFill="1" applyBorder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3" borderId="6" xfId="0" applyFill="1" applyBorder="1" applyAlignment="1">
      <alignment horizontal="left"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/>
    <xf numFmtId="170" fontId="0" fillId="3" borderId="0" xfId="2" applyNumberFormat="1" applyFont="1" applyFill="1" applyBorder="1" applyAlignment="1">
      <alignment horizontal="right" vertical="center"/>
    </xf>
    <xf numFmtId="171" fontId="0" fillId="2" borderId="0" xfId="1" applyNumberFormat="1" applyFont="1" applyFill="1" applyBorder="1" applyAlignment="1">
      <alignment horizontal="left" vertical="center"/>
    </xf>
    <xf numFmtId="0" fontId="0" fillId="3" borderId="5" xfId="0" applyFill="1" applyBorder="1" applyAlignment="1">
      <alignment vertical="center"/>
    </xf>
    <xf numFmtId="166" fontId="0" fillId="3" borderId="0" xfId="0" applyNumberFormat="1" applyFill="1" applyAlignment="1">
      <alignment horizontal="right" vertical="center"/>
    </xf>
    <xf numFmtId="169" fontId="0" fillId="2" borderId="0" xfId="1" applyNumberFormat="1" applyFont="1" applyFill="1" applyBorder="1" applyAlignment="1">
      <alignment horizontal="right" vertical="center"/>
    </xf>
    <xf numFmtId="0" fontId="0" fillId="2" borderId="9" xfId="0" applyFill="1" applyBorder="1"/>
    <xf numFmtId="0" fontId="0" fillId="2" borderId="10" xfId="0" applyFill="1" applyBorder="1"/>
    <xf numFmtId="166" fontId="0" fillId="2" borderId="10" xfId="0" applyNumberFormat="1" applyFill="1" applyBorder="1" applyAlignment="1">
      <alignment horizontal="right"/>
    </xf>
    <xf numFmtId="0" fontId="0" fillId="2" borderId="11" xfId="0" applyFill="1" applyBorder="1"/>
    <xf numFmtId="170" fontId="0" fillId="4" borderId="10" xfId="2" applyNumberFormat="1" applyFont="1" applyFill="1" applyBorder="1" applyAlignment="1">
      <alignment horizontal="right" vertical="center"/>
    </xf>
    <xf numFmtId="166" fontId="3" fillId="2" borderId="0" xfId="1" applyNumberFormat="1" applyFont="1" applyFill="1" applyBorder="1" applyAlignment="1">
      <alignment horizontal="right" vertical="center"/>
    </xf>
    <xf numFmtId="169" fontId="3" fillId="2" borderId="0" xfId="1" applyNumberFormat="1" applyFont="1" applyFill="1" applyBorder="1" applyAlignment="1">
      <alignment horizontal="right" vertical="center"/>
    </xf>
    <xf numFmtId="0" fontId="6" fillId="2" borderId="0" xfId="0" applyFont="1" applyFill="1"/>
    <xf numFmtId="0" fontId="0" fillId="3" borderId="9" xfId="0" applyFill="1" applyBorder="1" applyAlignment="1">
      <alignment vertical="center"/>
    </xf>
    <xf numFmtId="0" fontId="0" fillId="3" borderId="10" xfId="0" applyFill="1" applyBorder="1" applyAlignment="1">
      <alignment horizontal="right" vertical="center"/>
    </xf>
    <xf numFmtId="166" fontId="0" fillId="3" borderId="10" xfId="0" applyNumberFormat="1" applyFill="1" applyBorder="1" applyAlignment="1">
      <alignment horizontal="right" vertical="center"/>
    </xf>
    <xf numFmtId="0" fontId="0" fillId="3" borderId="11" xfId="0" applyFill="1" applyBorder="1" applyAlignment="1">
      <alignment horizontal="left" vertical="center"/>
    </xf>
    <xf numFmtId="0" fontId="0" fillId="2" borderId="12" xfId="0" applyFill="1" applyBorder="1"/>
    <xf numFmtId="0" fontId="2" fillId="2" borderId="13" xfId="0" applyFont="1" applyFill="1" applyBorder="1" applyAlignment="1">
      <alignment horizontal="right" vertical="center" wrapText="1"/>
    </xf>
    <xf numFmtId="166" fontId="3" fillId="3" borderId="12" xfId="1" applyNumberFormat="1" applyFont="1" applyFill="1" applyBorder="1" applyAlignment="1">
      <alignment horizontal="right" vertical="center"/>
    </xf>
    <xf numFmtId="165" fontId="0" fillId="2" borderId="12" xfId="1" applyNumberFormat="1" applyFont="1" applyFill="1" applyBorder="1" applyAlignment="1">
      <alignment horizontal="right" vertical="center"/>
    </xf>
    <xf numFmtId="0" fontId="2" fillId="2" borderId="12" xfId="0" applyFont="1" applyFill="1" applyBorder="1"/>
    <xf numFmtId="0" fontId="4" fillId="2" borderId="12" xfId="0" applyFont="1" applyFill="1" applyBorder="1" applyAlignment="1">
      <alignment horizontal="right" vertical="center"/>
    </xf>
    <xf numFmtId="170" fontId="0" fillId="2" borderId="12" xfId="2" applyNumberFormat="1" applyFont="1" applyFill="1" applyBorder="1" applyAlignment="1">
      <alignment horizontal="right" vertical="center"/>
    </xf>
    <xf numFmtId="0" fontId="0" fillId="2" borderId="2" xfId="0" applyFill="1" applyBorder="1"/>
    <xf numFmtId="0" fontId="0" fillId="2" borderId="5" xfId="0" applyFill="1" applyBorder="1"/>
    <xf numFmtId="0" fontId="0" fillId="2" borderId="0" xfId="0" applyFill="1" applyAlignment="1">
      <alignment horizontal="left" vertical="center" indent="2"/>
    </xf>
    <xf numFmtId="0" fontId="0" fillId="3" borderId="0" xfId="0" applyFill="1"/>
    <xf numFmtId="170" fontId="0" fillId="2" borderId="1" xfId="2" applyNumberFormat="1" applyFont="1" applyFill="1" applyBorder="1" applyAlignment="1">
      <alignment horizontal="right" vertical="center"/>
    </xf>
    <xf numFmtId="2" fontId="2" fillId="5" borderId="0" xfId="0" applyNumberFormat="1" applyFont="1" applyFill="1" applyAlignment="1">
      <alignment horizontal="center" vertical="center"/>
    </xf>
    <xf numFmtId="167" fontId="2" fillId="2" borderId="14" xfId="0" applyNumberFormat="1" applyFont="1" applyFill="1" applyBorder="1"/>
    <xf numFmtId="0" fontId="2" fillId="2" borderId="14" xfId="0" applyFont="1" applyFill="1" applyBorder="1"/>
    <xf numFmtId="0" fontId="0" fillId="2" borderId="14" xfId="0" applyFill="1" applyBorder="1"/>
    <xf numFmtId="0" fontId="0" fillId="2" borderId="14" xfId="0" applyFill="1" applyBorder="1" applyAlignment="1">
      <alignment horizontal="left" vertical="center"/>
    </xf>
    <xf numFmtId="0" fontId="0" fillId="2" borderId="14" xfId="0" applyFill="1" applyBorder="1" applyAlignment="1">
      <alignment horizontal="right" vertical="center"/>
    </xf>
    <xf numFmtId="0" fontId="4" fillId="2" borderId="14" xfId="0" applyFont="1" applyFill="1" applyBorder="1" applyAlignment="1">
      <alignment horizontal="righ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10247</xdr:colOff>
      <xdr:row>10</xdr:row>
      <xdr:rowOff>127750</xdr:rowOff>
    </xdr:from>
    <xdr:to>
      <xdr:col>12</xdr:col>
      <xdr:colOff>619143</xdr:colOff>
      <xdr:row>22</xdr:row>
      <xdr:rowOff>130809</xdr:rowOff>
    </xdr:to>
    <xdr:pic>
      <xdr:nvPicPr>
        <xdr:cNvPr id="4" name="Grafik 1">
          <a:extLst>
            <a:ext uri="{FF2B5EF4-FFF2-40B4-BE49-F238E27FC236}">
              <a16:creationId xmlns:a16="http://schemas.microsoft.com/office/drawing/2014/main" id="{3CBC016D-F878-4240-BA6B-FF1E49850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122" y="2501063"/>
          <a:ext cx="9744959" cy="219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58511</xdr:colOff>
      <xdr:row>12</xdr:row>
      <xdr:rowOff>67219</xdr:rowOff>
    </xdr:from>
    <xdr:to>
      <xdr:col>12</xdr:col>
      <xdr:colOff>740523</xdr:colOff>
      <xdr:row>24</xdr:row>
      <xdr:rowOff>95044</xdr:rowOff>
    </xdr:to>
    <xdr:pic>
      <xdr:nvPicPr>
        <xdr:cNvPr id="3" name="Grafik 1">
          <a:extLst>
            <a:ext uri="{FF2B5EF4-FFF2-40B4-BE49-F238E27FC236}">
              <a16:creationId xmlns:a16="http://schemas.microsoft.com/office/drawing/2014/main" id="{F2312BB8-55E7-4897-9670-E17888271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2720612"/>
          <a:ext cx="9772672" cy="22474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6804</xdr:colOff>
      <xdr:row>12</xdr:row>
      <xdr:rowOff>136071</xdr:rowOff>
    </xdr:from>
    <xdr:to>
      <xdr:col>12</xdr:col>
      <xdr:colOff>397895</xdr:colOff>
      <xdr:row>24</xdr:row>
      <xdr:rowOff>171516</xdr:rowOff>
    </xdr:to>
    <xdr:pic>
      <xdr:nvPicPr>
        <xdr:cNvPr id="3" name="Grafik 1">
          <a:extLst>
            <a:ext uri="{FF2B5EF4-FFF2-40B4-BE49-F238E27FC236}">
              <a16:creationId xmlns:a16="http://schemas.microsoft.com/office/drawing/2014/main" id="{E50185BB-2788-4C54-A3C6-898B35668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9768" y="2837089"/>
          <a:ext cx="9782197" cy="2235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0CD9C-8A92-46E1-B185-073FC476ED44}">
  <dimension ref="B2:N11"/>
  <sheetViews>
    <sheetView tabSelected="1" zoomScale="120" zoomScaleNormal="120" workbookViewId="0">
      <selection activeCell="Q12" sqref="Q12"/>
    </sheetView>
  </sheetViews>
  <sheetFormatPr defaultColWidth="11.5546875" defaultRowHeight="14.4" x14ac:dyDescent="0.3"/>
  <cols>
    <col min="1" max="1" width="3.88671875" style="4" customWidth="1"/>
    <col min="2" max="2" width="11.5546875" style="4"/>
    <col min="3" max="3" width="9.21875" style="4" customWidth="1"/>
    <col min="4" max="4" width="12.44140625" style="4" customWidth="1"/>
    <col min="5" max="5" width="12.5546875" style="4" customWidth="1"/>
    <col min="6" max="6" width="14.21875" style="4" customWidth="1"/>
    <col min="7" max="7" width="4.21875" style="4" customWidth="1"/>
    <col min="8" max="8" width="17" style="4" customWidth="1"/>
    <col min="9" max="11" width="12.77734375" style="4" customWidth="1"/>
    <col min="12" max="12" width="14.21875" style="4" customWidth="1"/>
    <col min="13" max="16384" width="11.5546875" style="4"/>
  </cols>
  <sheetData>
    <row r="2" spans="2:14" ht="36" customHeight="1" x14ac:dyDescent="0.3">
      <c r="B2" s="1" t="s">
        <v>0</v>
      </c>
      <c r="C2" s="2" t="s">
        <v>1</v>
      </c>
      <c r="D2" s="2" t="s">
        <v>2</v>
      </c>
      <c r="E2" s="2" t="s">
        <v>3</v>
      </c>
      <c r="F2" s="3" t="s">
        <v>4</v>
      </c>
      <c r="G2" s="3"/>
      <c r="H2" s="3" t="s">
        <v>5</v>
      </c>
      <c r="I2" s="3" t="s">
        <v>6</v>
      </c>
      <c r="J2" s="3" t="s">
        <v>7</v>
      </c>
      <c r="K2" s="3" t="s">
        <v>8</v>
      </c>
      <c r="L2" s="2" t="s">
        <v>9</v>
      </c>
    </row>
    <row r="3" spans="2:14" ht="25.05" customHeight="1" x14ac:dyDescent="0.3">
      <c r="B3" s="5">
        <v>0.65890046296296301</v>
      </c>
      <c r="C3" s="6" t="s">
        <v>10</v>
      </c>
      <c r="D3" s="6" t="s">
        <v>11</v>
      </c>
      <c r="E3" s="7">
        <v>100000</v>
      </c>
      <c r="F3" s="8">
        <v>1.17791</v>
      </c>
      <c r="G3" s="9" t="s">
        <v>12</v>
      </c>
      <c r="H3" s="10">
        <f>E3*F3</f>
        <v>117791</v>
      </c>
      <c r="I3" s="11">
        <f>H3-H4</f>
        <v>15.999999999985448</v>
      </c>
      <c r="J3" s="12">
        <f>(F3-F4)*10000</f>
        <v>1.5999999999993797</v>
      </c>
      <c r="K3" s="13">
        <f>0.0001*E3</f>
        <v>10</v>
      </c>
      <c r="L3" s="10">
        <f>L4+I3</f>
        <v>100015.99999999999</v>
      </c>
    </row>
    <row r="4" spans="2:14" ht="25.05" customHeight="1" x14ac:dyDescent="0.3">
      <c r="B4" s="14">
        <v>0.65706018518518516</v>
      </c>
      <c r="C4" s="15" t="s">
        <v>13</v>
      </c>
      <c r="D4" s="15" t="s">
        <v>11</v>
      </c>
      <c r="E4" s="16">
        <v>100000</v>
      </c>
      <c r="F4" s="17">
        <v>1.1777500000000001</v>
      </c>
      <c r="G4" s="18" t="s">
        <v>14</v>
      </c>
      <c r="H4" s="19">
        <f>E4*F4</f>
        <v>117775.00000000001</v>
      </c>
      <c r="I4" s="20">
        <v>0</v>
      </c>
      <c r="J4" s="20"/>
      <c r="K4" s="21"/>
      <c r="L4" s="19">
        <v>100000</v>
      </c>
    </row>
    <row r="5" spans="2:14" x14ac:dyDescent="0.3">
      <c r="C5" s="22"/>
      <c r="D5" s="22"/>
      <c r="E5" s="22"/>
      <c r="F5" s="89" t="s">
        <v>41</v>
      </c>
      <c r="G5" s="89"/>
      <c r="H5" s="89"/>
      <c r="I5" s="90"/>
      <c r="J5" s="90"/>
      <c r="K5" s="22"/>
      <c r="L5" s="22"/>
      <c r="M5" s="22"/>
      <c r="N5" s="22"/>
    </row>
    <row r="6" spans="2:14" x14ac:dyDescent="0.3">
      <c r="F6" s="91"/>
      <c r="G6" s="91"/>
      <c r="H6" s="91"/>
      <c r="I6" s="91"/>
      <c r="J6" s="91"/>
    </row>
    <row r="7" spans="2:14" x14ac:dyDescent="0.3">
      <c r="C7" s="24"/>
      <c r="D7" s="15"/>
      <c r="E7" s="25"/>
      <c r="F7" s="92"/>
      <c r="G7" s="92"/>
      <c r="H7" s="90"/>
      <c r="I7" s="91"/>
      <c r="J7" s="91"/>
    </row>
    <row r="8" spans="2:14" x14ac:dyDescent="0.3">
      <c r="C8" s="26"/>
      <c r="E8" s="27"/>
      <c r="F8" s="91"/>
      <c r="G8" s="91"/>
      <c r="H8" s="93"/>
      <c r="I8" s="94"/>
      <c r="J8" s="94"/>
      <c r="K8" s="28"/>
    </row>
    <row r="9" spans="2:14" x14ac:dyDescent="0.3">
      <c r="C9" s="26"/>
      <c r="D9" s="15"/>
      <c r="E9" s="29"/>
      <c r="F9" s="24"/>
      <c r="G9" s="24"/>
      <c r="H9" s="24"/>
      <c r="I9" s="19"/>
      <c r="J9" s="19"/>
      <c r="K9" s="19"/>
    </row>
    <row r="10" spans="2:14" x14ac:dyDescent="0.3">
      <c r="E10" s="30"/>
      <c r="H10" s="24"/>
      <c r="I10" s="19"/>
      <c r="J10" s="19"/>
      <c r="K10" s="19"/>
    </row>
    <row r="11" spans="2:14" x14ac:dyDescent="0.3">
      <c r="H11" s="24"/>
      <c r="I11" s="19"/>
      <c r="J11" s="19"/>
      <c r="K11" s="1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90464-6A64-49D8-92D8-D651D60699E0}">
  <dimension ref="B2:R11"/>
  <sheetViews>
    <sheetView zoomScale="120" zoomScaleNormal="120" workbookViewId="0"/>
  </sheetViews>
  <sheetFormatPr defaultColWidth="11.5546875" defaultRowHeight="14.4" x14ac:dyDescent="0.3"/>
  <cols>
    <col min="1" max="1" width="4.5546875" style="4" customWidth="1"/>
    <col min="2" max="2" width="11.5546875" style="4"/>
    <col min="3" max="3" width="9.109375" style="4" customWidth="1"/>
    <col min="4" max="4" width="12" style="4" customWidth="1"/>
    <col min="5" max="5" width="12.5546875" style="4" customWidth="1"/>
    <col min="6" max="6" width="14.21875" style="4" customWidth="1"/>
    <col min="7" max="7" width="6.5546875" style="4" customWidth="1"/>
    <col min="8" max="8" width="14.77734375" style="4" customWidth="1"/>
    <col min="9" max="11" width="12.77734375" style="4" customWidth="1"/>
    <col min="12" max="12" width="13.77734375" style="4" customWidth="1"/>
    <col min="13" max="13" width="11.33203125" style="4" customWidth="1"/>
    <col min="14" max="14" width="19.109375" style="4" customWidth="1"/>
    <col min="15" max="15" width="16" style="4" customWidth="1"/>
    <col min="16" max="16384" width="11.5546875" style="4"/>
  </cols>
  <sheetData>
    <row r="2" spans="2:18" ht="37.200000000000003" customHeight="1" x14ac:dyDescent="0.3">
      <c r="B2" s="1" t="s">
        <v>0</v>
      </c>
      <c r="C2" s="2" t="s">
        <v>1</v>
      </c>
      <c r="D2" s="2" t="s">
        <v>2</v>
      </c>
      <c r="E2" s="2" t="s">
        <v>3</v>
      </c>
      <c r="F2" s="3" t="s">
        <v>4</v>
      </c>
      <c r="G2" s="3"/>
      <c r="H2" s="3" t="s">
        <v>5</v>
      </c>
      <c r="I2" s="3" t="s">
        <v>6</v>
      </c>
      <c r="J2" s="3" t="s">
        <v>7</v>
      </c>
      <c r="K2" s="3" t="s">
        <v>8</v>
      </c>
      <c r="L2" s="2" t="s">
        <v>9</v>
      </c>
      <c r="M2" s="3" t="s">
        <v>15</v>
      </c>
      <c r="N2" s="3" t="s">
        <v>16</v>
      </c>
      <c r="O2" s="3" t="s">
        <v>17</v>
      </c>
    </row>
    <row r="3" spans="2:18" ht="25.05" customHeight="1" x14ac:dyDescent="0.3">
      <c r="B3" s="5">
        <v>0.65890046296296301</v>
      </c>
      <c r="C3" s="6" t="s">
        <v>10</v>
      </c>
      <c r="D3" s="6" t="s">
        <v>11</v>
      </c>
      <c r="E3" s="7">
        <v>100000</v>
      </c>
      <c r="F3" s="8">
        <v>1.17791</v>
      </c>
      <c r="G3" s="9" t="s">
        <v>12</v>
      </c>
      <c r="H3" s="10">
        <f>F3*E3</f>
        <v>117791</v>
      </c>
      <c r="I3" s="11">
        <f>H3-H4</f>
        <v>15.999999999985448</v>
      </c>
      <c r="J3" s="12">
        <f>(F3-F4) * 10000</f>
        <v>1.5999999999993797</v>
      </c>
      <c r="K3" s="13">
        <f>0.0001*E3</f>
        <v>10</v>
      </c>
      <c r="L3" s="10">
        <f>L4+I3</f>
        <v>100015.99999999999</v>
      </c>
      <c r="M3" s="31">
        <v>1.9</v>
      </c>
      <c r="N3" s="32">
        <f>-0.5*M3*K3</f>
        <v>-9.5</v>
      </c>
      <c r="O3" s="8">
        <f>F3+0.5*M3*0.0001</f>
        <v>1.178005</v>
      </c>
    </row>
    <row r="4" spans="2:18" ht="25.05" customHeight="1" x14ac:dyDescent="0.3">
      <c r="B4" s="14">
        <v>0.65706018518518516</v>
      </c>
      <c r="C4" s="15" t="s">
        <v>13</v>
      </c>
      <c r="D4" s="15" t="s">
        <v>11</v>
      </c>
      <c r="E4" s="16">
        <v>100000</v>
      </c>
      <c r="F4" s="17">
        <v>1.1777500000000001</v>
      </c>
      <c r="G4" s="18" t="s">
        <v>14</v>
      </c>
      <c r="H4" s="19">
        <f>F4*E4</f>
        <v>117775.00000000001</v>
      </c>
      <c r="I4" s="20">
        <v>0</v>
      </c>
      <c r="J4" s="20">
        <v>0</v>
      </c>
      <c r="K4" s="21">
        <f>E4*0.0001</f>
        <v>10</v>
      </c>
      <c r="L4" s="19">
        <v>100000</v>
      </c>
      <c r="M4" s="33">
        <v>1.6</v>
      </c>
      <c r="N4" s="34">
        <f>-0.5*M4*K4</f>
        <v>-8</v>
      </c>
      <c r="O4" s="17">
        <f>F4-0.5*M4*0.0001</f>
        <v>1.17767</v>
      </c>
    </row>
    <row r="5" spans="2:18" x14ac:dyDescent="0.3">
      <c r="C5" s="22"/>
      <c r="D5" s="22"/>
      <c r="E5" s="22"/>
      <c r="F5" s="23"/>
      <c r="G5" s="23"/>
      <c r="H5" s="23"/>
      <c r="I5" s="22"/>
      <c r="J5" s="22"/>
      <c r="K5" s="22"/>
      <c r="L5" s="22"/>
      <c r="M5" s="22"/>
      <c r="N5" s="22"/>
      <c r="O5" s="35"/>
      <c r="P5" s="22"/>
      <c r="Q5" s="22"/>
      <c r="R5" s="22"/>
    </row>
    <row r="6" spans="2:18" ht="15" thickBot="1" x14ac:dyDescent="0.35"/>
    <row r="7" spans="2:18" x14ac:dyDescent="0.3">
      <c r="C7" s="24"/>
      <c r="D7" s="15"/>
      <c r="E7" s="25"/>
      <c r="F7" s="24"/>
      <c r="G7" s="24"/>
      <c r="H7" s="36" t="s">
        <v>18</v>
      </c>
      <c r="I7" s="37"/>
      <c r="J7" s="37"/>
      <c r="K7" s="38"/>
    </row>
    <row r="8" spans="2:18" x14ac:dyDescent="0.3">
      <c r="C8" s="26"/>
      <c r="E8" s="39"/>
      <c r="H8" s="40"/>
      <c r="I8" s="28" t="s">
        <v>19</v>
      </c>
      <c r="J8" s="28" t="s">
        <v>20</v>
      </c>
      <c r="K8" s="41" t="s">
        <v>21</v>
      </c>
      <c r="N8" s="28"/>
    </row>
    <row r="9" spans="2:18" x14ac:dyDescent="0.3">
      <c r="C9" s="26"/>
      <c r="D9" s="15"/>
      <c r="E9" s="29"/>
      <c r="F9" s="24"/>
      <c r="G9" s="24"/>
      <c r="H9" s="42" t="s">
        <v>22</v>
      </c>
      <c r="I9" s="10">
        <f>(O3-O4)*E3</f>
        <v>33.499999999997421</v>
      </c>
      <c r="J9" s="43">
        <f>(O3-O4)*10000</f>
        <v>3.3499999999997421</v>
      </c>
      <c r="K9" s="44">
        <f>I9/H4</f>
        <v>2.8444067077051509E-4</v>
      </c>
      <c r="N9" s="45"/>
      <c r="O9" s="46"/>
    </row>
    <row r="10" spans="2:18" x14ac:dyDescent="0.3">
      <c r="E10" s="30"/>
      <c r="H10" s="47" t="s">
        <v>23</v>
      </c>
      <c r="I10" s="48">
        <f>N3+N4</f>
        <v>-17.5</v>
      </c>
      <c r="J10" s="49">
        <f>-(M3+M4)/2</f>
        <v>-1.75</v>
      </c>
      <c r="K10" s="50">
        <f>I10/H4</f>
        <v>-1.4858841010401187E-4</v>
      </c>
      <c r="N10" s="45"/>
      <c r="O10" s="46"/>
    </row>
    <row r="11" spans="2:18" ht="15" thickBot="1" x14ac:dyDescent="0.35">
      <c r="H11" s="51" t="s">
        <v>24</v>
      </c>
      <c r="I11" s="52">
        <f>I9+I10</f>
        <v>15.999999999997421</v>
      </c>
      <c r="J11" s="53">
        <f>J9+J10</f>
        <v>1.5999999999997421</v>
      </c>
      <c r="K11" s="54">
        <f>K9+K10</f>
        <v>1.3585226066650322E-4</v>
      </c>
      <c r="N11" s="45"/>
      <c r="O11" s="4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AE85A-4EF3-4C31-876B-1B182E6BC382}">
  <dimension ref="B2:R11"/>
  <sheetViews>
    <sheetView zoomScale="120" zoomScaleNormal="120" workbookViewId="0"/>
  </sheetViews>
  <sheetFormatPr defaultColWidth="11.5546875" defaultRowHeight="14.4" x14ac:dyDescent="0.3"/>
  <cols>
    <col min="1" max="1" width="4.5546875" style="4" customWidth="1"/>
    <col min="2" max="2" width="10" style="4" customWidth="1"/>
    <col min="3" max="3" width="9.109375" style="4" customWidth="1"/>
    <col min="4" max="4" width="10" style="4" customWidth="1"/>
    <col min="5" max="5" width="13.21875" style="4" customWidth="1"/>
    <col min="6" max="6" width="14.21875" style="4" customWidth="1"/>
    <col min="7" max="7" width="4" style="4" customWidth="1"/>
    <col min="8" max="8" width="14.77734375" style="4" customWidth="1"/>
    <col min="9" max="9" width="12.77734375" style="4" customWidth="1"/>
    <col min="10" max="10" width="12.88671875" style="4" customWidth="1"/>
    <col min="11" max="11" width="20" style="4" customWidth="1"/>
    <col min="12" max="12" width="16.109375" style="4" customWidth="1"/>
    <col min="13" max="13" width="11.33203125" style="4" customWidth="1"/>
    <col min="14" max="14" width="19.109375" style="4" customWidth="1"/>
    <col min="15" max="15" width="16" style="4" customWidth="1"/>
    <col min="16" max="16384" width="11.5546875" style="4"/>
  </cols>
  <sheetData>
    <row r="2" spans="2:18" ht="32.4" customHeight="1" x14ac:dyDescent="0.3">
      <c r="B2" s="1" t="s">
        <v>0</v>
      </c>
      <c r="C2" s="2" t="s">
        <v>1</v>
      </c>
      <c r="D2" s="2" t="s">
        <v>2</v>
      </c>
      <c r="E2" s="2" t="s">
        <v>3</v>
      </c>
      <c r="F2" s="3" t="s">
        <v>4</v>
      </c>
      <c r="G2" s="3"/>
      <c r="H2" s="3" t="s">
        <v>5</v>
      </c>
      <c r="I2" s="3" t="s">
        <v>6</v>
      </c>
      <c r="J2" s="3" t="s">
        <v>7</v>
      </c>
      <c r="K2" s="3" t="s">
        <v>8</v>
      </c>
      <c r="L2" s="2" t="s">
        <v>9</v>
      </c>
      <c r="M2" s="3" t="s">
        <v>15</v>
      </c>
      <c r="N2" s="3" t="s">
        <v>16</v>
      </c>
      <c r="O2" s="3" t="s">
        <v>17</v>
      </c>
    </row>
    <row r="3" spans="2:18" ht="25.05" customHeight="1" x14ac:dyDescent="0.3">
      <c r="B3" s="5">
        <v>0.65890046296296301</v>
      </c>
      <c r="C3" s="6" t="s">
        <v>10</v>
      </c>
      <c r="D3" s="6" t="s">
        <v>11</v>
      </c>
      <c r="E3" s="7">
        <v>100000</v>
      </c>
      <c r="F3" s="8">
        <v>1.17791</v>
      </c>
      <c r="G3" s="9" t="s">
        <v>12</v>
      </c>
      <c r="H3" s="10">
        <f>F3*E3</f>
        <v>117791</v>
      </c>
      <c r="I3" s="11">
        <f>H3-H4</f>
        <v>15.999999999985448</v>
      </c>
      <c r="J3" s="12">
        <f>(F3-F4) * 10000</f>
        <v>1.5999999999993797</v>
      </c>
      <c r="K3" s="13">
        <f>0.0001*E3</f>
        <v>10</v>
      </c>
      <c r="L3" s="10">
        <f>L4+I3</f>
        <v>100015.99999999999</v>
      </c>
      <c r="M3" s="31">
        <v>1.9</v>
      </c>
      <c r="N3" s="32">
        <f>-M3/2*K3</f>
        <v>-9.5</v>
      </c>
      <c r="O3" s="8">
        <f>F3+M3/2*0.0001</f>
        <v>1.178005</v>
      </c>
    </row>
    <row r="4" spans="2:18" ht="25.05" customHeight="1" x14ac:dyDescent="0.3">
      <c r="B4" s="14">
        <v>0.65706018518518516</v>
      </c>
      <c r="C4" s="15" t="s">
        <v>13</v>
      </c>
      <c r="D4" s="15" t="s">
        <v>11</v>
      </c>
      <c r="E4" s="16">
        <v>100000</v>
      </c>
      <c r="F4" s="17">
        <v>1.1777500000000001</v>
      </c>
      <c r="G4" s="18" t="s">
        <v>14</v>
      </c>
      <c r="H4" s="19">
        <f>F4*E4</f>
        <v>117775.00000000001</v>
      </c>
      <c r="I4" s="20">
        <v>0</v>
      </c>
      <c r="J4" s="20">
        <v>0</v>
      </c>
      <c r="K4" s="21">
        <f>E4*0.0001</f>
        <v>10</v>
      </c>
      <c r="L4" s="19">
        <v>100000</v>
      </c>
      <c r="M4" s="33">
        <v>1.6</v>
      </c>
      <c r="N4" s="34">
        <f>-M4/2*K3</f>
        <v>-8</v>
      </c>
      <c r="O4" s="17">
        <f>F4-M4/2*0.0001</f>
        <v>1.17767</v>
      </c>
    </row>
    <row r="5" spans="2:18" x14ac:dyDescent="0.3">
      <c r="C5" s="22"/>
      <c r="D5" s="22"/>
      <c r="E5" s="22"/>
      <c r="F5" s="23"/>
      <c r="G5" s="23"/>
      <c r="H5" s="23"/>
      <c r="I5" s="22"/>
      <c r="J5" s="22"/>
      <c r="K5" s="22"/>
      <c r="L5" s="22"/>
      <c r="M5" s="22"/>
      <c r="N5" s="22"/>
      <c r="O5" s="35"/>
      <c r="P5" s="22"/>
      <c r="Q5" s="22"/>
      <c r="R5" s="22"/>
    </row>
    <row r="6" spans="2:18" ht="15" thickBot="1" x14ac:dyDescent="0.35"/>
    <row r="7" spans="2:18" x14ac:dyDescent="0.3">
      <c r="C7" s="36" t="s">
        <v>25</v>
      </c>
      <c r="D7" s="37"/>
      <c r="E7" s="37"/>
      <c r="F7" s="38"/>
      <c r="G7" s="24"/>
      <c r="H7" s="36" t="s">
        <v>18</v>
      </c>
      <c r="I7" s="37"/>
      <c r="J7" s="37"/>
      <c r="K7" s="37"/>
      <c r="L7" s="38"/>
    </row>
    <row r="8" spans="2:18" x14ac:dyDescent="0.3">
      <c r="C8" s="42" t="s">
        <v>26</v>
      </c>
      <c r="D8" s="6">
        <v>30</v>
      </c>
      <c r="E8" s="55" t="s">
        <v>27</v>
      </c>
      <c r="F8" s="56">
        <v>1</v>
      </c>
      <c r="H8" s="40"/>
      <c r="I8" s="28" t="s">
        <v>19</v>
      </c>
      <c r="J8" s="28" t="s">
        <v>20</v>
      </c>
      <c r="K8" s="28" t="s">
        <v>28</v>
      </c>
      <c r="L8" s="41" t="s">
        <v>29</v>
      </c>
    </row>
    <row r="9" spans="2:18" x14ac:dyDescent="0.3">
      <c r="C9" s="57" t="s">
        <v>30</v>
      </c>
      <c r="E9" s="27">
        <f>F8/D8</f>
        <v>3.3333333333333333E-2</v>
      </c>
      <c r="F9" s="58"/>
      <c r="G9" s="24"/>
      <c r="H9" s="42" t="s">
        <v>22</v>
      </c>
      <c r="I9" s="10">
        <f>(O3-O4)*E3</f>
        <v>33.499999999997421</v>
      </c>
      <c r="J9" s="43">
        <f>(O3-O4)*10000</f>
        <v>3.3499999999997421</v>
      </c>
      <c r="K9" s="59">
        <f>I9/H4</f>
        <v>2.8444067077051509E-4</v>
      </c>
      <c r="L9" s="44">
        <f>I9/E10</f>
        <v>8.5332201231154529E-3</v>
      </c>
      <c r="M9" s="60">
        <f>L9/K9</f>
        <v>30</v>
      </c>
      <c r="O9" s="46"/>
    </row>
    <row r="10" spans="2:18" x14ac:dyDescent="0.3">
      <c r="C10" s="61" t="s">
        <v>31</v>
      </c>
      <c r="D10" s="6"/>
      <c r="E10" s="62">
        <f>E9*H4</f>
        <v>3925.8333333333339</v>
      </c>
      <c r="F10" s="56"/>
      <c r="H10" s="47" t="s">
        <v>23</v>
      </c>
      <c r="I10" s="48">
        <f>N3+N4</f>
        <v>-17.5</v>
      </c>
      <c r="J10" s="49">
        <f>-(M3+M4)/2</f>
        <v>-1.75</v>
      </c>
      <c r="K10" s="87">
        <f>I10/H4</f>
        <v>-1.4858841010401187E-4</v>
      </c>
      <c r="L10" s="50">
        <f>I10/E10</f>
        <v>-4.4576523031203555E-3</v>
      </c>
      <c r="M10" s="60">
        <f>L10/K10</f>
        <v>29.999999999999996</v>
      </c>
      <c r="O10" s="46"/>
    </row>
    <row r="11" spans="2:18" ht="15" thickBot="1" x14ac:dyDescent="0.35">
      <c r="C11" s="64" t="s">
        <v>32</v>
      </c>
      <c r="D11" s="65"/>
      <c r="E11" s="66">
        <v>100000</v>
      </c>
      <c r="F11" s="67"/>
      <c r="H11" s="51" t="s">
        <v>24</v>
      </c>
      <c r="I11" s="52">
        <f>I9+I10</f>
        <v>15.999999999997421</v>
      </c>
      <c r="J11" s="53">
        <f>J9+J10</f>
        <v>1.5999999999997421</v>
      </c>
      <c r="K11" s="68">
        <f>K9+K10</f>
        <v>1.3585226066650322E-4</v>
      </c>
      <c r="L11" s="54">
        <f>L9+L10</f>
        <v>4.0755678199950974E-3</v>
      </c>
      <c r="M11" s="60">
        <f>L11/K11</f>
        <v>30.000000000000007</v>
      </c>
      <c r="O11" s="4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028FF-719C-4808-817F-AFC2D3BD2A2C}">
  <dimension ref="B1:N15"/>
  <sheetViews>
    <sheetView zoomScale="120" zoomScaleNormal="120" workbookViewId="0"/>
  </sheetViews>
  <sheetFormatPr defaultColWidth="11.5546875" defaultRowHeight="14.4" x14ac:dyDescent="0.3"/>
  <cols>
    <col min="1" max="1" width="4.5546875" style="4" customWidth="1"/>
    <col min="2" max="2" width="9" style="4" customWidth="1"/>
    <col min="3" max="3" width="6.88671875" style="4" customWidth="1"/>
    <col min="4" max="4" width="10.33203125" style="4" customWidth="1"/>
    <col min="5" max="5" width="12.33203125" style="4" customWidth="1"/>
    <col min="6" max="6" width="13" style="4" customWidth="1"/>
    <col min="7" max="7" width="4" style="4" customWidth="1"/>
    <col min="8" max="8" width="14.77734375" style="4" customWidth="1"/>
    <col min="9" max="9" width="10.77734375" style="4" customWidth="1"/>
    <col min="10" max="10" width="11.44140625" style="4" customWidth="1"/>
    <col min="11" max="11" width="10.33203125" style="4" customWidth="1"/>
    <col min="12" max="12" width="12" style="4" customWidth="1"/>
    <col min="13" max="13" width="22.77734375" style="4" customWidth="1"/>
    <col min="14" max="14" width="11.77734375" style="4" customWidth="1"/>
    <col min="15" max="16384" width="11.5546875" style="4"/>
  </cols>
  <sheetData>
    <row r="1" spans="2:14" x14ac:dyDescent="0.3">
      <c r="K1" s="76"/>
    </row>
    <row r="2" spans="2:14" x14ac:dyDescent="0.3">
      <c r="B2" s="71" t="s">
        <v>33</v>
      </c>
      <c r="K2" s="76"/>
    </row>
    <row r="3" spans="2:14" ht="32.4" customHeight="1" x14ac:dyDescent="0.3">
      <c r="B3" s="1" t="s">
        <v>0</v>
      </c>
      <c r="C3" s="2" t="s">
        <v>1</v>
      </c>
      <c r="D3" s="2" t="s">
        <v>2</v>
      </c>
      <c r="E3" s="2" t="s">
        <v>3</v>
      </c>
      <c r="F3" s="3" t="s">
        <v>4</v>
      </c>
      <c r="G3" s="3"/>
      <c r="H3" s="3" t="s">
        <v>5</v>
      </c>
      <c r="I3" s="2" t="s">
        <v>9</v>
      </c>
      <c r="J3" s="3" t="s">
        <v>34</v>
      </c>
      <c r="K3" s="77" t="s">
        <v>37</v>
      </c>
      <c r="L3" s="3" t="s">
        <v>36</v>
      </c>
      <c r="M3" s="3" t="s">
        <v>38</v>
      </c>
      <c r="N3" s="3" t="s">
        <v>35</v>
      </c>
    </row>
    <row r="4" spans="2:14" ht="10.199999999999999" customHeight="1" x14ac:dyDescent="0.3">
      <c r="B4" s="5"/>
      <c r="C4" s="6"/>
      <c r="D4" s="6"/>
      <c r="E4" s="7"/>
      <c r="F4" s="8"/>
      <c r="G4" s="9"/>
      <c r="H4" s="10"/>
      <c r="I4" s="10"/>
      <c r="J4" s="86"/>
      <c r="K4" s="78"/>
      <c r="L4" s="12"/>
      <c r="M4" s="86"/>
      <c r="N4" s="86"/>
    </row>
    <row r="5" spans="2:14" ht="25.05" customHeight="1" x14ac:dyDescent="0.3">
      <c r="B5" s="14">
        <v>0.65706018518518516</v>
      </c>
      <c r="C5" s="15" t="s">
        <v>13</v>
      </c>
      <c r="D5" s="15" t="s">
        <v>11</v>
      </c>
      <c r="E5" s="16">
        <v>100000</v>
      </c>
      <c r="F5" s="17">
        <v>1.1777500000000001</v>
      </c>
      <c r="G5" s="18" t="s">
        <v>14</v>
      </c>
      <c r="H5" s="19">
        <f>F5*E5</f>
        <v>117775.00000000001</v>
      </c>
      <c r="I5" s="19">
        <v>5000</v>
      </c>
      <c r="J5" s="19">
        <f>E11</f>
        <v>3925.8333333333339</v>
      </c>
      <c r="K5" s="79">
        <f>1.147</f>
        <v>1.147</v>
      </c>
      <c r="L5" s="19">
        <f>(K5-F5)*E5</f>
        <v>-3075.0000000000055</v>
      </c>
      <c r="M5" s="19">
        <f>I5+L5</f>
        <v>1924.9999999999945</v>
      </c>
      <c r="N5" s="19">
        <f>MAX(0, M5-J5)</f>
        <v>0</v>
      </c>
    </row>
    <row r="6" spans="2:14" x14ac:dyDescent="0.3">
      <c r="C6" s="22"/>
      <c r="D6" s="22"/>
      <c r="E6" s="22"/>
      <c r="F6" s="23"/>
      <c r="G6" s="23"/>
      <c r="H6" s="23"/>
      <c r="I6" s="22"/>
      <c r="J6" s="22"/>
      <c r="K6" s="80"/>
      <c r="M6" s="22"/>
      <c r="N6" s="22"/>
    </row>
    <row r="7" spans="2:14" ht="15" thickBot="1" x14ac:dyDescent="0.35">
      <c r="K7" s="76"/>
    </row>
    <row r="8" spans="2:14" x14ac:dyDescent="0.3">
      <c r="C8" s="36" t="s">
        <v>25</v>
      </c>
      <c r="D8" s="37"/>
      <c r="E8" s="37"/>
      <c r="F8" s="38"/>
      <c r="G8" s="24"/>
      <c r="H8" s="22"/>
      <c r="K8" s="76"/>
    </row>
    <row r="9" spans="2:14" x14ac:dyDescent="0.3">
      <c r="C9" s="42" t="s">
        <v>26</v>
      </c>
      <c r="D9" s="6">
        <v>30</v>
      </c>
      <c r="E9" s="55" t="s">
        <v>27</v>
      </c>
      <c r="F9" s="56">
        <v>1</v>
      </c>
      <c r="H9" s="15"/>
      <c r="I9" s="28"/>
      <c r="J9" s="28"/>
      <c r="K9" s="81"/>
    </row>
    <row r="10" spans="2:14" x14ac:dyDescent="0.3">
      <c r="C10" s="57" t="s">
        <v>30</v>
      </c>
      <c r="E10" s="27">
        <f>F9/D9</f>
        <v>3.3333333333333333E-2</v>
      </c>
      <c r="F10" s="58"/>
      <c r="G10" s="24"/>
      <c r="H10" s="24"/>
      <c r="I10" s="19"/>
      <c r="J10" s="63"/>
      <c r="K10" s="82"/>
    </row>
    <row r="11" spans="2:14" ht="15" thickBot="1" x14ac:dyDescent="0.35">
      <c r="C11" s="72" t="s">
        <v>31</v>
      </c>
      <c r="D11" s="73"/>
      <c r="E11" s="74">
        <f>E10*H5</f>
        <v>3925.8333333333339</v>
      </c>
      <c r="F11" s="75"/>
      <c r="H11" s="24"/>
      <c r="I11" s="19"/>
      <c r="J11" s="63"/>
      <c r="K11" s="82"/>
    </row>
    <row r="12" spans="2:14" ht="15" thickBot="1" x14ac:dyDescent="0.35">
      <c r="E12" s="30"/>
      <c r="H12" s="24"/>
      <c r="I12" s="69"/>
      <c r="J12" s="70"/>
      <c r="K12" s="45"/>
    </row>
    <row r="13" spans="2:14" x14ac:dyDescent="0.3">
      <c r="H13" s="83"/>
      <c r="I13" s="37"/>
      <c r="J13" s="37"/>
      <c r="K13" s="37"/>
      <c r="L13" s="37"/>
      <c r="M13" s="38"/>
    </row>
    <row r="14" spans="2:14" x14ac:dyDescent="0.3">
      <c r="H14" s="84"/>
      <c r="I14" s="25" t="s">
        <v>39</v>
      </c>
      <c r="J14" s="25"/>
      <c r="K14" s="88">
        <f>M5/J5</f>
        <v>0.49034175334323776</v>
      </c>
      <c r="L14" s="85" t="s">
        <v>40</v>
      </c>
      <c r="M14" s="58"/>
    </row>
    <row r="15" spans="2:14" ht="15" thickBot="1" x14ac:dyDescent="0.35">
      <c r="H15" s="64"/>
      <c r="I15" s="65"/>
      <c r="J15" s="65"/>
      <c r="K15" s="65"/>
      <c r="L15" s="65"/>
      <c r="M15" s="6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Profit</vt:lpstr>
      <vt:lpstr>Costs</vt:lpstr>
      <vt:lpstr>Margin</vt:lpstr>
      <vt:lpstr>Margin Closeout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hagma_w</dc:creator>
  <cp:lastModifiedBy>Emmanuel Immanuel</cp:lastModifiedBy>
  <dcterms:created xsi:type="dcterms:W3CDTF">2020-08-12T07:42:00Z</dcterms:created>
  <dcterms:modified xsi:type="dcterms:W3CDTF">2024-06-17T20:55:53Z</dcterms:modified>
</cp:coreProperties>
</file>