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66925"/>
  <mc:AlternateContent xmlns:mc="http://schemas.openxmlformats.org/markup-compatibility/2006">
    <mc:Choice Requires="x15">
      <x15ac:absPath xmlns:x15ac="http://schemas.microsoft.com/office/spreadsheetml/2010/11/ac" url="D:\perso\OpenClassRooms\Projet_8\P8_C_Avancement_projet\2_Donnees_modifiables\diag_egapro simplifie\"/>
    </mc:Choice>
  </mc:AlternateContent>
  <xr:revisionPtr revIDLastSave="0" documentId="8_{15710666-E85A-436D-A500-136ADFCD3AA7}" xr6:coauthVersionLast="47" xr6:coauthVersionMax="47" xr10:uidLastSave="{00000000-0000-0000-0000-000000000000}"/>
  <bookViews>
    <workbookView xWindow="-120" yWindow="-120" windowWidth="29040" windowHeight="15840" tabRatio="821" activeTab="5" xr2:uid="{00000000-000D-0000-FFFF-FFFF00000000}"/>
  </bookViews>
  <sheets>
    <sheet name="1- Ecart rémunération" sheetId="5" r:id="rId1"/>
    <sheet name="2- Ecart augmentations" sheetId="9" r:id="rId2"/>
    <sheet name="3- Ecart promotions" sheetId="11" r:id="rId3"/>
    <sheet name="4- Retour maternité" sheetId="12" r:id="rId4"/>
    <sheet name="5- 10 + hautes rémunérations" sheetId="10" r:id="rId5"/>
    <sheet name="Index" sheetId="7" r:id="rId6"/>
    <sheet name="Barèmes" sheetId="8" r:id="rId7"/>
  </sheets>
  <definedNames>
    <definedName name="_xlnm.Print_Area" localSheetId="0">'1- Ecart rémunération'!$A$1:$K$37</definedName>
    <definedName name="_xlnm.Print_Area" localSheetId="1">'2- Ecart augmentations'!$A$1:$L$22</definedName>
    <definedName name="_xlnm.Print_Area" localSheetId="2">'3- Ecart promotions'!$A$1:$L$22</definedName>
    <definedName name="_xlnm.Print_Area" localSheetId="3">'4- Retour maternité'!$A$1:$M$14</definedName>
    <definedName name="_xlnm.Print_Area" localSheetId="4">'5- 10 + hautes rémunérations'!$A$1:$M$13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9" l="1"/>
  <c r="H33" i="5"/>
  <c r="G33" i="5"/>
  <c r="D33" i="5"/>
  <c r="C33" i="5"/>
  <c r="I17" i="5"/>
  <c r="J17" i="5" s="1"/>
  <c r="I29" i="5"/>
  <c r="C34" i="5" l="1"/>
  <c r="I33" i="5" l="1"/>
  <c r="E17" i="5" l="1"/>
  <c r="C12" i="12" l="1"/>
  <c r="D12" i="12" s="1"/>
  <c r="C10" i="12" l="1"/>
  <c r="C15" i="9" l="1"/>
  <c r="C16" i="9"/>
  <c r="H14" i="11" l="1"/>
  <c r="B14" i="9"/>
  <c r="C14" i="9"/>
  <c r="B15" i="9"/>
  <c r="B16" i="9"/>
  <c r="B17" i="9"/>
  <c r="C17" i="9"/>
  <c r="H15" i="9"/>
  <c r="H16" i="9"/>
  <c r="H17" i="9"/>
  <c r="E18" i="5"/>
  <c r="F18" i="5" s="1"/>
  <c r="E19" i="5"/>
  <c r="F19" i="5" s="1"/>
  <c r="E20" i="5"/>
  <c r="F20" i="5" s="1"/>
  <c r="E21" i="5"/>
  <c r="F21" i="5" s="1"/>
  <c r="E22" i="5"/>
  <c r="F22" i="5" s="1"/>
  <c r="E23" i="5"/>
  <c r="F23" i="5" s="1"/>
  <c r="E24" i="5"/>
  <c r="F24" i="5" s="1"/>
  <c r="E25" i="5"/>
  <c r="F25" i="5" s="1"/>
  <c r="E26" i="5"/>
  <c r="F26" i="5" s="1"/>
  <c r="E27" i="5"/>
  <c r="F27" i="5" s="1"/>
  <c r="E28" i="5"/>
  <c r="F28" i="5" s="1"/>
  <c r="E29" i="5"/>
  <c r="F29" i="5" s="1"/>
  <c r="E30" i="5"/>
  <c r="F30" i="5" s="1"/>
  <c r="E31" i="5"/>
  <c r="F31" i="5" s="1"/>
  <c r="E32" i="5"/>
  <c r="I18" i="5"/>
  <c r="J18" i="5" s="1"/>
  <c r="I19" i="5"/>
  <c r="J19" i="5" s="1"/>
  <c r="I20" i="5"/>
  <c r="J20" i="5" s="1"/>
  <c r="I21" i="5"/>
  <c r="J21" i="5" s="1"/>
  <c r="I22" i="5"/>
  <c r="J22" i="5" s="1"/>
  <c r="I23" i="5"/>
  <c r="J23" i="5" s="1"/>
  <c r="I24" i="5"/>
  <c r="J24" i="5" s="1"/>
  <c r="I25" i="5"/>
  <c r="J25" i="5" s="1"/>
  <c r="I26" i="5"/>
  <c r="J26" i="5" s="1"/>
  <c r="I27" i="5"/>
  <c r="J27" i="5" s="1"/>
  <c r="I28" i="5"/>
  <c r="J28" i="5" s="1"/>
  <c r="J29" i="5"/>
  <c r="I30" i="5"/>
  <c r="J30" i="5" s="1"/>
  <c r="I31" i="5"/>
  <c r="J31" i="5" s="1"/>
  <c r="I32" i="5"/>
  <c r="J32" i="5" s="1"/>
  <c r="F32" i="5" l="1"/>
  <c r="F18" i="9"/>
  <c r="G18" i="9"/>
  <c r="C18" i="9"/>
  <c r="B18" i="9"/>
  <c r="B13" i="7"/>
  <c r="D16" i="9"/>
  <c r="E16" i="9" s="1"/>
  <c r="D17" i="9"/>
  <c r="E17" i="9" s="1"/>
  <c r="D15" i="9"/>
  <c r="E15" i="9" s="1"/>
  <c r="C13" i="12"/>
  <c r="C14" i="12" s="1"/>
  <c r="C17" i="11"/>
  <c r="B17" i="11"/>
  <c r="C16" i="11"/>
  <c r="B16" i="11"/>
  <c r="C15" i="11"/>
  <c r="B15" i="11"/>
  <c r="C14" i="11"/>
  <c r="B14" i="11"/>
  <c r="H18" i="9" l="1"/>
  <c r="C18" i="11"/>
  <c r="B18" i="11"/>
  <c r="G18" i="11"/>
  <c r="F18" i="11"/>
  <c r="H17" i="11"/>
  <c r="H16" i="11"/>
  <c r="H15" i="11"/>
  <c r="D13" i="7"/>
  <c r="D15" i="11"/>
  <c r="E15" i="11" s="1"/>
  <c r="D17" i="11"/>
  <c r="E17" i="11" s="1"/>
  <c r="D16" i="11"/>
  <c r="E16" i="11" s="1"/>
  <c r="D14" i="11"/>
  <c r="E14" i="7"/>
  <c r="C10" i="10"/>
  <c r="D12" i="10" s="1"/>
  <c r="H18" i="11" l="1"/>
  <c r="F17" i="5"/>
  <c r="D10" i="10"/>
  <c r="C12" i="10" s="1"/>
  <c r="C13" i="10" s="1"/>
  <c r="E13" i="7"/>
  <c r="E14" i="11"/>
  <c r="E18" i="11" s="1"/>
  <c r="B20" i="11" s="1"/>
  <c r="C20" i="11" s="1"/>
  <c r="D14" i="9"/>
  <c r="K17" i="5" l="1"/>
  <c r="F33" i="5"/>
  <c r="I14" i="11"/>
  <c r="F13" i="7"/>
  <c r="K19" i="5"/>
  <c r="E14" i="9"/>
  <c r="E18" i="9" s="1"/>
  <c r="B20" i="9" s="1"/>
  <c r="I15" i="11"/>
  <c r="K28" i="5"/>
  <c r="K29" i="5"/>
  <c r="K30" i="5"/>
  <c r="K21" i="5"/>
  <c r="K23" i="5"/>
  <c r="K31" i="5"/>
  <c r="I17" i="11"/>
  <c r="I16" i="11"/>
  <c r="F14" i="7"/>
  <c r="D14" i="7"/>
  <c r="C20" i="9" l="1"/>
  <c r="C36" i="5"/>
  <c r="D36" i="5" s="1"/>
  <c r="K32" i="5"/>
  <c r="I14" i="9"/>
  <c r="K26" i="5"/>
  <c r="K20" i="5"/>
  <c r="K27" i="5"/>
  <c r="K25" i="5"/>
  <c r="K24" i="5"/>
  <c r="K18" i="5"/>
  <c r="K22" i="5"/>
  <c r="I16" i="9"/>
  <c r="I18" i="11"/>
  <c r="B12" i="7"/>
  <c r="I17" i="9"/>
  <c r="I15" i="9"/>
  <c r="I18" i="9" l="1"/>
  <c r="B21" i="9" s="1"/>
  <c r="K33" i="5"/>
  <c r="D37" i="5" s="1"/>
  <c r="C21" i="11"/>
  <c r="B21" i="11"/>
  <c r="E12" i="7"/>
  <c r="B11" i="7"/>
  <c r="E11" i="7" s="1"/>
  <c r="C37" i="5" l="1"/>
  <c r="C38" i="5" s="1"/>
  <c r="C21" i="9"/>
  <c r="D12" i="7"/>
  <c r="B10" i="7"/>
  <c r="E10" i="7" s="1"/>
  <c r="B22" i="11" l="1"/>
  <c r="F12" i="7" s="1"/>
  <c r="B22" i="9"/>
  <c r="F11" i="7" s="1"/>
  <c r="C22" i="9"/>
  <c r="E15" i="7"/>
  <c r="C22" i="11"/>
  <c r="F10" i="7"/>
  <c r="D11" i="7"/>
  <c r="F15" i="7" l="1"/>
  <c r="F16" i="7" s="1"/>
  <c r="D1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COLLOMBET, Laëtitia (DGT)</author>
    <author>CECI-RENAUD, Nila 2 (DARES)</author>
  </authors>
  <commentList>
    <comment ref="A15" authorId="0" shapeId="0" xr:uid="{B6CBC715-9477-4583-8882-24B4CA2AF57D}">
      <text>
        <r>
          <rPr>
            <sz val="14"/>
            <color indexed="81"/>
            <rFont val="Tahoma"/>
            <family val="2"/>
          </rPr>
          <t>Les caractéristiques individuelles (CSP ou niveau ou coefficient hiérarchique, âge) sont appréciées au dernier jour de la période de référence annuelle considérée ou au dernier jour de présence du salarié dans l’entreprise.</t>
        </r>
      </text>
    </comment>
    <comment ref="C15" authorId="1" shapeId="0" xr:uid="{00000000-0006-0000-0000-000002000000}">
      <text>
        <r>
          <rPr>
            <sz val="14"/>
            <color indexed="81"/>
            <rFont val="Tahoma"/>
            <family val="2"/>
          </rPr>
          <t>Il s'agit de l’effectif des salariés à prendre en compte pour le calcul des indicateurs, qui est apprécié en effectif physique sur la période de référence annuelle considérée.
Ne sont pas pris en compte dans l’effectif :
- les apprentis,
- les titulaires d’un contrat de professionnalisation,
- les salariés mis à la disposition de l’entreprise par une entreprise extérieure (dont les intérimaires),
- les expatriés,
- les salariés en pré-retraite,
- les salariés absents plus de 6 mois sur la période de référence annuelle considérée (arrêt maladie, congés sans solde, CDD inférieur à 6 mois etc.).</t>
        </r>
      </text>
    </comment>
    <comment ref="F15" authorId="0" shapeId="0" xr:uid="{3589F07C-7BDD-4D45-88EA-6C8A855A5903}">
      <text>
        <r>
          <rPr>
            <sz val="14"/>
            <color indexed="81"/>
            <rFont val="Tahoma"/>
            <family val="2"/>
          </rPr>
          <t>Ce sont les effectifs des groupes retenus pour le calcul de l’indicateur, c'est à dire comptant au moins 3 femmes et 3 hommes.</t>
        </r>
      </text>
    </comment>
    <comment ref="G15" authorId="1" shapeId="0" xr:uid="{00000000-0006-0000-0000-000001000000}">
      <text>
        <r>
          <rPr>
            <sz val="14"/>
            <color indexed="81"/>
            <rFont val="Tahoma"/>
            <family val="2"/>
          </rPr>
          <t xml:space="preserve">Pour chaque salarié, la rémunération est rapportée au nombre d'équivalent temps plein (EQTP) en tenant compte de la durée de présence du salarié au cours de la période de référence annuelle considérée, et le cas échéant de sa quotité de temps partiel.
Puis la moyenne des rémunérations par EQTP est calculée pour chacun des groupes pris en compte pour le calcul de l’indicateur.
Doivent être pris en compte dans la rémunération :
- les salaires ou traitements ordinaires de base ou minimum et tous les autres avantages et accessoires payés, directement ou indirectement, en espèces ou en nature, par l’employeur au salarié en raison de l’emploi de ce dernier,
- les "bonus", les commissions sur produits, les primes d’objectif liées aux performances individuelles du salarié, variables d’un individu à l’autre pour un même poste,
- les primes collectives (ex : les primes de transport ou primes de vacances),
- les indemnités de congés payés.
Ne doivent pas être pris en compte dans la rémunération :
- les indemnités de fin de CDD (notamment la prime de précarité),
- les sommes versées dans le cadre du compte épargne-temps (CET)
- les actions, stock-options, compensations différées en actions,
- les primes liées à une sujétion particulière qui ne concernent pas la personne du salarié (prime de froid, prime de nuit etc.),
- les heures supplémentaires et complémentaires,
- les indemnités de licenciement,
- les indemnités de départ en retraite,
- les primes d’ancienneté,
- les primes d’intéressement et de participation.
</t>
        </r>
      </text>
    </comment>
    <comment ref="I15" authorId="0" shapeId="0" xr:uid="{31D8FBC3-650F-4F95-85CF-9BF1E40F9831}">
      <text>
        <r>
          <rPr>
            <sz val="14"/>
            <color indexed="81"/>
            <rFont val="Tahoma"/>
            <family val="2"/>
          </rPr>
          <t>L’écart de rémunération est calculé, en pourcentage, pour chacun des groupes, en soustrayant la rémunération moyenne des femmes à la rémunération moyenne des hommes et en rapportant ce résultat à la rémunération moyenne des hommes.</t>
        </r>
        <r>
          <rPr>
            <sz val="9"/>
            <color indexed="81"/>
            <rFont val="Tahoma"/>
            <family val="2"/>
          </rPr>
          <t xml:space="preserve">
</t>
        </r>
      </text>
    </comment>
    <comment ref="J15" authorId="0" shapeId="0" xr:uid="{DBD5BCC3-D553-4515-8B93-EBBAC89F9A98}">
      <text>
        <r>
          <rPr>
            <sz val="14"/>
            <color indexed="81"/>
            <rFont val="Tahoma"/>
            <family val="2"/>
          </rPr>
          <t>Dans les groupes constitués par catégorie socio-professionnelle, le seuil de pertinence des écarts est de 5%. Dans les groupes constitués par niveau ou coefficient hiérarchique, le seuil de pertinence des écarts est de 2%. Lorsque l’écart de rémunération est positif, le seuil de pertinence est déduit de l’écart, sans toutefois pouvoir l’amener à devenir négatif (plancher à zéro). Lorsque l’écart de rémunération est négatif, le seuil de pertinence est ajouté à l’écart, sans toutefois pouvoir l’amener à devenir positif (plafond à zéro).</t>
        </r>
      </text>
    </comment>
    <comment ref="K15" authorId="0" shapeId="0" xr:uid="{19672F62-1298-414A-9D59-4182BB40E584}">
      <text>
        <r>
          <rPr>
            <sz val="14"/>
            <color indexed="81"/>
            <rFont val="Tahoma"/>
            <family val="2"/>
          </rPr>
          <t>Les écarts ainsi ajustés en fonction des seuils pour chacun des groupes sont multipliés par le ratio de l’effectif du groupe à l’effectif total des groupes pris en compte, puis additionnés pour obtenir l’écart global de rémunération entre les femmes et les hommes.</t>
        </r>
        <r>
          <rPr>
            <sz val="9"/>
            <color indexed="81"/>
            <rFont val="Tahoma"/>
            <family val="2"/>
          </rPr>
          <t xml:space="preserve">
</t>
        </r>
      </text>
    </comment>
    <comment ref="A37" authorId="0" shapeId="0" xr:uid="{9DBFC24A-B4E3-4C39-8805-C9184A0B1ED2}">
      <text>
        <r>
          <rPr>
            <sz val="14"/>
            <color indexed="81"/>
            <rFont val="Tahoma"/>
            <family val="2"/>
          </rPr>
          <t>Le résultat final obtenu est la valeur absolue de l’écart global de rémunération, arrondie à la première décimale</t>
        </r>
        <r>
          <rPr>
            <sz val="9"/>
            <color indexed="81"/>
            <rFont val="Tahoma"/>
            <family val="2"/>
          </rPr>
          <t>.</t>
        </r>
      </text>
    </comment>
    <comment ref="A38" authorId="0" shapeId="0" xr:uid="{CDA0203C-8EBD-4278-9009-8F6B70FAD24E}">
      <text>
        <r>
          <rPr>
            <sz val="14"/>
            <color indexed="81"/>
            <rFont val="Tahoma"/>
            <family val="2"/>
          </rPr>
          <t>Cf. Barèmes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CECI-RENAUD, Nila 2 (DARES)</author>
    <author>COLLOMBET, Laëtitia (DGT)</author>
  </authors>
  <commentList>
    <comment ref="B12" authorId="0" shapeId="0" xr:uid="{C983BA6B-C70D-4ED8-86C6-36EED87E5E44}">
      <text>
        <r>
          <rPr>
            <sz val="14"/>
            <color indexed="81"/>
            <rFont val="Tahoma"/>
            <family val="2"/>
          </rPr>
          <t>Il s'agit du nombre de salariés pris en compte pour le calcul des indicateurs renseigné pour l'indicateur d'écart de rémunération.
Si vous avez choisi la modalité de calcul par niveau ou coefficient hiérarchique pour l'indicateur d'écart de rémunération, vous devez renseigner le nombre de salariés pris en compte pour le calcul des indicateurs par CSP. Le nombre total de femmes et d'hommes doit être identique à celui de l'indicateur d'écart de rémunération.</t>
        </r>
      </text>
    </comment>
    <comment ref="E12" authorId="1" shapeId="0" xr:uid="{540F18FA-7A7C-4A04-B4FA-C7DEA9C35F0A}">
      <text>
        <r>
          <rPr>
            <sz val="14"/>
            <color indexed="81"/>
            <rFont val="Tahoma"/>
            <family val="2"/>
          </rPr>
          <t>Ce sont les effectifs des CSP retenues pour le calcul de l’indicateur, c'est à dire comptant au moins 10 femmes et 10 hommes.</t>
        </r>
      </text>
    </comment>
    <comment ref="F12" authorId="1" shapeId="0" xr:uid="{D0009753-CF1A-4FBF-BFD1-5F034435D933}">
      <text>
        <r>
          <rPr>
            <sz val="14"/>
            <color indexed="81"/>
            <rFont val="Tahoma"/>
            <family val="2"/>
          </rPr>
          <t>Dans chacune des CSP retenues, le pourcentage de femmes et d’hommes augmentés au cours de la période de référence annuelle considérée est calculé.</t>
        </r>
      </text>
    </comment>
    <comment ref="H12" authorId="1" shapeId="0" xr:uid="{5110BB50-CD75-42A0-A52E-2468D64695B2}">
      <text>
        <r>
          <rPr>
            <sz val="14"/>
            <color indexed="81"/>
            <rFont val="Tahoma"/>
            <family val="2"/>
          </rPr>
          <t>L’écart de taux d’augmentations est calculé, en %, pour chacune des CSP retenues, en soustrayant le pourcentage de femmes augmentées à celui des hommes augmentés.</t>
        </r>
      </text>
    </comment>
    <comment ref="I12" authorId="1" shapeId="0" xr:uid="{84C01EDD-FF2A-466C-B2E7-0B49363F9CAD}">
      <text>
        <r>
          <rPr>
            <sz val="14"/>
            <color indexed="81"/>
            <rFont val="Tahoma"/>
            <family val="2"/>
          </rPr>
          <t>Les écarts obtenus sont multipliés par le ratio de l’effectif de la CSP à l’effectif total des CSP prises en compte, puis additionnés pour obtenir l’écart global de taux d’augmentations entre les femmes et les hommes.</t>
        </r>
      </text>
    </comment>
    <comment ref="A21" authorId="1" shapeId="0" xr:uid="{7766DC07-8686-426F-9BA2-DDBC0FB27F24}">
      <text>
        <r>
          <rPr>
            <sz val="14"/>
            <color indexed="81"/>
            <rFont val="Tahoma"/>
            <family val="2"/>
          </rPr>
          <t>Le résultat final obtenu est la valeur absolue de l’écart global de taux d'augmentations, arrondie à la première décimale.</t>
        </r>
        <r>
          <rPr>
            <sz val="9"/>
            <color indexed="81"/>
            <rFont val="Tahoma"/>
            <family val="2"/>
          </rPr>
          <t xml:space="preserve">
</t>
        </r>
      </text>
    </comment>
    <comment ref="A22" authorId="1" shapeId="0" xr:uid="{5EDF1565-9C84-4291-8632-DD05D4D0B7E8}">
      <text>
        <r>
          <rPr>
            <sz val="14"/>
            <color indexed="81"/>
            <rFont val="Tahoma"/>
            <family val="2"/>
          </rPr>
          <t>Cf. Barèmes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CECI-RENAUD, Nila 2 (DARES)</author>
    <author>COLLOMBET, Laëtitia (DGT)</author>
  </authors>
  <commentList>
    <comment ref="B12" authorId="0" shapeId="0" xr:uid="{DCDA0562-CDB2-40CB-8237-18928AFAE9F4}">
      <text>
        <r>
          <rPr>
            <sz val="14"/>
            <color indexed="81"/>
            <rFont val="Tahoma"/>
            <family val="2"/>
          </rPr>
          <t>Il s'agit du nombre de salariés pris en compte pour le calcul des indicateurs renseigné pour l'indicateur d'écart de rémunération.
Si vous avez choisi la modalité de calcul par niveau ou coefficient hiérarchique pour l'indicateur d'écart de rémunération, vous devez renseigner le nombre de salariés pris en compte pour le calcul des indicateurs par CSP. Le nombre total de femmes et d'hommes doit être identique à celui de l'indicateur d'écart de rémunération.</t>
        </r>
      </text>
    </comment>
    <comment ref="E12" authorId="1" shapeId="0" xr:uid="{8ED409FC-27FD-4BD7-A217-E6CB0021D1F5}">
      <text>
        <r>
          <rPr>
            <sz val="14"/>
            <color indexed="81"/>
            <rFont val="Tahoma"/>
            <family val="2"/>
          </rPr>
          <t>Ce sont les effectifs des CSP retenues pour le calcul de l’indicateur, c'est à dire comptant au moins 10 femmes et 10 hommes.</t>
        </r>
      </text>
    </comment>
    <comment ref="F12" authorId="1" shapeId="0" xr:uid="{CD9D92CD-4945-4AA4-AD89-389F2182D3E2}">
      <text>
        <r>
          <rPr>
            <sz val="14"/>
            <color indexed="81"/>
            <rFont val="Tahoma"/>
            <family val="2"/>
          </rPr>
          <t>Dans chacune des CSP retenues, le pourcentage de femmes et d’hommes promus au cours de la période de référence annuelle considérée est calculé.</t>
        </r>
      </text>
    </comment>
    <comment ref="H12" authorId="1" shapeId="0" xr:uid="{F8CCB509-8D95-4B12-ABF3-900CFA5DA622}">
      <text>
        <r>
          <rPr>
            <sz val="14"/>
            <color indexed="81"/>
            <rFont val="Tahoma"/>
            <family val="2"/>
          </rPr>
          <t>L’écart de taux de promotions est calculé, en %, pour chacune des CSP retenues, en soustrayant le pourcentage de femmes promues à celui des hommes promus.</t>
        </r>
      </text>
    </comment>
    <comment ref="I12" authorId="1" shapeId="0" xr:uid="{01131F8D-028B-401D-9ED3-99DDEB2D6414}">
      <text>
        <r>
          <rPr>
            <sz val="14"/>
            <color indexed="81"/>
            <rFont val="Tahoma"/>
            <family val="2"/>
          </rPr>
          <t>Les écarts obtenus sont multipliés par le ratio de l’effectif de la CSP à l’effectif total des CSP prises en compte, puis additionnés pour obtenir l’écart global de taux de promotions entre les femmes et les hommes.</t>
        </r>
      </text>
    </comment>
    <comment ref="A21" authorId="1" shapeId="0" xr:uid="{D9F5AC55-2B1C-424E-9E2A-44363247BEF8}">
      <text>
        <r>
          <rPr>
            <sz val="14"/>
            <color indexed="81"/>
            <rFont val="Tahoma"/>
            <family val="2"/>
          </rPr>
          <t>Le résultat final obtenu est la valeur absolue de l’écart global de taux de promotions, arrondie à la première décimale.</t>
        </r>
      </text>
    </comment>
    <comment ref="A22" authorId="1" shapeId="0" xr:uid="{67F30C4B-2FC7-4B54-B235-9AD729671FFA}">
      <text>
        <r>
          <rPr>
            <sz val="14"/>
            <color indexed="81"/>
            <rFont val="Tahoma"/>
            <family val="2"/>
          </rPr>
          <t>Cf. Barèmes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COLLOMBET, Laëtitia (DGT)</author>
  </authors>
  <commentList>
    <comment ref="A8" authorId="0" shapeId="0" xr:uid="{A6FC1F25-6659-45F0-B74E-FA62950FCD82}">
      <text>
        <r>
          <rPr>
            <sz val="14"/>
            <color indexed="81"/>
            <rFont val="Tahoma"/>
            <family val="2"/>
          </rPr>
          <t xml:space="preserve">Les salariées à considérer sont les salariées revenues de congé maternité ou d’adoption (éventuellement prolongé par un congé parental) au cours de la période de référence annuelle considérée, et durant lequel sont intervenues des augmentations générales et/ou individuelles pour les salariés relevant de la même catégorie professionnelle, ou à défaut, pour l’ensemble des salariés de l’entreprise. Même si ces salariées ont été absentes plus de la moitié de la période de référence, elles doivent être prises en compte pour le calcul de l'indicateur. </t>
        </r>
      </text>
    </comment>
    <comment ref="B9" authorId="0" shapeId="0" xr:uid="{6899AC09-9327-4C18-AEBF-CD2997F58E43}">
      <text>
        <r>
          <rPr>
            <sz val="14"/>
            <color indexed="81"/>
            <rFont val="Tahoma"/>
            <family val="2"/>
          </rPr>
          <t>Les augmentations à prendre en compte sont celles qui sont intervenues soit pendant le congé maternité/adoption, soit au retour, avant la fin de la période de référence annuelle considérée.</t>
        </r>
      </text>
    </comment>
    <comment ref="A14" authorId="0" shapeId="0" xr:uid="{F5B3ACC8-28C9-4BC5-A85A-E3FA4AB5C336}">
      <text>
        <r>
          <rPr>
            <sz val="14"/>
            <color indexed="81"/>
            <rFont val="Tahoma"/>
            <family val="2"/>
          </rPr>
          <t>Cf. Barèmes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COLLOMBET, Laëtitia (DGT)</author>
  </authors>
  <commentList>
    <comment ref="A8" authorId="0" shapeId="0" xr:uid="{881A87F4-2536-49D3-8859-AE7EB2A6D51E}">
      <text>
        <r>
          <rPr>
            <sz val="14"/>
            <color indexed="81"/>
            <rFont val="Tahoma"/>
            <family val="2"/>
          </rPr>
          <t>Les rémunérations à considérer sont les rémunérations brutes annuelles par EQTP calculées pour l'indicateur d'écart de rémunération.</t>
        </r>
      </text>
    </comment>
    <comment ref="A13" authorId="0" shapeId="0" xr:uid="{DAFCBD3C-61BC-496A-BC48-F2E24AFD3A0A}">
      <text>
        <r>
          <rPr>
            <sz val="14"/>
            <color indexed="81"/>
            <rFont val="Tahoma"/>
            <family val="2"/>
          </rPr>
          <t>Cf. Barèmes</t>
        </r>
      </text>
    </comment>
  </commentList>
</comments>
</file>

<file path=xl/sharedStrings.xml><?xml version="1.0" encoding="utf-8"?>
<sst xmlns="http://schemas.openxmlformats.org/spreadsheetml/2006/main" count="155" uniqueCount="87">
  <si>
    <t>30 à 39 ans</t>
  </si>
  <si>
    <t>40 à 49 ans</t>
  </si>
  <si>
    <t>50 ans et plus</t>
  </si>
  <si>
    <t>moins de 30 ans</t>
  </si>
  <si>
    <t>plancher</t>
  </si>
  <si>
    <t>note</t>
  </si>
  <si>
    <t>Indicateur 5 : nombre de salariés du sexe sous-représenté parmi les 10 plus hautes rémunérations</t>
  </si>
  <si>
    <t>Seuil de pertinence associé :</t>
  </si>
  <si>
    <t>1- Indicateur d'écart de rémunération</t>
  </si>
  <si>
    <t>INDEX (sur 100 points)</t>
  </si>
  <si>
    <t>Total des indicateurs calculables</t>
  </si>
  <si>
    <t xml:space="preserve">Les résultats apparaissent dans les cellules jaunes. Ils peuvent être accompagnés de commmentaires pour les interpréter. </t>
  </si>
  <si>
    <t>Indicateur calculable (1=oui, 0=non) :</t>
  </si>
  <si>
    <t>Nombre de points obtenus sur 40 :</t>
  </si>
  <si>
    <t>Tranche d'âge</t>
  </si>
  <si>
    <t>Rémunération annuelle brute moyenne par EQTP</t>
  </si>
  <si>
    <t>Femmes</t>
  </si>
  <si>
    <t>Hommes</t>
  </si>
  <si>
    <t>Ouvriers</t>
  </si>
  <si>
    <t>Techniciens et agents de maîtrise</t>
  </si>
  <si>
    <t>Ingénieurs et cadres</t>
  </si>
  <si>
    <t>Ecart de rémunération moyenne</t>
  </si>
  <si>
    <t>Ecart après application du seuil de pertinence</t>
  </si>
  <si>
    <t>Effectifs valides (groupes pris en compte)</t>
  </si>
  <si>
    <t>Ecart pondéré</t>
  </si>
  <si>
    <r>
      <t xml:space="preserve">Saisir vos données dans les seules cellules vertes. </t>
    </r>
    <r>
      <rPr>
        <b/>
        <sz val="18"/>
        <color rgb="FFC00000"/>
        <rFont val="Calibri"/>
        <family val="2"/>
        <scheme val="minor"/>
      </rPr>
      <t xml:space="preserve">Ne rien saisir dans les autres cellules. </t>
    </r>
  </si>
  <si>
    <t>Ne renseigner les rémunérations moyennes que pour les groupes valides, c’est-à-dire comptant au moins 3 femmes et 3 hommes (validité du groupe=1).</t>
  </si>
  <si>
    <t>Employés</t>
  </si>
  <si>
    <t>Ensemble des salariés</t>
  </si>
  <si>
    <t>Effectifs valides</t>
  </si>
  <si>
    <t>Nombre de points obtenus sur 20 :</t>
  </si>
  <si>
    <t>Nombre de points obtenus sur 15 :</t>
  </si>
  <si>
    <t>2- Indicateur d'écart de taux d'augmentations individuelles (hors promotions)</t>
  </si>
  <si>
    <t>3- Indicateur d'écart de taux de promotions</t>
  </si>
  <si>
    <t>4- Pourcentage de salariés ayant bénéficié d'une augmentation dans l'année suivant leur retour de congé maternité</t>
  </si>
  <si>
    <t>5- Nombre de salariés du sexe sous-représenté parmi les 10 plus hautes rémunérations</t>
  </si>
  <si>
    <t>Total</t>
  </si>
  <si>
    <t>Nombre de points obtenus sur 10 :</t>
  </si>
  <si>
    <t>Nombre de salariés du sexe sous-représenté</t>
  </si>
  <si>
    <t>Ensemble</t>
  </si>
  <si>
    <r>
      <t xml:space="preserve">Saisir vos données dans les seules cellules vertes. </t>
    </r>
    <r>
      <rPr>
        <b/>
        <sz val="18"/>
        <color rgb="FFC00000"/>
        <rFont val="Calibri"/>
        <family val="2"/>
        <scheme val="minor"/>
      </rPr>
      <t>Ne rien saisir dans les autres cellules.</t>
    </r>
    <r>
      <rPr>
        <b/>
        <sz val="18"/>
        <rFont val="Calibri"/>
        <family val="2"/>
        <scheme val="minor"/>
      </rPr>
      <t xml:space="preserve"> </t>
    </r>
  </si>
  <si>
    <t>Indicateur calculable (1=oui, 0=non)</t>
  </si>
  <si>
    <t>Nombre de points obtenus</t>
  </si>
  <si>
    <t>Nombre de points maximum de l'indicateur</t>
  </si>
  <si>
    <t>Index de l'égalité professionnelle femmes-hommes</t>
  </si>
  <si>
    <t>Résultat final obtenu</t>
  </si>
  <si>
    <t>Indicateur 2 : écart de taux d'augmentations individuelles (en %)</t>
  </si>
  <si>
    <t>Indicateur 3 : écart de taux de promotion (en %)</t>
  </si>
  <si>
    <t>Indicateur 1 : écart de rémunération (en %)</t>
  </si>
  <si>
    <t>Résultat final obtenu à l'indicateur en % :</t>
  </si>
  <si>
    <t>Indicateur 4 : pourcentage de salariés ayant bénéficié d'une augmentation dans l'année suivant leur retour de congé maternité</t>
  </si>
  <si>
    <t>1- Ecart de rémunération (en %)</t>
  </si>
  <si>
    <t>2- Ecart de taux d'augmentations individuelles (en %)</t>
  </si>
  <si>
    <t>3- Ecart de taux de promotions (en %)</t>
  </si>
  <si>
    <t>Résultat final en nombre de salariés du sexe sous-représenté :</t>
  </si>
  <si>
    <t>Validité du groupe
(1=oui, 0=non)</t>
  </si>
  <si>
    <t>CSP</t>
  </si>
  <si>
    <t>Modalité de calcul :</t>
  </si>
  <si>
    <t>Par défaut, le seuil de pertinence est fixé à 5% pour la modalité de calcul par CSP.
Pour la modalité de calcul par niveau ou coefficient hiérarchique en application de la classification de branche ou d'une autre méthode de cotation des postes, le seuil est fixé à 2%. Remplacer 5% par 2% si vous êtes dans ce cas.</t>
  </si>
  <si>
    <t xml:space="preserve">Résultat final obtenu à l'indicateur en % : </t>
  </si>
  <si>
    <t>L'indicateur est calculé soit par catégorie socio-professionnelle, soit, après consultation du CSE, par niveau ou coefficient hiérarchique en application de la classification de branche ou d’une autre méthode de cotation des postes.
Si le calcul de l’indicateur par niveau ou coefficient hiérarchique est rendu impossible, l'indicateur doit être calculé par catégorie socio-professionnelle.</t>
  </si>
  <si>
    <t>L'indicateur est calculé par catégorie socio-professionnelle.
La notion d’augmentation individuelle correspond à une augmentation individuelle du salaire de base du salarié concerné en excluant celle liée à une promotion.</t>
  </si>
  <si>
    <t>Catégorie socio-professionnelle (CSP)</t>
  </si>
  <si>
    <t>Taux d'augmentations (pourcentage de salariés augmentés)</t>
  </si>
  <si>
    <t>Ecart de taux d'augmen-tations</t>
  </si>
  <si>
    <t>L'indicateur est calculé par catégorie socio-professionnelle.
La notion de promotion correspond au passage à un niveau ou coefficient hiérarchique supérieur.</t>
  </si>
  <si>
    <t>Taux de promotions (pourcentage de salariés promus)</t>
  </si>
  <si>
    <t>Ecart de taux de promotions</t>
  </si>
  <si>
    <t>Par défaut, la modalité de calcul de l'indicateur est par catégorie socio-professionnelle (CSP).</t>
  </si>
  <si>
    <t>Barème appliqué pour l’obtention du nombre de points aux indicateurs</t>
  </si>
  <si>
    <t>Nombre de salariés parmi les 10 plus hautes rémunérations</t>
  </si>
  <si>
    <t>Lorsqu’un ou plusieurs indicateurs ne sont pas calculables, le nombre total de points obtenus aux indicateurs calculables est ramené sur 100 en appliquant la règle de la proportionnalité.
Dès lors que le nombre maximum de points pouvant être obtenus aux indicateurs calculables, au total, avant application de la règle de la proportionnalité, est inférieur à 75 points, l’index n’est pas calculable pour la période de référence annuelle considérée.</t>
  </si>
  <si>
    <t>Ne renseigner les taux d'augmentations que pour les groupes valides, c’est-à-dire comptant au moins 10 femmes et 10 hommes (validité du groupe=1).</t>
  </si>
  <si>
    <t>Ne renseigner les taux de promotions que pour les groupes valides, c’est-à-dire comptant au moins 10 femmes et 10 hommes (validité du groupe=1).</t>
  </si>
  <si>
    <t>Des notes sont disponibles sur certaines cellules (triangle rouge en haut à droite), il suffit de passer sur la cellule avec la souris pour les visualiser (si vous ne les visualisez pas correctement, faites un clic droit avec la souris, puis sélectionnez "Afficher/masquer la note" ou "Modifier la note" pour agrandir la zone de la note).</t>
  </si>
  <si>
    <t>Nombre de salariés pris en compte pour le calcul des indicateurs
(en effectif physique)</t>
  </si>
  <si>
    <r>
      <t xml:space="preserve">Saisir vos données dans les seules cellules vertes. </t>
    </r>
    <r>
      <rPr>
        <b/>
        <sz val="18"/>
        <color rgb="FFC00000"/>
        <rFont val="Calibri"/>
        <family val="2"/>
        <scheme val="minor"/>
      </rPr>
      <t xml:space="preserve">Ne rien saisir dans les autres cellules, </t>
    </r>
    <r>
      <rPr>
        <b/>
        <sz val="18"/>
        <rFont val="Calibri"/>
        <family val="2"/>
        <scheme val="minor"/>
      </rPr>
      <t>sauf les cellules grises si vous avez choisi la modalité de calcul par niveau ou coefficient hiérarchique pour l'indicateur d'écart de rémunération.</t>
    </r>
  </si>
  <si>
    <t>S'il n'y a pas eu de retours de congé maternité ou d'adoption au cours de la période de référence annuelle considérée, indiquez 0 pour la colonne Total</t>
  </si>
  <si>
    <t>4- Pourcentage de salariées ayant bénéficié d'une augmentation dans l'année suivant leur retour de congé maternité</t>
  </si>
  <si>
    <t>Nombre de salariées de retour de congé maternité/adoption</t>
  </si>
  <si>
    <t>Pourcentage de salariées augmentés</t>
  </si>
  <si>
    <t>Calculs automatiques, ne pas modifier.</t>
  </si>
  <si>
    <t>Ne pas modifier le barème des indicateurs.</t>
  </si>
  <si>
    <t>Nombre de points maximum de l'indicateur calculable</t>
  </si>
  <si>
    <t>Pour la modalité de calcul par niveau ou coefficient hiérarchique en application de la classification de branche ou d'une autre méthode de cotation des postes, dupliquer et insérer les lignes 17 à 20 après la ligne 24 autant de fois que nécessaire et modifier les intitulés des CSP par les niveaux ou coefficients hiérarchiques définis.
Dans ce cas, le nombre de salariés pris en compte pour le calcul des indicateurs par CSP doit être renseigné dans les cellules grises pour le calcul des indicateurs d'écart de taux d'augmentations et de promotions.</t>
  </si>
  <si>
    <t>S'il n'y a pas eu d'augmentations salariales pendant la durée du ou des congés maternité ou d'adoption, indiquez 0 pour la colonne Total et pour la colonne Augmentées</t>
  </si>
  <si>
    <t>Augmentées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</si>
</sst>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x14ac:knownFonts="1">
    <font>
      <sz val="11"/>
      <color theme="1"/>
      <name val="Calibri"/>
      <family val="2"/>
      <scheme val="minor"/>
    </font>
    <font>
      <sz val="26"/>
      <color rgb="FF87D200"/>
      <name val="Arial"/>
      <family val="2"/>
    </font>
    <font>
      <sz val="18"/>
      <color theme="1"/>
      <name val="Calibri"/>
      <family val="2"/>
      <scheme val="minor"/>
    </font>
    <font>
      <b/>
      <sz val="18"/>
      <color rgb="FFFFFFFF"/>
      <name val="Calibri"/>
      <family val="2"/>
      <scheme val="minor"/>
    </font>
    <font>
      <sz val="18"/>
      <color rgb="FFFF0000"/>
      <name val="Calibri"/>
      <family val="2"/>
      <scheme val="minor"/>
    </font>
    <font>
      <sz val="18"/>
      <name val="Calibri"/>
      <family val="2"/>
      <scheme val="minor"/>
    </font>
    <font>
      <b/>
      <sz val="18"/>
      <name val="Calibri"/>
      <family val="2"/>
      <scheme val="minor"/>
    </font>
    <font>
      <sz val="18"/>
      <name val="Arial"/>
      <family val="2"/>
    </font>
    <font>
      <b/>
      <sz val="11"/>
      <color theme="1"/>
      <name val="Calibri"/>
      <family val="2"/>
      <scheme val="minor"/>
    </font>
    <font>
      <sz val="11"/>
      <color theme="1"/>
      <name val="Calibri"/>
      <family val="2"/>
      <scheme val="minor"/>
    </font>
    <font>
      <b/>
      <sz val="16"/>
      <color rgb="FFFF0000"/>
      <name val="Calibri"/>
      <family val="2"/>
      <scheme val="minor"/>
    </font>
    <font>
      <b/>
      <sz val="26"/>
      <color theme="4"/>
      <name val="Arial"/>
      <family val="2"/>
    </font>
    <font>
      <sz val="16"/>
      <color theme="1"/>
      <name val="Calibri"/>
      <family val="2"/>
      <scheme val="minor"/>
    </font>
    <font>
      <b/>
      <sz val="18"/>
      <color theme="1"/>
      <name val="Calibri"/>
      <family val="2"/>
      <scheme val="minor"/>
    </font>
    <font>
      <b/>
      <sz val="18"/>
      <color rgb="FF000000"/>
      <name val="Calibri"/>
      <family val="2"/>
      <scheme val="minor"/>
    </font>
    <font>
      <sz val="16"/>
      <name val="Calibri"/>
      <family val="2"/>
      <scheme val="minor"/>
    </font>
    <font>
      <b/>
      <sz val="16"/>
      <color theme="1"/>
      <name val="Calibri"/>
      <family val="2"/>
      <scheme val="minor"/>
    </font>
    <font>
      <b/>
      <sz val="28"/>
      <color theme="4"/>
      <name val="Arial"/>
      <family val="2"/>
    </font>
    <font>
      <sz val="11"/>
      <name val="Calibri"/>
      <family val="2"/>
      <scheme val="minor"/>
    </font>
    <font>
      <sz val="14"/>
      <color indexed="81"/>
      <name val="Tahoma"/>
      <family val="2"/>
    </font>
    <font>
      <b/>
      <sz val="18"/>
      <color rgb="FFC00000"/>
      <name val="Calibri"/>
      <family val="2"/>
      <scheme val="minor"/>
    </font>
    <font>
      <b/>
      <sz val="16"/>
      <color rgb="FFC00000"/>
      <name val="Calibri"/>
      <family val="2"/>
      <scheme val="minor"/>
    </font>
    <font>
      <b/>
      <sz val="14"/>
      <name val="Arial"/>
      <family val="2"/>
    </font>
    <font>
      <sz val="14"/>
      <name val="Arial"/>
      <family val="2"/>
    </font>
    <font>
      <sz val="9"/>
      <color indexed="81"/>
      <name val="Tahoma"/>
      <family val="2"/>
    </font>
    <font>
      <b/>
      <sz val="11"/>
      <color theme="4"/>
      <name val="Arial"/>
      <family val="2"/>
    </font>
    <font>
      <sz val="18"/>
      <name val="Calibri"/>
      <family val="2"/>
    </font>
    <font>
      <b/>
      <sz val="14"/>
      <color rgb="FFC00000"/>
      <name val="Arial"/>
      <family val="2"/>
    </font>
    <font>
      <b/>
      <sz val="18"/>
      <color theme="0"/>
      <name val="Calibri"/>
      <family val="2"/>
      <scheme val="minor"/>
    </font>
  </fonts>
  <fills count="11">
    <fill>
      <patternFill patternType="none"/>
    </fill>
    <fill>
      <patternFill patternType="gray125"/>
    </fill>
    <fill>
      <patternFill patternType="solid">
        <fgColor rgb="FFFFD100"/>
        <bgColor indexed="64"/>
      </patternFill>
    </fill>
    <fill>
      <patternFill patternType="solid">
        <fgColor rgb="FFFFEECB"/>
        <bgColor indexed="64"/>
      </patternFill>
    </fill>
    <fill>
      <patternFill patternType="solid">
        <fgColor rgb="FFFFF7E7"/>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8" tint="-0.249977111117893"/>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9" fontId="9" fillId="0" borderId="0" applyFont="0" applyFill="0" applyBorder="0" applyAlignment="0" applyProtection="0"/>
  </cellStyleXfs>
  <cellXfs count="137">
    <xf numFmtId="0" fontId="0" fillId="0" borderId="0" xfId="0"/>
    <xf numFmtId="0" fontId="7" fillId="2" borderId="3" xfId="0" applyFont="1" applyFill="1" applyBorder="1" applyAlignment="1">
      <alignment vertical="top" wrapText="1"/>
    </xf>
    <xf numFmtId="3" fontId="2" fillId="7" borderId="1" xfId="0" applyNumberFormat="1" applyFont="1" applyFill="1" applyBorder="1" applyAlignment="1" applyProtection="1">
      <alignment horizontal="center" wrapText="1" readingOrder="1"/>
      <protection locked="0"/>
    </xf>
    <xf numFmtId="0" fontId="14" fillId="5" borderId="1" xfId="0" applyFont="1" applyFill="1" applyBorder="1" applyAlignment="1">
      <alignment horizontal="center" vertical="center" wrapText="1" readingOrder="1"/>
    </xf>
    <xf numFmtId="1" fontId="2" fillId="7" borderId="1" xfId="0" applyNumberFormat="1" applyFont="1" applyFill="1" applyBorder="1" applyAlignment="1" applyProtection="1">
      <alignment horizontal="center" vertical="center" wrapText="1" readingOrder="1"/>
      <protection locked="0"/>
    </xf>
    <xf numFmtId="1" fontId="2" fillId="0" borderId="1" xfId="0" applyNumberFormat="1" applyFont="1" applyBorder="1" applyAlignment="1" applyProtection="1">
      <alignment horizontal="center" vertical="center" wrapText="1" readingOrder="1"/>
      <protection locked="0"/>
    </xf>
    <xf numFmtId="0" fontId="11" fillId="5" borderId="0" xfId="0" applyFont="1" applyFill="1" applyAlignment="1">
      <alignment horizontal="left" vertical="center" readingOrder="1"/>
    </xf>
    <xf numFmtId="0" fontId="0" fillId="5" borderId="0" xfId="0" applyFill="1"/>
    <xf numFmtId="0" fontId="1" fillId="5" borderId="0" xfId="0" applyFont="1" applyFill="1" applyAlignment="1">
      <alignment horizontal="left" vertical="center" readingOrder="1"/>
    </xf>
    <xf numFmtId="0" fontId="6" fillId="5" borderId="0" xfId="0" applyFont="1" applyFill="1"/>
    <xf numFmtId="0" fontId="18" fillId="5" borderId="0" xfId="0" applyFont="1" applyFill="1"/>
    <xf numFmtId="0" fontId="10" fillId="5" borderId="0" xfId="0" applyFont="1" applyFill="1"/>
    <xf numFmtId="0" fontId="12" fillId="5" borderId="0" xfId="0" applyFont="1" applyFill="1"/>
    <xf numFmtId="0" fontId="12" fillId="5" borderId="0" xfId="0" applyFont="1" applyFill="1" applyAlignment="1">
      <alignment vertical="center"/>
    </xf>
    <xf numFmtId="0" fontId="5" fillId="5" borderId="0" xfId="0" applyFont="1" applyFill="1"/>
    <xf numFmtId="0" fontId="4" fillId="5" borderId="0" xfId="0" applyFont="1" applyFill="1"/>
    <xf numFmtId="0" fontId="2" fillId="0" borderId="1" xfId="0" applyFont="1" applyBorder="1" applyAlignment="1">
      <alignment horizontal="center" vertical="center" wrapText="1" readingOrder="1"/>
    </xf>
    <xf numFmtId="0" fontId="0" fillId="5" borderId="0" xfId="0" applyFill="1" applyAlignment="1">
      <alignment wrapText="1"/>
    </xf>
    <xf numFmtId="0" fontId="6" fillId="5" borderId="0" xfId="0" applyFont="1" applyFill="1" applyAlignment="1">
      <alignment vertical="center" wrapText="1"/>
    </xf>
    <xf numFmtId="1" fontId="6" fillId="6" borderId="0" xfId="1" applyNumberFormat="1" applyFont="1" applyFill="1" applyAlignment="1">
      <alignment horizontal="center" vertical="center"/>
    </xf>
    <xf numFmtId="1" fontId="6" fillId="6" borderId="0" xfId="0" applyNumberFormat="1" applyFont="1" applyFill="1" applyAlignment="1">
      <alignment horizontal="center" vertical="center" wrapText="1"/>
    </xf>
    <xf numFmtId="0" fontId="6" fillId="5" borderId="0" xfId="0" applyFont="1" applyFill="1" applyAlignment="1">
      <alignment vertical="center"/>
    </xf>
    <xf numFmtId="0" fontId="0" fillId="5" borderId="0" xfId="0" applyFill="1" applyAlignment="1">
      <alignment vertical="center"/>
    </xf>
    <xf numFmtId="0" fontId="16" fillId="5" borderId="0" xfId="0" applyFont="1" applyFill="1" applyAlignment="1">
      <alignment horizontal="center" vertical="center"/>
    </xf>
    <xf numFmtId="0" fontId="4" fillId="5" borderId="0" xfId="0" applyFont="1" applyFill="1" applyAlignment="1">
      <alignment vertical="center"/>
    </xf>
    <xf numFmtId="1" fontId="6" fillId="5" borderId="0" xfId="0" applyNumberFormat="1" applyFont="1" applyFill="1" applyAlignment="1">
      <alignment horizontal="center" vertical="center"/>
    </xf>
    <xf numFmtId="0" fontId="6" fillId="0" borderId="0" xfId="0" applyFont="1" applyAlignment="1">
      <alignment vertical="center"/>
    </xf>
    <xf numFmtId="165" fontId="6" fillId="6" borderId="0" xfId="1" applyNumberFormat="1" applyFont="1" applyFill="1" applyAlignment="1">
      <alignment horizontal="center" vertical="center"/>
    </xf>
    <xf numFmtId="1" fontId="6" fillId="6" borderId="0" xfId="0" applyNumberFormat="1" applyFont="1" applyFill="1" applyAlignment="1">
      <alignment horizontal="center" vertical="center"/>
    </xf>
    <xf numFmtId="0" fontId="5" fillId="5" borderId="0" xfId="0" applyFont="1" applyFill="1" applyAlignment="1">
      <alignment vertical="center"/>
    </xf>
    <xf numFmtId="165" fontId="0" fillId="5" borderId="0" xfId="0" applyNumberFormat="1" applyFill="1"/>
    <xf numFmtId="1" fontId="0" fillId="5" borderId="0" xfId="0" applyNumberFormat="1" applyFill="1"/>
    <xf numFmtId="9" fontId="0" fillId="5" borderId="0" xfId="0" applyNumberFormat="1" applyFill="1"/>
    <xf numFmtId="0" fontId="21" fillId="5" borderId="0" xfId="0" applyFont="1" applyFill="1"/>
    <xf numFmtId="0" fontId="0" fillId="5" borderId="0" xfId="0" applyFill="1" applyAlignment="1">
      <alignment horizontal="center" vertical="center"/>
    </xf>
    <xf numFmtId="0" fontId="0" fillId="5" borderId="0" xfId="0" applyFill="1" applyAlignment="1">
      <alignment horizontal="center"/>
    </xf>
    <xf numFmtId="1" fontId="13" fillId="6" borderId="1" xfId="0" applyNumberFormat="1" applyFont="1" applyFill="1" applyBorder="1" applyAlignment="1" applyProtection="1">
      <alignment horizontal="center" vertical="center" wrapText="1" readingOrder="1"/>
      <protection locked="0"/>
    </xf>
    <xf numFmtId="1" fontId="6" fillId="6" borderId="0" xfId="1" applyNumberFormat="1" applyFont="1" applyFill="1" applyAlignment="1">
      <alignment horizontal="center" vertical="center" wrapText="1"/>
    </xf>
    <xf numFmtId="0" fontId="13" fillId="5" borderId="0" xfId="0" applyFont="1" applyFill="1" applyAlignment="1">
      <alignment vertical="center"/>
    </xf>
    <xf numFmtId="0" fontId="2" fillId="5" borderId="0" xfId="0" applyFont="1" applyFill="1" applyAlignment="1">
      <alignment vertical="center"/>
    </xf>
    <xf numFmtId="0" fontId="17" fillId="5" borderId="0" xfId="0" applyFont="1" applyFill="1" applyAlignment="1">
      <alignment horizontal="left" vertical="center" readingOrder="1"/>
    </xf>
    <xf numFmtId="0" fontId="20" fillId="5" borderId="0" xfId="0" applyFont="1" applyFill="1"/>
    <xf numFmtId="0" fontId="22" fillId="2" borderId="3" xfId="0" applyFont="1" applyFill="1" applyBorder="1" applyAlignment="1">
      <alignment horizontal="center" vertical="center" wrapText="1" readingOrder="1"/>
    </xf>
    <xf numFmtId="0" fontId="23" fillId="3" borderId="4" xfId="0" applyFont="1" applyFill="1" applyBorder="1" applyAlignment="1">
      <alignment horizontal="left" vertical="center" wrapText="1" readingOrder="1"/>
    </xf>
    <xf numFmtId="0" fontId="23" fillId="4" borderId="5" xfId="0" applyFont="1" applyFill="1" applyBorder="1" applyAlignment="1">
      <alignment horizontal="left" vertical="center" wrapText="1" readingOrder="1"/>
    </xf>
    <xf numFmtId="0" fontId="23" fillId="3" borderId="5" xfId="0" applyFont="1" applyFill="1" applyBorder="1" applyAlignment="1">
      <alignment horizontal="left" vertical="center" wrapText="1" readingOrder="1"/>
    </xf>
    <xf numFmtId="0" fontId="23" fillId="3" borderId="2" xfId="0" applyFont="1" applyFill="1" applyBorder="1" applyAlignment="1">
      <alignment horizontal="left" vertical="center" wrapText="1" readingOrder="1"/>
    </xf>
    <xf numFmtId="0" fontId="22" fillId="4" borderId="0" xfId="0" applyFont="1" applyFill="1" applyAlignment="1">
      <alignment horizontal="left" vertical="center" wrapText="1" readingOrder="1"/>
    </xf>
    <xf numFmtId="0" fontId="22" fillId="6" borderId="0" xfId="0" applyFont="1" applyFill="1" applyAlignment="1">
      <alignment horizontal="left" vertical="center" wrapText="1" readingOrder="1"/>
    </xf>
    <xf numFmtId="2" fontId="23" fillId="6" borderId="0" xfId="0" applyNumberFormat="1" applyFont="1" applyFill="1" applyAlignment="1">
      <alignment horizontal="center" vertical="center" wrapText="1" readingOrder="1"/>
    </xf>
    <xf numFmtId="1" fontId="22" fillId="6" borderId="0" xfId="0" applyNumberFormat="1" applyFont="1" applyFill="1" applyAlignment="1">
      <alignment horizontal="center" vertical="center" wrapText="1" readingOrder="1"/>
    </xf>
    <xf numFmtId="3" fontId="2" fillId="8" borderId="1" xfId="0" applyNumberFormat="1" applyFont="1" applyFill="1" applyBorder="1" applyAlignment="1" applyProtection="1">
      <alignment horizontal="center" vertical="center" wrapText="1" readingOrder="1"/>
      <protection locked="0"/>
    </xf>
    <xf numFmtId="3" fontId="14" fillId="5" borderId="6" xfId="0" applyNumberFormat="1" applyFont="1" applyFill="1" applyBorder="1" applyAlignment="1">
      <alignment horizontal="center" vertical="center" wrapText="1" readingOrder="1"/>
    </xf>
    <xf numFmtId="3" fontId="2" fillId="0" borderId="1" xfId="0" applyNumberFormat="1" applyFont="1" applyBorder="1" applyAlignment="1">
      <alignment horizontal="center" vertical="center" wrapText="1" readingOrder="1"/>
    </xf>
    <xf numFmtId="3" fontId="14" fillId="5" borderId="1" xfId="0" applyNumberFormat="1" applyFont="1" applyFill="1" applyBorder="1" applyAlignment="1">
      <alignment horizontal="center" vertical="center" wrapText="1" readingOrder="1"/>
    </xf>
    <xf numFmtId="1" fontId="23" fillId="3" borderId="4" xfId="0" applyNumberFormat="1" applyFont="1" applyFill="1" applyBorder="1" applyAlignment="1">
      <alignment horizontal="center" vertical="center" wrapText="1" readingOrder="1"/>
    </xf>
    <xf numFmtId="0" fontId="23" fillId="3" borderId="4" xfId="0" applyFont="1" applyFill="1" applyBorder="1" applyAlignment="1">
      <alignment horizontal="center" vertical="center" wrapText="1" readingOrder="1"/>
    </xf>
    <xf numFmtId="0" fontId="23" fillId="4" borderId="5" xfId="0" applyFont="1" applyFill="1" applyBorder="1" applyAlignment="1">
      <alignment horizontal="center" vertical="center" wrapText="1" readingOrder="1"/>
    </xf>
    <xf numFmtId="1" fontId="23" fillId="3" borderId="5" xfId="0" applyNumberFormat="1" applyFont="1" applyFill="1" applyBorder="1" applyAlignment="1">
      <alignment horizontal="center" vertical="center" wrapText="1" readingOrder="1"/>
    </xf>
    <xf numFmtId="0" fontId="23" fillId="3" borderId="5" xfId="0" applyFont="1" applyFill="1" applyBorder="1" applyAlignment="1">
      <alignment horizontal="center" vertical="center" wrapText="1" readingOrder="1"/>
    </xf>
    <xf numFmtId="1" fontId="23" fillId="4" borderId="5" xfId="0" applyNumberFormat="1" applyFont="1" applyFill="1" applyBorder="1" applyAlignment="1">
      <alignment horizontal="center" vertical="center" wrapText="1" readingOrder="1"/>
    </xf>
    <xf numFmtId="1" fontId="23" fillId="3" borderId="2" xfId="0" applyNumberFormat="1" applyFont="1" applyFill="1" applyBorder="1" applyAlignment="1">
      <alignment horizontal="center" vertical="center" wrapText="1" readingOrder="1"/>
    </xf>
    <xf numFmtId="0" fontId="23" fillId="3" borderId="2" xfId="0" applyFont="1" applyFill="1" applyBorder="1" applyAlignment="1">
      <alignment horizontal="center" vertical="center" wrapText="1" readingOrder="1"/>
    </xf>
    <xf numFmtId="0" fontId="23" fillId="4" borderId="0" xfId="0" applyFont="1" applyFill="1" applyAlignment="1">
      <alignment horizontal="center" vertical="center" wrapText="1" readingOrder="1"/>
    </xf>
    <xf numFmtId="1" fontId="22" fillId="4" borderId="0" xfId="0" applyNumberFormat="1" applyFont="1" applyFill="1" applyAlignment="1">
      <alignment horizontal="center" vertical="center" wrapText="1" readingOrder="1"/>
    </xf>
    <xf numFmtId="0" fontId="22" fillId="4" borderId="0" xfId="0" applyFont="1" applyFill="1" applyAlignment="1">
      <alignment horizontal="center" vertical="center" wrapText="1" readingOrder="1"/>
    </xf>
    <xf numFmtId="0" fontId="0" fillId="5" borderId="1" xfId="0" applyFill="1" applyBorder="1" applyAlignment="1">
      <alignment horizontal="center"/>
    </xf>
    <xf numFmtId="1" fontId="0" fillId="5" borderId="1" xfId="0" applyNumberFormat="1" applyFill="1" applyBorder="1" applyAlignment="1">
      <alignment horizontal="center"/>
    </xf>
    <xf numFmtId="0" fontId="15" fillId="5" borderId="0" xfId="0" applyFont="1" applyFill="1" applyAlignment="1">
      <alignment vertical="center" readingOrder="1"/>
    </xf>
    <xf numFmtId="0" fontId="0" fillId="5" borderId="0" xfId="0" applyFill="1" applyAlignment="1">
      <alignment readingOrder="1"/>
    </xf>
    <xf numFmtId="0" fontId="13" fillId="7" borderId="0" xfId="0" applyFont="1" applyFill="1" applyAlignment="1">
      <alignment horizontal="center" vertical="center"/>
    </xf>
    <xf numFmtId="9" fontId="13" fillId="7" borderId="0" xfId="0" applyNumberFormat="1" applyFont="1" applyFill="1" applyAlignment="1">
      <alignment horizontal="center" vertical="center"/>
    </xf>
    <xf numFmtId="3" fontId="13" fillId="5" borderId="0" xfId="0" applyNumberFormat="1" applyFont="1" applyFill="1" applyAlignment="1">
      <alignment horizontal="center" vertical="center"/>
    </xf>
    <xf numFmtId="165" fontId="4" fillId="5" borderId="0" xfId="0" applyNumberFormat="1" applyFont="1" applyFill="1" applyAlignment="1">
      <alignment vertical="center"/>
    </xf>
    <xf numFmtId="9" fontId="13" fillId="6" borderId="1" xfId="1" applyFont="1" applyFill="1" applyBorder="1" applyAlignment="1" applyProtection="1">
      <alignment horizontal="center" vertical="center" wrapText="1" readingOrder="1"/>
      <protection locked="0"/>
    </xf>
    <xf numFmtId="164" fontId="15" fillId="5" borderId="0" xfId="1" applyNumberFormat="1" applyFont="1" applyFill="1" applyAlignment="1">
      <alignment vertical="center"/>
    </xf>
    <xf numFmtId="165" fontId="23" fillId="3" borderId="4" xfId="0" applyNumberFormat="1" applyFont="1" applyFill="1" applyBorder="1" applyAlignment="1">
      <alignment horizontal="center" vertical="center" wrapText="1" readingOrder="1"/>
    </xf>
    <xf numFmtId="165" fontId="23" fillId="4" borderId="5" xfId="0" applyNumberFormat="1" applyFont="1" applyFill="1" applyBorder="1" applyAlignment="1">
      <alignment horizontal="center" vertical="center" wrapText="1" readingOrder="1"/>
    </xf>
    <xf numFmtId="165" fontId="23" fillId="3" borderId="5" xfId="0" applyNumberFormat="1" applyFont="1" applyFill="1" applyBorder="1" applyAlignment="1">
      <alignment horizontal="center" vertical="center" wrapText="1" readingOrder="1"/>
    </xf>
    <xf numFmtId="0" fontId="15" fillId="5" borderId="0" xfId="0" applyFont="1" applyFill="1" applyAlignment="1">
      <alignment vertical="center"/>
    </xf>
    <xf numFmtId="0" fontId="2" fillId="5" borderId="0" xfId="0" applyFont="1" applyFill="1"/>
    <xf numFmtId="0" fontId="25" fillId="5" borderId="0" xfId="0" applyFont="1" applyFill="1" applyAlignment="1">
      <alignment horizontal="left" vertical="center" readingOrder="1"/>
    </xf>
    <xf numFmtId="0" fontId="25" fillId="5" borderId="0" xfId="0" applyFont="1" applyFill="1" applyAlignment="1">
      <alignment horizontal="left" vertical="center" wrapText="1" readingOrder="1"/>
    </xf>
    <xf numFmtId="1" fontId="27" fillId="6" borderId="0" xfId="0" applyNumberFormat="1" applyFont="1" applyFill="1" applyAlignment="1">
      <alignment horizontal="center" vertical="center" wrapText="1" readingOrder="1"/>
    </xf>
    <xf numFmtId="0" fontId="25" fillId="5" borderId="0" xfId="0" applyFont="1" applyFill="1" applyAlignment="1">
      <alignment horizontal="justify" vertical="center" wrapText="1" readingOrder="1"/>
    </xf>
    <xf numFmtId="0" fontId="2" fillId="5" borderId="0" xfId="0" applyFont="1" applyFill="1" applyAlignment="1">
      <alignment horizontal="justify" vertical="center" wrapText="1"/>
    </xf>
    <xf numFmtId="0" fontId="2" fillId="5" borderId="0" xfId="0" applyFont="1" applyFill="1" applyAlignment="1">
      <alignment horizontal="justify" vertical="center"/>
    </xf>
    <xf numFmtId="0" fontId="28" fillId="9" borderId="1" xfId="0" applyFont="1" applyFill="1" applyBorder="1" applyAlignment="1">
      <alignment horizontal="center" vertical="center" wrapText="1" readingOrder="1"/>
    </xf>
    <xf numFmtId="0" fontId="28" fillId="9" borderId="1" xfId="0" applyFont="1" applyFill="1" applyBorder="1" applyAlignment="1">
      <alignment horizontal="left" vertical="center" wrapText="1" readingOrder="1"/>
    </xf>
    <xf numFmtId="0" fontId="3" fillId="9" borderId="1" xfId="0" applyFont="1" applyFill="1" applyBorder="1" applyAlignment="1">
      <alignment horizontal="center" vertical="center" wrapText="1" readingOrder="1"/>
    </xf>
    <xf numFmtId="0" fontId="3" fillId="9" borderId="1" xfId="0" applyFont="1" applyFill="1" applyBorder="1" applyAlignment="1">
      <alignment vertical="center" wrapText="1" readingOrder="1"/>
    </xf>
    <xf numFmtId="0" fontId="3" fillId="10" borderId="1" xfId="0" applyFont="1" applyFill="1" applyBorder="1" applyAlignment="1">
      <alignment horizontal="center" vertical="center" wrapText="1" readingOrder="1"/>
    </xf>
    <xf numFmtId="0" fontId="3" fillId="9" borderId="7" xfId="0" applyFont="1" applyFill="1" applyBorder="1" applyAlignment="1">
      <alignment horizontal="center" vertical="center" wrapText="1" readingOrder="1"/>
    </xf>
    <xf numFmtId="165" fontId="0" fillId="5" borderId="1" xfId="0" applyNumberFormat="1" applyFill="1" applyBorder="1" applyAlignment="1">
      <alignment horizontal="center"/>
    </xf>
    <xf numFmtId="3" fontId="2" fillId="7" borderId="1" xfId="0" applyNumberFormat="1" applyFont="1" applyFill="1" applyBorder="1" applyAlignment="1" applyProtection="1">
      <alignment horizontal="center" vertical="top" wrapText="1" readingOrder="1"/>
      <protection locked="0"/>
    </xf>
    <xf numFmtId="3" fontId="13" fillId="0" borderId="1" xfId="0" applyNumberFormat="1" applyFont="1" applyBorder="1" applyAlignment="1" applyProtection="1">
      <alignment horizontal="center" vertical="center" wrapText="1" readingOrder="1"/>
      <protection locked="0"/>
    </xf>
    <xf numFmtId="164" fontId="2" fillId="5" borderId="1" xfId="0" applyNumberFormat="1" applyFont="1" applyFill="1" applyBorder="1" applyAlignment="1" applyProtection="1">
      <alignment horizontal="center" vertical="center" wrapText="1" readingOrder="1"/>
      <protection locked="0"/>
    </xf>
    <xf numFmtId="164" fontId="2" fillId="0" borderId="1" xfId="0" applyNumberFormat="1" applyFont="1" applyBorder="1" applyAlignment="1">
      <alignment horizontal="center" vertical="center" wrapText="1"/>
    </xf>
    <xf numFmtId="164" fontId="13" fillId="5" borderId="1" xfId="0" applyNumberFormat="1" applyFont="1" applyFill="1" applyBorder="1" applyAlignment="1" applyProtection="1">
      <alignment horizontal="center" vertical="center" wrapText="1" readingOrder="1"/>
      <protection locked="0"/>
    </xf>
    <xf numFmtId="164" fontId="14" fillId="5" borderId="1" xfId="0" applyNumberFormat="1" applyFont="1" applyFill="1" applyBorder="1" applyAlignment="1">
      <alignment horizontal="center" vertical="center" wrapText="1" readingOrder="1"/>
    </xf>
    <xf numFmtId="164" fontId="6" fillId="6" borderId="1" xfId="0" applyNumberFormat="1" applyFont="1" applyFill="1" applyBorder="1" applyAlignment="1">
      <alignment horizontal="center" vertical="center" wrapText="1" readingOrder="1"/>
    </xf>
    <xf numFmtId="164" fontId="6" fillId="6" borderId="1" xfId="0" applyNumberFormat="1" applyFont="1" applyFill="1" applyBorder="1" applyAlignment="1">
      <alignment horizontal="center" vertical="center" wrapText="1"/>
    </xf>
    <xf numFmtId="164" fontId="2" fillId="7" borderId="1" xfId="0" applyNumberFormat="1" applyFont="1" applyFill="1" applyBorder="1" applyAlignment="1" applyProtection="1">
      <alignment horizontal="center" vertical="center" wrapText="1" readingOrder="1"/>
      <protection locked="0"/>
    </xf>
    <xf numFmtId="164" fontId="13" fillId="0" borderId="1" xfId="0" applyNumberFormat="1" applyFont="1" applyBorder="1" applyAlignment="1" applyProtection="1">
      <alignment horizontal="center" vertical="center" wrapText="1" readingOrder="1"/>
      <protection locked="0"/>
    </xf>
    <xf numFmtId="0" fontId="2" fillId="5" borderId="6" xfId="0" applyFont="1" applyFill="1" applyBorder="1" applyAlignment="1">
      <alignment horizontal="left" vertical="center" wrapText="1"/>
    </xf>
    <xf numFmtId="0" fontId="2" fillId="5" borderId="8" xfId="0" applyFont="1" applyFill="1" applyBorder="1" applyAlignment="1">
      <alignment horizontal="left" vertical="center" wrapText="1"/>
    </xf>
    <xf numFmtId="0" fontId="2" fillId="5" borderId="7" xfId="0" applyFont="1" applyFill="1" applyBorder="1" applyAlignment="1">
      <alignment horizontal="left" vertical="center" wrapText="1"/>
    </xf>
    <xf numFmtId="0" fontId="28" fillId="9" borderId="6" xfId="0" applyFont="1" applyFill="1" applyBorder="1" applyAlignment="1">
      <alignment horizontal="center" vertical="center" wrapText="1" readingOrder="1"/>
    </xf>
    <xf numFmtId="0" fontId="28" fillId="9" borderId="7" xfId="0" applyFont="1" applyFill="1" applyBorder="1" applyAlignment="1">
      <alignment horizontal="center" vertical="center" wrapText="1" readingOrder="1"/>
    </xf>
    <xf numFmtId="3" fontId="13" fillId="5" borderId="6" xfId="0" applyNumberFormat="1" applyFont="1" applyFill="1" applyBorder="1" applyAlignment="1">
      <alignment horizontal="center" vertical="center"/>
    </xf>
    <xf numFmtId="3" fontId="13" fillId="5" borderId="7" xfId="0" applyNumberFormat="1" applyFont="1" applyFill="1" applyBorder="1" applyAlignment="1">
      <alignment horizontal="center" vertical="center"/>
    </xf>
    <xf numFmtId="0" fontId="6" fillId="5" borderId="0" xfId="0" applyFont="1" applyFill="1" applyAlignment="1">
      <alignment horizontal="left"/>
    </xf>
    <xf numFmtId="0" fontId="12" fillId="5" borderId="0" xfId="0" applyFont="1" applyFill="1" applyAlignment="1">
      <alignment horizontal="left" vertical="center"/>
    </xf>
    <xf numFmtId="0" fontId="6" fillId="5" borderId="0" xfId="0" applyFont="1" applyFill="1" applyAlignment="1">
      <alignment horizontal="left" wrapText="1"/>
    </xf>
    <xf numFmtId="0" fontId="5" fillId="5" borderId="0" xfId="0" applyFont="1" applyFill="1" applyAlignment="1">
      <alignment horizontal="justify" vertical="center" wrapText="1"/>
    </xf>
    <xf numFmtId="0" fontId="12" fillId="5" borderId="0" xfId="0" applyFont="1" applyFill="1" applyAlignment="1">
      <alignment horizontal="left" vertical="center" wrapText="1"/>
    </xf>
    <xf numFmtId="0" fontId="28" fillId="9" borderId="1" xfId="0" applyFont="1" applyFill="1" applyBorder="1" applyAlignment="1">
      <alignment horizontal="center" vertical="center" wrapText="1" readingOrder="1"/>
    </xf>
    <xf numFmtId="0" fontId="28" fillId="10" borderId="1" xfId="0" applyFont="1" applyFill="1" applyBorder="1" applyAlignment="1">
      <alignment horizontal="center" vertical="center" wrapText="1" readingOrder="1"/>
    </xf>
    <xf numFmtId="0" fontId="6" fillId="5" borderId="0" xfId="0" applyFont="1" applyFill="1" applyAlignment="1">
      <alignment horizontal="left" vertical="center"/>
    </xf>
    <xf numFmtId="0" fontId="6" fillId="0" borderId="0" xfId="0" applyFont="1" applyAlignment="1">
      <alignment horizontal="left" vertical="center" wrapText="1"/>
    </xf>
    <xf numFmtId="0" fontId="6" fillId="5" borderId="0" xfId="0" applyFont="1" applyFill="1" applyAlignment="1">
      <alignment horizontal="justify" wrapText="1"/>
    </xf>
    <xf numFmtId="0" fontId="2" fillId="5" borderId="6" xfId="0" applyFont="1" applyFill="1" applyBorder="1" applyAlignment="1">
      <alignment horizontal="justify" vertical="center" wrapText="1"/>
    </xf>
    <xf numFmtId="0" fontId="2" fillId="5" borderId="8" xfId="0" applyFont="1" applyFill="1" applyBorder="1" applyAlignment="1">
      <alignment horizontal="justify" vertical="center"/>
    </xf>
    <xf numFmtId="0" fontId="2" fillId="5" borderId="7" xfId="0" applyFont="1" applyFill="1" applyBorder="1" applyAlignment="1">
      <alignment horizontal="justify" vertical="center"/>
    </xf>
    <xf numFmtId="0" fontId="3" fillId="9" borderId="1" xfId="0" applyFont="1" applyFill="1" applyBorder="1" applyAlignment="1">
      <alignment horizontal="center" vertical="center" wrapText="1" readingOrder="1"/>
    </xf>
    <xf numFmtId="0" fontId="6" fillId="5" borderId="0" xfId="0" applyFont="1" applyFill="1" applyAlignment="1">
      <alignment horizontal="justify" vertical="center" wrapText="1"/>
    </xf>
    <xf numFmtId="0" fontId="3" fillId="9" borderId="6" xfId="0" applyFont="1" applyFill="1" applyBorder="1" applyAlignment="1">
      <alignment horizontal="center" vertical="center" wrapText="1" readingOrder="1"/>
    </xf>
    <xf numFmtId="0" fontId="3" fillId="9" borderId="7" xfId="0" applyFont="1" applyFill="1" applyBorder="1" applyAlignment="1">
      <alignment horizontal="center" vertical="center" wrapText="1" readingOrder="1"/>
    </xf>
    <xf numFmtId="0" fontId="11" fillId="5" borderId="0" xfId="0" applyFont="1" applyFill="1" applyAlignment="1">
      <alignment horizontal="justify" vertical="center" wrapText="1" readingOrder="1"/>
    </xf>
    <xf numFmtId="0" fontId="6" fillId="5" borderId="0" xfId="0" applyFont="1" applyFill="1" applyAlignment="1">
      <alignment vertical="center" wrapText="1"/>
    </xf>
    <xf numFmtId="0" fontId="6" fillId="5" borderId="0" xfId="0" applyFont="1" applyFill="1" applyAlignment="1">
      <alignment horizontal="left" vertical="center" wrapText="1"/>
    </xf>
    <xf numFmtId="0" fontId="0" fillId="5" borderId="0" xfId="0" applyFill="1" applyAlignment="1">
      <alignment horizontal="left" vertical="center" wrapText="1"/>
    </xf>
    <xf numFmtId="0" fontId="3" fillId="9" borderId="8" xfId="0" applyFont="1" applyFill="1" applyBorder="1" applyAlignment="1">
      <alignment horizontal="center" vertical="center" wrapText="1" readingOrder="1"/>
    </xf>
    <xf numFmtId="0" fontId="26" fillId="5" borderId="6" xfId="0" applyFont="1" applyFill="1" applyBorder="1" applyAlignment="1">
      <alignment horizontal="left" vertical="center" wrapText="1" readingOrder="1"/>
    </xf>
    <xf numFmtId="0" fontId="26" fillId="5" borderId="8" xfId="0" applyFont="1" applyFill="1" applyBorder="1" applyAlignment="1">
      <alignment horizontal="left" vertical="center" wrapText="1" readingOrder="1"/>
    </xf>
    <xf numFmtId="0" fontId="26" fillId="5" borderId="7" xfId="0" applyFont="1" applyFill="1" applyBorder="1" applyAlignment="1">
      <alignment horizontal="left" vertical="center" wrapText="1" readingOrder="1"/>
    </xf>
    <xf numFmtId="0" fontId="8" fillId="9" borderId="1"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2"/>
  <sheetViews>
    <sheetView topLeftCell="A15" zoomScale="80" zoomScaleNormal="80" workbookViewId="0">
      <selection activeCell="O36" sqref="O36"/>
    </sheetView>
  </sheetViews>
  <sheetFormatPr baseColWidth="10" defaultRowHeight="15" x14ac:dyDescent="0.25"/>
  <cols>
    <col min="1" max="1" width="31.42578125" style="7" customWidth="1"/>
    <col min="2" max="2" width="30" style="7" customWidth="1"/>
    <col min="3" max="4" width="21.85546875" style="7" customWidth="1"/>
    <col min="5" max="6" width="20.7109375" style="7" customWidth="1"/>
    <col min="7" max="8" width="21.28515625" style="7" customWidth="1"/>
    <col min="9" max="11" width="21.140625" style="7" customWidth="1"/>
    <col min="12" max="12" width="9.5703125" style="7" customWidth="1"/>
    <col min="13" max="16384" width="11.42578125" style="7"/>
  </cols>
  <sheetData>
    <row r="1" spans="1:11" ht="33.75" x14ac:dyDescent="0.25">
      <c r="A1" s="6" t="s">
        <v>8</v>
      </c>
      <c r="D1" s="8"/>
    </row>
    <row r="2" spans="1:11" ht="15" customHeight="1" x14ac:dyDescent="0.25">
      <c r="A2" s="6"/>
      <c r="D2" s="8"/>
    </row>
    <row r="4" spans="1:11" ht="95.25" customHeight="1" x14ac:dyDescent="0.25">
      <c r="A4" s="104" t="s">
        <v>60</v>
      </c>
      <c r="B4" s="105"/>
      <c r="C4" s="105"/>
      <c r="D4" s="105"/>
      <c r="E4" s="105"/>
      <c r="F4" s="105"/>
      <c r="G4" s="105"/>
      <c r="H4" s="105"/>
      <c r="I4" s="105"/>
      <c r="J4" s="105"/>
      <c r="K4" s="106"/>
    </row>
    <row r="7" spans="1:11" ht="23.25" x14ac:dyDescent="0.35">
      <c r="A7" s="111" t="s">
        <v>25</v>
      </c>
      <c r="B7" s="111"/>
      <c r="C7" s="111"/>
      <c r="D7" s="111"/>
      <c r="E7" s="111"/>
      <c r="F7" s="111"/>
      <c r="G7" s="111"/>
      <c r="H7" s="111"/>
      <c r="I7" s="111"/>
      <c r="J7" s="111"/>
      <c r="K7" s="111"/>
    </row>
    <row r="8" spans="1:11" ht="23.25" x14ac:dyDescent="0.35">
      <c r="A8" s="111" t="s">
        <v>26</v>
      </c>
      <c r="B8" s="111"/>
      <c r="C8" s="111"/>
      <c r="D8" s="111"/>
      <c r="E8" s="111"/>
      <c r="F8" s="111"/>
      <c r="G8" s="111"/>
      <c r="H8" s="111"/>
      <c r="I8" s="111"/>
      <c r="J8" s="111"/>
      <c r="K8" s="111"/>
    </row>
    <row r="9" spans="1:11" ht="23.25" x14ac:dyDescent="0.35">
      <c r="A9" s="111" t="s">
        <v>11</v>
      </c>
      <c r="B9" s="111"/>
      <c r="C9" s="111"/>
      <c r="D9" s="111"/>
      <c r="E9" s="111"/>
      <c r="F9" s="111"/>
      <c r="G9" s="111"/>
      <c r="H9" s="111"/>
      <c r="I9" s="111"/>
      <c r="J9" s="111"/>
      <c r="K9" s="111"/>
    </row>
    <row r="10" spans="1:11" ht="47.25" customHeight="1" x14ac:dyDescent="0.35">
      <c r="A10" s="113" t="s">
        <v>74</v>
      </c>
      <c r="B10" s="113"/>
      <c r="C10" s="113"/>
      <c r="D10" s="113"/>
      <c r="E10" s="113"/>
      <c r="F10" s="113"/>
      <c r="G10" s="113"/>
      <c r="H10" s="113"/>
      <c r="I10" s="113"/>
      <c r="J10" s="113"/>
      <c r="K10" s="113"/>
    </row>
    <row r="11" spans="1:11" ht="24.75" customHeight="1" x14ac:dyDescent="0.35">
      <c r="A11" s="11"/>
    </row>
    <row r="12" spans="1:11" s="22" customFormat="1" ht="36.75" customHeight="1" x14ac:dyDescent="0.25">
      <c r="A12" s="38" t="s">
        <v>57</v>
      </c>
      <c r="B12" s="13"/>
      <c r="C12" s="70" t="s">
        <v>56</v>
      </c>
      <c r="D12" s="112" t="s">
        <v>68</v>
      </c>
      <c r="E12" s="112"/>
      <c r="F12" s="112"/>
      <c r="G12" s="112"/>
      <c r="H12" s="112"/>
      <c r="I12" s="112"/>
      <c r="J12" s="39"/>
      <c r="K12" s="39"/>
    </row>
    <row r="13" spans="1:11" ht="63.75" customHeight="1" x14ac:dyDescent="0.25">
      <c r="A13" s="38" t="s">
        <v>7</v>
      </c>
      <c r="B13" s="13"/>
      <c r="C13" s="71">
        <v>0.05</v>
      </c>
      <c r="D13" s="115" t="s">
        <v>58</v>
      </c>
      <c r="E13" s="115"/>
      <c r="F13" s="115"/>
      <c r="G13" s="115"/>
      <c r="H13" s="115"/>
      <c r="I13" s="115"/>
      <c r="J13" s="115"/>
      <c r="K13" s="115"/>
    </row>
    <row r="14" spans="1:11" ht="25.5" customHeight="1" x14ac:dyDescent="0.25"/>
    <row r="15" spans="1:11" ht="99.75" customHeight="1" x14ac:dyDescent="0.25">
      <c r="A15" s="116" t="s">
        <v>62</v>
      </c>
      <c r="B15" s="116" t="s">
        <v>14</v>
      </c>
      <c r="C15" s="107" t="s">
        <v>75</v>
      </c>
      <c r="D15" s="108"/>
      <c r="E15" s="87" t="s">
        <v>55</v>
      </c>
      <c r="F15" s="87" t="s">
        <v>23</v>
      </c>
      <c r="G15" s="116" t="s">
        <v>15</v>
      </c>
      <c r="H15" s="116"/>
      <c r="I15" s="87" t="s">
        <v>21</v>
      </c>
      <c r="J15" s="87" t="s">
        <v>22</v>
      </c>
      <c r="K15" s="87" t="s">
        <v>24</v>
      </c>
    </row>
    <row r="16" spans="1:11" ht="23.25" x14ac:dyDescent="0.25">
      <c r="A16" s="116"/>
      <c r="B16" s="116"/>
      <c r="C16" s="87" t="s">
        <v>16</v>
      </c>
      <c r="D16" s="87" t="s">
        <v>17</v>
      </c>
      <c r="E16" s="87"/>
      <c r="F16" s="87"/>
      <c r="G16" s="87" t="s">
        <v>16</v>
      </c>
      <c r="H16" s="87" t="s">
        <v>17</v>
      </c>
      <c r="I16" s="87"/>
      <c r="J16" s="87"/>
      <c r="K16" s="87"/>
    </row>
    <row r="17" spans="1:11" ht="23.25" customHeight="1" x14ac:dyDescent="0.35">
      <c r="A17" s="116" t="s">
        <v>18</v>
      </c>
      <c r="B17" s="88" t="s">
        <v>3</v>
      </c>
      <c r="C17" s="2"/>
      <c r="D17" s="2"/>
      <c r="E17" s="16">
        <f t="shared" ref="E17:E32" si="0">IF(AND(C17&gt;=3,D17&gt;=3),1,0)</f>
        <v>0</v>
      </c>
      <c r="F17" s="53">
        <f t="shared" ref="F17:F32" si="1">E17*SUM(C17:D17)</f>
        <v>0</v>
      </c>
      <c r="G17" s="2"/>
      <c r="H17" s="2"/>
      <c r="I17" s="96" t="str">
        <f>IF(AND(G17&gt;0,H17&gt;0),(H17-G17)/H17," ")</f>
        <v xml:space="preserve"> </v>
      </c>
      <c r="J17" s="96" t="str">
        <f>IF(ISNUMBER(I17),SIGN(I17)*MAX(0,ABS(I17)-$C$13)," ")</f>
        <v xml:space="preserve"> </v>
      </c>
      <c r="K17" s="97">
        <f>IF(E17=1,J17*F17/F$33,0)</f>
        <v>0</v>
      </c>
    </row>
    <row r="18" spans="1:11" ht="23.25" x14ac:dyDescent="0.35">
      <c r="A18" s="116"/>
      <c r="B18" s="88" t="s">
        <v>0</v>
      </c>
      <c r="C18" s="2"/>
      <c r="D18" s="2"/>
      <c r="E18" s="16">
        <f t="shared" si="0"/>
        <v>0</v>
      </c>
      <c r="F18" s="53">
        <f t="shared" si="1"/>
        <v>0</v>
      </c>
      <c r="G18" s="2"/>
      <c r="H18" s="2"/>
      <c r="I18" s="96" t="str">
        <f t="shared" ref="I18:I32" si="2">IF(AND(G18&gt;0,H18&gt;0),(H18-G18)/H18," ")</f>
        <v xml:space="preserve"> </v>
      </c>
      <c r="J18" s="96" t="str">
        <f t="shared" ref="J18:J32" si="3">IF(ISNUMBER(I18),SIGN(I18)*MAX(0,ABS(I18)-$C$13)," ")</f>
        <v xml:space="preserve"> </v>
      </c>
      <c r="K18" s="97">
        <f t="shared" ref="K18:K31" si="4">IF(E18=1,J18*F18/F$33,0)</f>
        <v>0</v>
      </c>
    </row>
    <row r="19" spans="1:11" ht="23.25" x14ac:dyDescent="0.35">
      <c r="A19" s="116"/>
      <c r="B19" s="88" t="s">
        <v>1</v>
      </c>
      <c r="C19" s="2"/>
      <c r="D19" s="2"/>
      <c r="E19" s="16">
        <f t="shared" si="0"/>
        <v>0</v>
      </c>
      <c r="F19" s="53">
        <f t="shared" si="1"/>
        <v>0</v>
      </c>
      <c r="G19" s="94"/>
      <c r="H19" s="94"/>
      <c r="I19" s="96" t="str">
        <f t="shared" si="2"/>
        <v xml:space="preserve"> </v>
      </c>
      <c r="J19" s="96" t="str">
        <f t="shared" si="3"/>
        <v xml:space="preserve"> </v>
      </c>
      <c r="K19" s="97">
        <f t="shared" si="4"/>
        <v>0</v>
      </c>
    </row>
    <row r="20" spans="1:11" ht="23.25" x14ac:dyDescent="0.35">
      <c r="A20" s="116"/>
      <c r="B20" s="88" t="s">
        <v>2</v>
      </c>
      <c r="C20" s="2"/>
      <c r="D20" s="2"/>
      <c r="E20" s="16">
        <f t="shared" si="0"/>
        <v>0</v>
      </c>
      <c r="F20" s="53">
        <f t="shared" si="1"/>
        <v>0</v>
      </c>
      <c r="G20" s="94"/>
      <c r="H20" s="94"/>
      <c r="I20" s="96" t="str">
        <f t="shared" si="2"/>
        <v xml:space="preserve"> </v>
      </c>
      <c r="J20" s="96" t="str">
        <f t="shared" si="3"/>
        <v xml:space="preserve"> </v>
      </c>
      <c r="K20" s="97">
        <f t="shared" si="4"/>
        <v>0</v>
      </c>
    </row>
    <row r="21" spans="1:11" ht="23.25" customHeight="1" x14ac:dyDescent="0.35">
      <c r="A21" s="116" t="s">
        <v>27</v>
      </c>
      <c r="B21" s="88" t="s">
        <v>3</v>
      </c>
      <c r="C21" s="2">
        <v>6</v>
      </c>
      <c r="D21" s="2">
        <v>5</v>
      </c>
      <c r="E21" s="16">
        <f t="shared" si="0"/>
        <v>1</v>
      </c>
      <c r="F21" s="53">
        <f t="shared" si="1"/>
        <v>11</v>
      </c>
      <c r="G21" s="2">
        <v>46963</v>
      </c>
      <c r="H21" s="2">
        <v>89004</v>
      </c>
      <c r="I21" s="96">
        <f t="shared" si="2"/>
        <v>0.47234955732326639</v>
      </c>
      <c r="J21" s="96">
        <f t="shared" si="3"/>
        <v>0.4223495573232664</v>
      </c>
      <c r="K21" s="97">
        <f t="shared" si="4"/>
        <v>1.8147832541234102E-2</v>
      </c>
    </row>
    <row r="22" spans="1:11" ht="23.25" x14ac:dyDescent="0.35">
      <c r="A22" s="116"/>
      <c r="B22" s="88" t="s">
        <v>0</v>
      </c>
      <c r="C22" s="2">
        <v>30</v>
      </c>
      <c r="D22" s="2">
        <v>33</v>
      </c>
      <c r="E22" s="16">
        <f t="shared" si="0"/>
        <v>1</v>
      </c>
      <c r="F22" s="53">
        <f t="shared" si="1"/>
        <v>63</v>
      </c>
      <c r="G22" s="2">
        <v>77096</v>
      </c>
      <c r="H22" s="2">
        <v>79224</v>
      </c>
      <c r="I22" s="96">
        <f t="shared" si="2"/>
        <v>2.6860547308896292E-2</v>
      </c>
      <c r="J22" s="96">
        <f t="shared" si="3"/>
        <v>0</v>
      </c>
      <c r="K22" s="97">
        <f t="shared" si="4"/>
        <v>0</v>
      </c>
    </row>
    <row r="23" spans="1:11" ht="23.25" x14ac:dyDescent="0.35">
      <c r="A23" s="116"/>
      <c r="B23" s="88" t="s">
        <v>1</v>
      </c>
      <c r="C23" s="2">
        <v>45</v>
      </c>
      <c r="D23" s="2">
        <v>44</v>
      </c>
      <c r="E23" s="16">
        <f t="shared" si="0"/>
        <v>1</v>
      </c>
      <c r="F23" s="53">
        <f t="shared" si="1"/>
        <v>89</v>
      </c>
      <c r="G23" s="94">
        <v>82817</v>
      </c>
      <c r="H23" s="2">
        <v>83067</v>
      </c>
      <c r="I23" s="96">
        <f t="shared" si="2"/>
        <v>3.009618741497827E-3</v>
      </c>
      <c r="J23" s="96">
        <f t="shared" si="3"/>
        <v>0</v>
      </c>
      <c r="K23" s="97">
        <f t="shared" si="4"/>
        <v>0</v>
      </c>
    </row>
    <row r="24" spans="1:11" ht="23.25" x14ac:dyDescent="0.35">
      <c r="A24" s="116"/>
      <c r="B24" s="88" t="s">
        <v>2</v>
      </c>
      <c r="C24" s="2">
        <v>44</v>
      </c>
      <c r="D24" s="2">
        <v>49</v>
      </c>
      <c r="E24" s="16">
        <f t="shared" si="0"/>
        <v>1</v>
      </c>
      <c r="F24" s="53">
        <f t="shared" si="1"/>
        <v>93</v>
      </c>
      <c r="G24" s="94">
        <v>78173</v>
      </c>
      <c r="H24" s="94">
        <v>79160</v>
      </c>
      <c r="I24" s="96">
        <f t="shared" si="2"/>
        <v>1.2468418393127843E-2</v>
      </c>
      <c r="J24" s="96">
        <f t="shared" si="3"/>
        <v>0</v>
      </c>
      <c r="K24" s="97">
        <f t="shared" si="4"/>
        <v>0</v>
      </c>
    </row>
    <row r="25" spans="1:11" ht="23.25" customHeight="1" x14ac:dyDescent="0.35">
      <c r="A25" s="116" t="s">
        <v>19</v>
      </c>
      <c r="B25" s="88" t="s">
        <v>3</v>
      </c>
      <c r="C25" s="2"/>
      <c r="D25" s="2"/>
      <c r="E25" s="16">
        <f t="shared" si="0"/>
        <v>0</v>
      </c>
      <c r="F25" s="53">
        <f t="shared" si="1"/>
        <v>0</v>
      </c>
      <c r="G25" s="2"/>
      <c r="H25" s="2"/>
      <c r="I25" s="96" t="str">
        <f t="shared" si="2"/>
        <v xml:space="preserve"> </v>
      </c>
      <c r="J25" s="96" t="str">
        <f t="shared" si="3"/>
        <v xml:space="preserve"> </v>
      </c>
      <c r="K25" s="97">
        <f t="shared" si="4"/>
        <v>0</v>
      </c>
    </row>
    <row r="26" spans="1:11" ht="23.25" x14ac:dyDescent="0.35">
      <c r="A26" s="116"/>
      <c r="B26" s="88" t="s">
        <v>0</v>
      </c>
      <c r="C26" s="2"/>
      <c r="D26" s="2"/>
      <c r="E26" s="16">
        <f t="shared" si="0"/>
        <v>0</v>
      </c>
      <c r="F26" s="53">
        <f t="shared" si="1"/>
        <v>0</v>
      </c>
      <c r="G26" s="2"/>
      <c r="H26" s="2"/>
      <c r="I26" s="96" t="str">
        <f t="shared" si="2"/>
        <v xml:space="preserve"> </v>
      </c>
      <c r="J26" s="96" t="str">
        <f t="shared" si="3"/>
        <v xml:space="preserve"> </v>
      </c>
      <c r="K26" s="97">
        <f t="shared" si="4"/>
        <v>0</v>
      </c>
    </row>
    <row r="27" spans="1:11" ht="23.25" x14ac:dyDescent="0.35">
      <c r="A27" s="116"/>
      <c r="B27" s="88" t="s">
        <v>1</v>
      </c>
      <c r="C27" s="2"/>
      <c r="D27" s="2"/>
      <c r="E27" s="16">
        <f t="shared" si="0"/>
        <v>0</v>
      </c>
      <c r="F27" s="53">
        <f t="shared" si="1"/>
        <v>0</v>
      </c>
      <c r="G27" s="94"/>
      <c r="H27" s="94"/>
      <c r="I27" s="96" t="str">
        <f t="shared" si="2"/>
        <v xml:space="preserve"> </v>
      </c>
      <c r="J27" s="96" t="str">
        <f t="shared" si="3"/>
        <v xml:space="preserve"> </v>
      </c>
      <c r="K27" s="97">
        <f t="shared" si="4"/>
        <v>0</v>
      </c>
    </row>
    <row r="28" spans="1:11" ht="23.25" x14ac:dyDescent="0.35">
      <c r="A28" s="116"/>
      <c r="B28" s="88" t="s">
        <v>2</v>
      </c>
      <c r="C28" s="2"/>
      <c r="D28" s="2"/>
      <c r="E28" s="16">
        <f t="shared" si="0"/>
        <v>0</v>
      </c>
      <c r="F28" s="53">
        <f t="shared" si="1"/>
        <v>0</v>
      </c>
      <c r="G28" s="94"/>
      <c r="H28" s="94"/>
      <c r="I28" s="96" t="str">
        <f t="shared" si="2"/>
        <v xml:space="preserve"> </v>
      </c>
      <c r="J28" s="96" t="str">
        <f t="shared" si="3"/>
        <v xml:space="preserve"> </v>
      </c>
      <c r="K28" s="97">
        <f t="shared" si="4"/>
        <v>0</v>
      </c>
    </row>
    <row r="29" spans="1:11" ht="23.25" customHeight="1" x14ac:dyDescent="0.35">
      <c r="A29" s="116" t="s">
        <v>20</v>
      </c>
      <c r="B29" s="88" t="s">
        <v>3</v>
      </c>
      <c r="C29" s="2"/>
      <c r="D29" s="2"/>
      <c r="E29" s="16">
        <f t="shared" si="0"/>
        <v>0</v>
      </c>
      <c r="F29" s="53">
        <f t="shared" si="1"/>
        <v>0</v>
      </c>
      <c r="G29" s="2"/>
      <c r="H29" s="2"/>
      <c r="I29" s="96" t="str">
        <f>IF(AND(G29&gt;0,H29&gt;0),(H29-G29)/H29," ")</f>
        <v xml:space="preserve"> </v>
      </c>
      <c r="J29" s="96" t="str">
        <f t="shared" si="3"/>
        <v xml:space="preserve"> </v>
      </c>
      <c r="K29" s="97">
        <f t="shared" si="4"/>
        <v>0</v>
      </c>
    </row>
    <row r="30" spans="1:11" ht="23.25" x14ac:dyDescent="0.35">
      <c r="A30" s="116"/>
      <c r="B30" s="88" t="s">
        <v>0</v>
      </c>
      <c r="C30" s="2"/>
      <c r="D30" s="2"/>
      <c r="E30" s="16">
        <f t="shared" si="0"/>
        <v>0</v>
      </c>
      <c r="F30" s="53">
        <f t="shared" si="1"/>
        <v>0</v>
      </c>
      <c r="G30" s="2"/>
      <c r="H30" s="2"/>
      <c r="I30" s="96" t="str">
        <f t="shared" si="2"/>
        <v xml:space="preserve"> </v>
      </c>
      <c r="J30" s="96" t="str">
        <f t="shared" si="3"/>
        <v xml:space="preserve"> </v>
      </c>
      <c r="K30" s="97">
        <f t="shared" si="4"/>
        <v>0</v>
      </c>
    </row>
    <row r="31" spans="1:11" ht="23.25" x14ac:dyDescent="0.35">
      <c r="A31" s="116"/>
      <c r="B31" s="88" t="s">
        <v>1</v>
      </c>
      <c r="C31" s="2"/>
      <c r="D31" s="2"/>
      <c r="E31" s="16">
        <f t="shared" si="0"/>
        <v>0</v>
      </c>
      <c r="F31" s="53">
        <f t="shared" si="1"/>
        <v>0</v>
      </c>
      <c r="G31" s="94"/>
      <c r="H31" s="94"/>
      <c r="I31" s="96" t="str">
        <f t="shared" si="2"/>
        <v xml:space="preserve"> </v>
      </c>
      <c r="J31" s="96" t="str">
        <f t="shared" si="3"/>
        <v xml:space="preserve"> </v>
      </c>
      <c r="K31" s="97">
        <f t="shared" si="4"/>
        <v>0</v>
      </c>
    </row>
    <row r="32" spans="1:11" ht="23.25" x14ac:dyDescent="0.35">
      <c r="A32" s="116"/>
      <c r="B32" s="88" t="s">
        <v>2</v>
      </c>
      <c r="C32" s="2"/>
      <c r="D32" s="2"/>
      <c r="E32" s="16">
        <f t="shared" si="0"/>
        <v>0</v>
      </c>
      <c r="F32" s="53">
        <f t="shared" si="1"/>
        <v>0</v>
      </c>
      <c r="G32" s="94"/>
      <c r="H32" s="94"/>
      <c r="I32" s="96" t="str">
        <f t="shared" si="2"/>
        <v xml:space="preserve"> </v>
      </c>
      <c r="J32" s="96" t="str">
        <f t="shared" si="3"/>
        <v xml:space="preserve"> </v>
      </c>
      <c r="K32" s="97">
        <f>IF(E32=1,J32*F32/F$33,0)</f>
        <v>0</v>
      </c>
    </row>
    <row r="33" spans="1:11" ht="36.75" customHeight="1" x14ac:dyDescent="0.25">
      <c r="A33" s="117" t="s">
        <v>28</v>
      </c>
      <c r="B33" s="117"/>
      <c r="C33" s="52">
        <f>SUM(C17:C32)</f>
        <v>125</v>
      </c>
      <c r="D33" s="52">
        <f>SUM(D17:D32)</f>
        <v>131</v>
      </c>
      <c r="E33" s="3"/>
      <c r="F33" s="54">
        <f>SUM(F17:F32)</f>
        <v>256</v>
      </c>
      <c r="G33" s="95">
        <f>SUMPRODUCT(G17:G32,C17:C32)/SUM(C17:C32)</f>
        <v>78088.28</v>
      </c>
      <c r="H33" s="95">
        <f>SUMPRODUCT(H17:H32,D17:D32)/SUM(D17:D32)</f>
        <v>80864.122137404585</v>
      </c>
      <c r="I33" s="98">
        <f>IF(AND(G33&gt;0,H33&gt;0),(H33-G33)/H33," ")</f>
        <v>3.4327240116301103E-2</v>
      </c>
      <c r="J33" s="99"/>
      <c r="K33" s="100">
        <f>SUM(K17:K32)</f>
        <v>1.8147832541234102E-2</v>
      </c>
    </row>
    <row r="34" spans="1:11" ht="23.25" x14ac:dyDescent="0.25">
      <c r="C34" s="109">
        <f>C33+D33</f>
        <v>256</v>
      </c>
      <c r="D34" s="110"/>
    </row>
    <row r="35" spans="1:11" ht="30" customHeight="1" x14ac:dyDescent="0.25">
      <c r="G35" s="72"/>
      <c r="H35" s="72"/>
    </row>
    <row r="36" spans="1:11" s="22" customFormat="1" ht="23.25" x14ac:dyDescent="0.25">
      <c r="A36" s="21" t="s">
        <v>12</v>
      </c>
      <c r="B36" s="24"/>
      <c r="C36" s="25">
        <f>IF(SUM(C33:D33)&gt;0,IF(F33&gt;=40%*SUM(C33:D33),1,0),"#N/A")</f>
        <v>1</v>
      </c>
      <c r="D36" s="75" t="str">
        <f>IF(C36=1,"Les effectifs valides pour le calcul de l'indicateur représentent plus de 40% de l'effectif total pris en compte pour le calcul des indicateurs.",IF(C36=0,"Les effectifs valides pour le calcul de l'indicateur représentent moins de 40% de l'effectif total pris en compte pour le calcul des indicateurs.",""))</f>
        <v>Les effectifs valides pour le calcul de l'indicateur représentent plus de 40% de l'effectif total pris en compte pour le calcul des indicateurs.</v>
      </c>
      <c r="H36" s="24"/>
    </row>
    <row r="37" spans="1:11" s="22" customFormat="1" ht="23.25" x14ac:dyDescent="0.25">
      <c r="A37" s="119" t="s">
        <v>59</v>
      </c>
      <c r="B37" s="119"/>
      <c r="C37" s="27">
        <f>IF(C36=1,ABS(ROUND(100*K33,1)),IF(C36=0,"INCALCULABLE","#N/A"))</f>
        <v>1.8</v>
      </c>
      <c r="D37" s="75" t="str">
        <f>IFERROR(IF(AND(C36=1,K33&gt;=0.05%),"L'écart de rémunération est en faveur des hommes.",IF(AND(C36=1,K33&lt;=-0.05%),"L'écart de rémunération est en faveur des femmes.",IF(AND(C36=1,K33&gt;-0.05%,K33&lt;0.05%),"Les femmes et les hommes sont à parité",""))),"")</f>
        <v>L'écart de rémunération est en faveur des hommes.</v>
      </c>
      <c r="H37" s="24"/>
    </row>
    <row r="38" spans="1:11" s="22" customFormat="1" ht="23.25" x14ac:dyDescent="0.25">
      <c r="A38" s="118" t="s">
        <v>13</v>
      </c>
      <c r="B38" s="118"/>
      <c r="C38" s="28">
        <f>VLOOKUP(C37,Barèmes!A8:B29,2)</f>
        <v>38</v>
      </c>
    </row>
    <row r="39" spans="1:11" s="22" customFormat="1" x14ac:dyDescent="0.25"/>
    <row r="40" spans="1:11" s="22" customFormat="1" x14ac:dyDescent="0.25"/>
    <row r="41" spans="1:11" s="22" customFormat="1" ht="98.25" customHeight="1" x14ac:dyDescent="0.25">
      <c r="A41" s="114" t="s">
        <v>84</v>
      </c>
      <c r="B41" s="114"/>
      <c r="C41" s="114"/>
      <c r="D41" s="114"/>
      <c r="E41" s="114"/>
      <c r="F41" s="114"/>
      <c r="G41" s="114"/>
      <c r="H41" s="114"/>
      <c r="I41" s="114"/>
      <c r="J41" s="114"/>
      <c r="K41" s="114"/>
    </row>
    <row r="42" spans="1:11" s="22" customFormat="1" ht="31.5" customHeight="1" x14ac:dyDescent="0.25">
      <c r="A42" s="29"/>
    </row>
  </sheetData>
  <mergeCells count="20">
    <mergeCell ref="A41:K41"/>
    <mergeCell ref="D13:K13"/>
    <mergeCell ref="A15:A16"/>
    <mergeCell ref="G15:H15"/>
    <mergeCell ref="B15:B16"/>
    <mergeCell ref="A33:B33"/>
    <mergeCell ref="A25:A28"/>
    <mergeCell ref="A21:A24"/>
    <mergeCell ref="A17:A20"/>
    <mergeCell ref="A38:B38"/>
    <mergeCell ref="A37:B37"/>
    <mergeCell ref="A29:A32"/>
    <mergeCell ref="A4:K4"/>
    <mergeCell ref="C15:D15"/>
    <mergeCell ref="C34:D34"/>
    <mergeCell ref="A7:K7"/>
    <mergeCell ref="A8:K8"/>
    <mergeCell ref="A9:K9"/>
    <mergeCell ref="D12:I12"/>
    <mergeCell ref="A10:K10"/>
  </mergeCells>
  <pageMargins left="0.7" right="0.7" top="0.75" bottom="0.75" header="0.3" footer="0.3"/>
  <pageSetup paperSize="9" scale="52"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5"/>
  <sheetViews>
    <sheetView topLeftCell="A4" zoomScale="80" zoomScaleNormal="80" workbookViewId="0">
      <selection activeCell="I25" sqref="I25"/>
    </sheetView>
  </sheetViews>
  <sheetFormatPr baseColWidth="10" defaultRowHeight="15" x14ac:dyDescent="0.25"/>
  <cols>
    <col min="1" max="1" width="60.28515625" style="7" customWidth="1"/>
    <col min="2" max="3" width="23.7109375" style="7" customWidth="1"/>
    <col min="4" max="5" width="21" style="7" customWidth="1"/>
    <col min="6" max="7" width="18.85546875" style="7" customWidth="1"/>
    <col min="8" max="9" width="21.5703125" style="7" customWidth="1"/>
    <col min="10" max="10" width="9.5703125" style="7" customWidth="1"/>
    <col min="11" max="16384" width="11.42578125" style="7"/>
  </cols>
  <sheetData>
    <row r="1" spans="1:11" ht="33.75" x14ac:dyDescent="0.25">
      <c r="A1" s="6" t="s">
        <v>32</v>
      </c>
      <c r="C1" s="8"/>
    </row>
    <row r="2" spans="1:11" ht="15" customHeight="1" x14ac:dyDescent="0.25">
      <c r="A2" s="6"/>
      <c r="C2" s="8"/>
    </row>
    <row r="4" spans="1:11" s="80" customFormat="1" ht="71.25" customHeight="1" x14ac:dyDescent="0.35">
      <c r="A4" s="121" t="s">
        <v>61</v>
      </c>
      <c r="B4" s="122"/>
      <c r="C4" s="122"/>
      <c r="D4" s="122"/>
      <c r="E4" s="122"/>
      <c r="F4" s="122"/>
      <c r="G4" s="122"/>
      <c r="H4" s="122"/>
      <c r="I4" s="123"/>
    </row>
    <row r="5" spans="1:11" s="80" customFormat="1" ht="15" customHeight="1" x14ac:dyDescent="0.35">
      <c r="A5" s="85"/>
      <c r="B5" s="86"/>
      <c r="C5" s="86"/>
      <c r="D5" s="86"/>
      <c r="E5" s="86"/>
      <c r="F5" s="86"/>
      <c r="G5" s="86"/>
      <c r="H5" s="86"/>
      <c r="I5" s="86"/>
    </row>
    <row r="7" spans="1:11" s="14" customFormat="1" ht="45" customHeight="1" x14ac:dyDescent="0.35">
      <c r="A7" s="120" t="s">
        <v>76</v>
      </c>
      <c r="B7" s="120"/>
      <c r="C7" s="120"/>
      <c r="D7" s="120"/>
      <c r="E7" s="120"/>
      <c r="F7" s="120"/>
      <c r="G7" s="120"/>
      <c r="H7" s="120"/>
      <c r="I7" s="120"/>
    </row>
    <row r="8" spans="1:11" s="14" customFormat="1" ht="23.25" x14ac:dyDescent="0.35">
      <c r="A8" s="111" t="s">
        <v>72</v>
      </c>
      <c r="B8" s="111"/>
      <c r="C8" s="111"/>
      <c r="D8" s="111"/>
      <c r="E8" s="111"/>
      <c r="F8" s="111"/>
      <c r="G8" s="111"/>
      <c r="H8" s="111"/>
      <c r="I8" s="111"/>
      <c r="J8" s="111"/>
      <c r="K8" s="111"/>
    </row>
    <row r="9" spans="1:11" s="14" customFormat="1" ht="23.25" x14ac:dyDescent="0.35">
      <c r="A9" s="125" t="s">
        <v>11</v>
      </c>
      <c r="B9" s="125"/>
      <c r="C9" s="125"/>
      <c r="D9" s="125"/>
      <c r="E9" s="125"/>
      <c r="F9" s="125"/>
      <c r="G9" s="125"/>
      <c r="H9" s="125"/>
      <c r="I9" s="125"/>
    </row>
    <row r="10" spans="1:11" s="14" customFormat="1" ht="45" customHeight="1" x14ac:dyDescent="0.35">
      <c r="A10" s="125" t="s">
        <v>74</v>
      </c>
      <c r="B10" s="125"/>
      <c r="C10" s="125"/>
      <c r="D10" s="125"/>
      <c r="E10" s="125"/>
      <c r="F10" s="125"/>
      <c r="G10" s="125"/>
      <c r="H10" s="125"/>
      <c r="I10" s="125"/>
    </row>
    <row r="11" spans="1:11" s="10" customFormat="1" ht="25.5" customHeight="1" x14ac:dyDescent="0.25"/>
    <row r="12" spans="1:11" ht="94.5" customHeight="1" x14ac:dyDescent="0.25">
      <c r="A12" s="124" t="s">
        <v>62</v>
      </c>
      <c r="B12" s="107" t="s">
        <v>75</v>
      </c>
      <c r="C12" s="108"/>
      <c r="D12" s="89" t="s">
        <v>55</v>
      </c>
      <c r="E12" s="89" t="s">
        <v>29</v>
      </c>
      <c r="F12" s="124" t="s">
        <v>63</v>
      </c>
      <c r="G12" s="124"/>
      <c r="H12" s="89" t="s">
        <v>64</v>
      </c>
      <c r="I12" s="89" t="s">
        <v>24</v>
      </c>
    </row>
    <row r="13" spans="1:11" ht="23.25" x14ac:dyDescent="0.25">
      <c r="A13" s="124"/>
      <c r="B13" s="89" t="s">
        <v>16</v>
      </c>
      <c r="C13" s="89" t="s">
        <v>17</v>
      </c>
      <c r="D13" s="89"/>
      <c r="E13" s="89"/>
      <c r="F13" s="89" t="s">
        <v>16</v>
      </c>
      <c r="G13" s="89" t="s">
        <v>17</v>
      </c>
      <c r="H13" s="89"/>
      <c r="I13" s="89"/>
    </row>
    <row r="14" spans="1:11" ht="23.25" customHeight="1" x14ac:dyDescent="0.25">
      <c r="A14" s="89" t="s">
        <v>18</v>
      </c>
      <c r="B14" s="51">
        <f>SUM('1- Ecart rémunération'!C17:C20)</f>
        <v>0</v>
      </c>
      <c r="C14" s="51">
        <f>SUM('1- Ecart rémunération'!D17:D20)</f>
        <v>0</v>
      </c>
      <c r="D14" s="16">
        <f>IF(AND(B14&gt;=10,C14&gt;=10),1,0)</f>
        <v>0</v>
      </c>
      <c r="E14" s="53">
        <f>D14*SUM(B14:C14)</f>
        <v>0</v>
      </c>
      <c r="F14" s="102"/>
      <c r="G14" s="102"/>
      <c r="H14" s="96">
        <f>IF(AND(G14&gt;=0,F14&gt;=0),G14-F14," ")</f>
        <v>0</v>
      </c>
      <c r="I14" s="97">
        <f>IF(D14=1,H14*E14/E$18,0)</f>
        <v>0</v>
      </c>
    </row>
    <row r="15" spans="1:11" ht="23.25" customHeight="1" x14ac:dyDescent="0.25">
      <c r="A15" s="89" t="s">
        <v>27</v>
      </c>
      <c r="B15" s="51">
        <f>SUM('1- Ecart rémunération'!C21:C24)</f>
        <v>125</v>
      </c>
      <c r="C15" s="51">
        <f>SUM('1- Ecart rémunération'!D21:D24)</f>
        <v>131</v>
      </c>
      <c r="D15" s="16">
        <f>IF(AND(B15&gt;=10,C15&gt;=10),1,0)</f>
        <v>1</v>
      </c>
      <c r="E15" s="53">
        <f>D15*SUM(B15:C15)</f>
        <v>256</v>
      </c>
      <c r="F15" s="102">
        <v>0.53600000000000003</v>
      </c>
      <c r="G15" s="102">
        <v>0.46600000000000003</v>
      </c>
      <c r="H15" s="96">
        <f t="shared" ref="H15:H17" si="0">IF(AND(G15&gt;=0,F15&gt;=0),G15-F15," ")</f>
        <v>-7.0000000000000007E-2</v>
      </c>
      <c r="I15" s="97">
        <f>IF(D15=1,H15*E15/E$18,0)</f>
        <v>-7.0000000000000007E-2</v>
      </c>
    </row>
    <row r="16" spans="1:11" ht="23.25" customHeight="1" x14ac:dyDescent="0.25">
      <c r="A16" s="89" t="s">
        <v>19</v>
      </c>
      <c r="B16" s="51">
        <f>SUM('1- Ecart rémunération'!C25:C28)</f>
        <v>0</v>
      </c>
      <c r="C16" s="51">
        <f>SUM('1- Ecart rémunération'!D25:D28)</f>
        <v>0</v>
      </c>
      <c r="D16" s="16">
        <f>IF(AND(B16&gt;=10,C16&gt;=10),1,0)</f>
        <v>0</v>
      </c>
      <c r="E16" s="53">
        <f>D16*SUM(B16:C16)</f>
        <v>0</v>
      </c>
      <c r="F16" s="102"/>
      <c r="G16" s="102"/>
      <c r="H16" s="96">
        <f t="shared" si="0"/>
        <v>0</v>
      </c>
      <c r="I16" s="97">
        <f>IF(D16=1,H16*E16/E$18,0)</f>
        <v>0</v>
      </c>
    </row>
    <row r="17" spans="1:9" ht="23.25" customHeight="1" x14ac:dyDescent="0.25">
      <c r="A17" s="89" t="s">
        <v>20</v>
      </c>
      <c r="B17" s="51">
        <f>SUM('1- Ecart rémunération'!C29:C32)</f>
        <v>0</v>
      </c>
      <c r="C17" s="51">
        <f>SUM('1- Ecart rémunération'!D29:D32)</f>
        <v>0</v>
      </c>
      <c r="D17" s="16">
        <f>IF(AND(B17&gt;=10,C17&gt;=10),1,0)</f>
        <v>0</v>
      </c>
      <c r="E17" s="53">
        <f>D17*SUM(B17:C17)</f>
        <v>0</v>
      </c>
      <c r="F17" s="102"/>
      <c r="G17" s="102"/>
      <c r="H17" s="96">
        <f t="shared" si="0"/>
        <v>0</v>
      </c>
      <c r="I17" s="97">
        <f>IF(D17=1,H17*E17/E$18,0)</f>
        <v>0</v>
      </c>
    </row>
    <row r="18" spans="1:9" ht="34.5" customHeight="1" x14ac:dyDescent="0.25">
      <c r="A18" s="91" t="s">
        <v>28</v>
      </c>
      <c r="B18" s="52">
        <f>SUM(B14:B17)</f>
        <v>125</v>
      </c>
      <c r="C18" s="52">
        <f>SUM(C14:C17)</f>
        <v>131</v>
      </c>
      <c r="D18" s="3"/>
      <c r="E18" s="54">
        <f>SUM(E14:E17)</f>
        <v>256</v>
      </c>
      <c r="F18" s="103">
        <f>SUMPRODUCT(F14:F17,B14:B17)/SUM(B14:B17)</f>
        <v>0.53600000000000003</v>
      </c>
      <c r="G18" s="103">
        <f>(SUMPRODUCT(G14:G17,C14:C17)/SUM(C14:C17))</f>
        <v>0.46600000000000003</v>
      </c>
      <c r="H18" s="98">
        <f>(IF(AND(G18&gt;=0,F18&gt;=0),G18-F18," "))</f>
        <v>-7.0000000000000007E-2</v>
      </c>
      <c r="I18" s="101">
        <f>SUM(I14:I17)</f>
        <v>-7.0000000000000007E-2</v>
      </c>
    </row>
    <row r="19" spans="1:9" s="80" customFormat="1" ht="25.5" customHeight="1" x14ac:dyDescent="0.35"/>
    <row r="20" spans="1:9" s="22" customFormat="1" ht="23.25" x14ac:dyDescent="0.25">
      <c r="A20" s="21" t="s">
        <v>12</v>
      </c>
      <c r="B20" s="25">
        <f>IFERROR(IF(AND(E18&gt;=40%*SUM(B18:C18),OR(F18&gt;0,G18&gt;0)),1,0),"#N/A")</f>
        <v>1</v>
      </c>
      <c r="C20" s="13" t="str">
        <f>IFERROR(IF(B20=1,"Il y a eu des augmentations et les effectifs valides pour le calcul de l'indicateur représentent plus de 40% de l'effectif total pris en compte pour le calcul des indicateurs.",IF(E18&lt;40%*SUM(B18:C18),"Les effectifs valides pour le calcul de l'indicateur représentent moins de 40% de l'effectif total pris en compte pour le calcul des indicateurs.",IF(AND(F18=0,G18=0),"Il n'y a pas eu d'augmentations au cours de la période de référence annuelle considérée."))),"")</f>
        <v>Il y a eu des augmentations et les effectifs valides pour le calcul de l'indicateur représentent plus de 40% de l'effectif total pris en compte pour le calcul des indicateurs.</v>
      </c>
      <c r="F20" s="24"/>
    </row>
    <row r="21" spans="1:9" s="22" customFormat="1" ht="23.25" x14ac:dyDescent="0.25">
      <c r="A21" s="26" t="s">
        <v>49</v>
      </c>
      <c r="B21" s="27">
        <f>IF(B20=1,ABS(ROUND(100*I18,1)),IF(B20=0,"INCALCULABLE","#N/A"))</f>
        <v>7</v>
      </c>
      <c r="C21" s="13" t="str">
        <f>IF(AND(B20=1,I18&gt;=0.05%),"L'écart de taux d'augmentations est en faveur des hommes.",IF(AND(B20=1,I18&lt;=-0.05%),"L'écart de taux d'augmentations est en faveur des femmes.",IF(AND(B20=1,I18&gt;-0.05%,I18&lt;0.05%),"Les femmes et les hommes sont à parité","")))</f>
        <v>L'écart de taux d'augmentations est en faveur des femmes.</v>
      </c>
      <c r="F21" s="73"/>
    </row>
    <row r="22" spans="1:9" s="22" customFormat="1" ht="23.25" x14ac:dyDescent="0.25">
      <c r="A22" s="21" t="s">
        <v>30</v>
      </c>
      <c r="B22" s="28">
        <f>IF('1- Ecart rémunération'!C36=1,IF(AND('1- Ecart rémunération'!C38&lt;MAX(Barèmes!B8:B29), SIGN(I18)=-SIGN('1- Ecart rémunération'!K33)),MAX(Barèmes!E8:E11),VLOOKUP(B21,Barèmes!D8:E11,2)),VLOOKUP(B21,Barèmes!D8:E11,2))</f>
        <v>20</v>
      </c>
      <c r="C22" s="13" t="str">
        <f>IF('1- Ecart rémunération'!C36=1,IF(AND('1- Ecart rémunération'!C38&lt;MAX(Barèmes!B8:B29), SIGN(I18)=-SIGN('1- Ecart rémunération'!K33),B21&gt;=0.1),"L’écart constaté étant en faveur du sexe le moins bien rémunéré (indicateur écart de rémunération), le nombre de points maximum à l’indicateur est attribué, considérant qu'une politique de rattrapage adaptée a été mise en place.",""),"")</f>
        <v>L’écart constaté étant en faveur du sexe le moins bien rémunéré (indicateur écart de rémunération), le nombre de points maximum à l’indicateur est attribué, considérant qu'une politique de rattrapage adaptée a été mise en place.</v>
      </c>
      <c r="F22" s="24"/>
    </row>
    <row r="25" spans="1:9" ht="21" x14ac:dyDescent="0.25">
      <c r="A25" s="79"/>
    </row>
  </sheetData>
  <mergeCells count="8">
    <mergeCell ref="A7:I7"/>
    <mergeCell ref="A4:I4"/>
    <mergeCell ref="B12:C12"/>
    <mergeCell ref="A12:A13"/>
    <mergeCell ref="F12:G12"/>
    <mergeCell ref="A10:I10"/>
    <mergeCell ref="A9:I9"/>
    <mergeCell ref="A8:K8"/>
  </mergeCells>
  <pageMargins left="0.7" right="0.7" top="0.75" bottom="0.75" header="0.3" footer="0.3"/>
  <pageSetup paperSize="9" scale="55"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5"/>
  <sheetViews>
    <sheetView zoomScale="80" zoomScaleNormal="80" workbookViewId="0">
      <selection activeCell="O12" sqref="O12"/>
    </sheetView>
  </sheetViews>
  <sheetFormatPr baseColWidth="10" defaultRowHeight="15" x14ac:dyDescent="0.25"/>
  <cols>
    <col min="1" max="1" width="60.42578125" style="7" customWidth="1"/>
    <col min="2" max="3" width="23.7109375" style="7" customWidth="1"/>
    <col min="4" max="5" width="21" style="7" customWidth="1"/>
    <col min="6" max="7" width="19" style="7" customWidth="1"/>
    <col min="8" max="9" width="21.7109375" style="7" customWidth="1"/>
    <col min="10" max="10" width="9.5703125" style="7" customWidth="1"/>
    <col min="11" max="16384" width="11.42578125" style="7"/>
  </cols>
  <sheetData>
    <row r="1" spans="1:11" ht="33.75" x14ac:dyDescent="0.25">
      <c r="A1" s="6" t="s">
        <v>33</v>
      </c>
      <c r="C1" s="8"/>
    </row>
    <row r="2" spans="1:11" ht="15" customHeight="1" x14ac:dyDescent="0.25">
      <c r="A2" s="6"/>
      <c r="C2" s="8"/>
    </row>
    <row r="4" spans="1:11" s="80" customFormat="1" ht="60.75" customHeight="1" x14ac:dyDescent="0.35">
      <c r="A4" s="121" t="s">
        <v>65</v>
      </c>
      <c r="B4" s="122"/>
      <c r="C4" s="122"/>
      <c r="D4" s="122"/>
      <c r="E4" s="122"/>
      <c r="F4" s="122"/>
      <c r="G4" s="122"/>
      <c r="H4" s="122"/>
      <c r="I4" s="123"/>
    </row>
    <row r="5" spans="1:11" s="80" customFormat="1" ht="15" customHeight="1" x14ac:dyDescent="0.35">
      <c r="A5" s="85"/>
      <c r="B5" s="86"/>
      <c r="C5" s="86"/>
      <c r="D5" s="86"/>
      <c r="E5" s="86"/>
      <c r="F5" s="86"/>
      <c r="G5" s="86"/>
      <c r="H5" s="86"/>
      <c r="I5" s="86"/>
    </row>
    <row r="7" spans="1:11" s="14" customFormat="1" ht="44.25" customHeight="1" x14ac:dyDescent="0.35">
      <c r="A7" s="120" t="s">
        <v>76</v>
      </c>
      <c r="B7" s="120"/>
      <c r="C7" s="120"/>
      <c r="D7" s="120"/>
      <c r="E7" s="120"/>
      <c r="F7" s="120"/>
      <c r="G7" s="120"/>
      <c r="H7" s="120"/>
      <c r="I7" s="120"/>
    </row>
    <row r="8" spans="1:11" s="14" customFormat="1" ht="23.25" x14ac:dyDescent="0.35">
      <c r="A8" s="111" t="s">
        <v>73</v>
      </c>
      <c r="B8" s="111"/>
      <c r="C8" s="111"/>
      <c r="D8" s="111"/>
      <c r="E8" s="111"/>
      <c r="F8" s="111"/>
      <c r="G8" s="111"/>
      <c r="H8" s="111"/>
      <c r="I8" s="111"/>
      <c r="J8" s="111"/>
      <c r="K8" s="111"/>
    </row>
    <row r="9" spans="1:11" s="14" customFormat="1" ht="23.25" x14ac:dyDescent="0.35">
      <c r="A9" s="125" t="s">
        <v>11</v>
      </c>
      <c r="B9" s="125"/>
      <c r="C9" s="125"/>
      <c r="D9" s="125"/>
      <c r="E9" s="125"/>
      <c r="F9" s="125"/>
      <c r="G9" s="125"/>
      <c r="H9" s="125"/>
      <c r="I9" s="125"/>
    </row>
    <row r="10" spans="1:11" s="14" customFormat="1" ht="44.25" customHeight="1" x14ac:dyDescent="0.35">
      <c r="A10" s="125" t="s">
        <v>74</v>
      </c>
      <c r="B10" s="125"/>
      <c r="C10" s="125"/>
      <c r="D10" s="125"/>
      <c r="E10" s="125"/>
      <c r="F10" s="125"/>
      <c r="G10" s="125"/>
      <c r="H10" s="125"/>
      <c r="I10" s="125"/>
    </row>
    <row r="11" spans="1:11" ht="25.5" customHeight="1" x14ac:dyDescent="0.25"/>
    <row r="12" spans="1:11" ht="100.5" customHeight="1" x14ac:dyDescent="0.25">
      <c r="A12" s="124" t="s">
        <v>62</v>
      </c>
      <c r="B12" s="107" t="s">
        <v>75</v>
      </c>
      <c r="C12" s="108"/>
      <c r="D12" s="89" t="s">
        <v>55</v>
      </c>
      <c r="E12" s="89" t="s">
        <v>29</v>
      </c>
      <c r="F12" s="126" t="s">
        <v>66</v>
      </c>
      <c r="G12" s="127"/>
      <c r="H12" s="89" t="s">
        <v>67</v>
      </c>
      <c r="I12" s="89" t="s">
        <v>24</v>
      </c>
    </row>
    <row r="13" spans="1:11" ht="23.25" x14ac:dyDescent="0.25">
      <c r="A13" s="124"/>
      <c r="B13" s="89" t="s">
        <v>16</v>
      </c>
      <c r="C13" s="89" t="s">
        <v>17</v>
      </c>
      <c r="D13" s="90"/>
      <c r="E13" s="90"/>
      <c r="F13" s="89" t="s">
        <v>16</v>
      </c>
      <c r="G13" s="89" t="s">
        <v>17</v>
      </c>
      <c r="H13" s="90"/>
      <c r="I13" s="90"/>
    </row>
    <row r="14" spans="1:11" ht="23.25" customHeight="1" x14ac:dyDescent="0.25">
      <c r="A14" s="89" t="s">
        <v>18</v>
      </c>
      <c r="B14" s="51">
        <f>SUM('1- Ecart rémunération'!C17:C20)</f>
        <v>0</v>
      </c>
      <c r="C14" s="51">
        <f>SUM('1- Ecart rémunération'!D17:D20)</f>
        <v>0</v>
      </c>
      <c r="D14" s="16">
        <f>IF(AND(B14&gt;=10,C14&gt;=10),1,0)</f>
        <v>0</v>
      </c>
      <c r="E14" s="53">
        <f>D14*SUM(B14:C14)</f>
        <v>0</v>
      </c>
      <c r="F14" s="102"/>
      <c r="G14" s="102"/>
      <c r="H14" s="96">
        <f>IF(AND(G14&gt;=0,F14&gt;=0),G14-F14," ")</f>
        <v>0</v>
      </c>
      <c r="I14" s="97">
        <f>IF(D14=1,H14*E14/E$18,0)</f>
        <v>0</v>
      </c>
    </row>
    <row r="15" spans="1:11" ht="23.25" customHeight="1" x14ac:dyDescent="0.25">
      <c r="A15" s="89" t="s">
        <v>27</v>
      </c>
      <c r="B15" s="51">
        <f>SUM('1- Ecart rémunération'!C21:C24)</f>
        <v>125</v>
      </c>
      <c r="C15" s="51">
        <f>SUM('1- Ecart rémunération'!D21:D24)</f>
        <v>131</v>
      </c>
      <c r="D15" s="16">
        <f t="shared" ref="D15:D17" si="0">IF(AND(B15&gt;=10,C15&gt;=10),1,0)</f>
        <v>1</v>
      </c>
      <c r="E15" s="53">
        <f t="shared" ref="E15:E17" si="1">D15*SUM(B15:C15)</f>
        <v>256</v>
      </c>
      <c r="F15" s="102">
        <v>0.17599999999999999</v>
      </c>
      <c r="G15" s="102">
        <v>0.16800000000000001</v>
      </c>
      <c r="H15" s="96">
        <f t="shared" ref="H15:H17" si="2">IF(AND(G15&gt;=0,F15&gt;=0),G15-F15," ")</f>
        <v>-7.9999999999999793E-3</v>
      </c>
      <c r="I15" s="97">
        <f>IF(D15=1,H15*E15/E$18,0)</f>
        <v>-7.9999999999999793E-3</v>
      </c>
    </row>
    <row r="16" spans="1:11" ht="23.25" customHeight="1" x14ac:dyDescent="0.25">
      <c r="A16" s="89" t="s">
        <v>19</v>
      </c>
      <c r="B16" s="51">
        <f>SUM('1- Ecart rémunération'!C25:C28)</f>
        <v>0</v>
      </c>
      <c r="C16" s="51">
        <f>SUM('1- Ecart rémunération'!D25:D28)</f>
        <v>0</v>
      </c>
      <c r="D16" s="16">
        <f t="shared" si="0"/>
        <v>0</v>
      </c>
      <c r="E16" s="53">
        <f t="shared" si="1"/>
        <v>0</v>
      </c>
      <c r="F16" s="102"/>
      <c r="G16" s="102"/>
      <c r="H16" s="96">
        <f t="shared" si="2"/>
        <v>0</v>
      </c>
      <c r="I16" s="97">
        <f>IF(D16=1,H16*E16/E$18,0)</f>
        <v>0</v>
      </c>
    </row>
    <row r="17" spans="1:9" ht="23.25" customHeight="1" x14ac:dyDescent="0.25">
      <c r="A17" s="89" t="s">
        <v>20</v>
      </c>
      <c r="B17" s="51">
        <f>SUM('1- Ecart rémunération'!C29:C32)</f>
        <v>0</v>
      </c>
      <c r="C17" s="51">
        <f>SUM('1- Ecart rémunération'!D29:D32)</f>
        <v>0</v>
      </c>
      <c r="D17" s="16">
        <f t="shared" si="0"/>
        <v>0</v>
      </c>
      <c r="E17" s="53">
        <f t="shared" si="1"/>
        <v>0</v>
      </c>
      <c r="F17" s="102"/>
      <c r="G17" s="102"/>
      <c r="H17" s="96">
        <f t="shared" si="2"/>
        <v>0</v>
      </c>
      <c r="I17" s="97">
        <f>IF(D17=1,H17*E17/E$18,0)</f>
        <v>0</v>
      </c>
    </row>
    <row r="18" spans="1:9" ht="34.5" customHeight="1" x14ac:dyDescent="0.25">
      <c r="A18" s="91" t="s">
        <v>28</v>
      </c>
      <c r="B18" s="52">
        <f>SUM(B14:B17)</f>
        <v>125</v>
      </c>
      <c r="C18" s="52">
        <f>SUM(C14:C17)</f>
        <v>131</v>
      </c>
      <c r="D18" s="3"/>
      <c r="E18" s="54">
        <f>SUM(E14:E17)</f>
        <v>256</v>
      </c>
      <c r="F18" s="103">
        <f>SUMPRODUCT(F14:F17,B14:B17)/SUM(B14:B17)</f>
        <v>0.17599999999999999</v>
      </c>
      <c r="G18" s="103">
        <f>SUMPRODUCT(G14:G17,C14:C17)/SUM(C14:C17)</f>
        <v>0.16800000000000001</v>
      </c>
      <c r="H18" s="98">
        <f>IF(AND(G18&gt;=0,F18&gt;=0),G18-F18," ")</f>
        <v>-7.9999999999999793E-3</v>
      </c>
      <c r="I18" s="101">
        <f>SUM(I14:I17)</f>
        <v>-7.9999999999999793E-3</v>
      </c>
    </row>
    <row r="19" spans="1:9" ht="25.5" customHeight="1" x14ac:dyDescent="0.25"/>
    <row r="20" spans="1:9" s="22" customFormat="1" ht="23.25" x14ac:dyDescent="0.25">
      <c r="A20" s="21" t="s">
        <v>12</v>
      </c>
      <c r="B20" s="25">
        <f>IFERROR(IF(AND(E18&gt;=40%*SUM(B18:C18),OR(F18&gt;0,G18&gt;0)),1,0),"#N/A")</f>
        <v>1</v>
      </c>
      <c r="C20" s="13" t="str">
        <f>IFERROR(IF(B20=1,"Il y a eu des promotions et les effectifs valides pour le calcul de l'indicateur représentent plus de 40% de l'effectif total pris en compte pour le calcul des indicateurs.",IF(E18&lt;40%*SUM(B18:C18),"Les effectifs valides pour le calcul de l'indicateur représentent moins de 40% de l'effectif total pris en compte pour le calcul des indicateurs.",IF(AND(F18=0,G18=0),"Il n'y a pas eu de promotions au cours de la période de référence annuelle considérée."))),"")</f>
        <v>Il y a eu des promotions et les effectifs valides pour le calcul de l'indicateur représentent plus de 40% de l'effectif total pris en compte pour le calcul des indicateurs.</v>
      </c>
      <c r="F20" s="24"/>
    </row>
    <row r="21" spans="1:9" s="22" customFormat="1" ht="23.25" x14ac:dyDescent="0.25">
      <c r="A21" s="26" t="s">
        <v>49</v>
      </c>
      <c r="B21" s="27">
        <f>IF(B20=1,ABS(ROUND(100*I18,1)),IF(B20=0,"INCALCULABLE","#N/A"))</f>
        <v>0.8</v>
      </c>
      <c r="C21" s="13" t="str">
        <f>IF(AND(B20=1,I18&gt;=0.05%),"L'écart de taux de promotions est en faveur des hommes.",IF(AND(B20=1,I18&lt;=-0.05%),"L'écart de taux de promotions est en faveur des femmes.",IF(AND(B20=1,I18&gt;-0.05%,I18&lt;0.05%),"Les femmes et les hommes sont à parité","")))</f>
        <v>L'écart de taux de promotions est en faveur des femmes.</v>
      </c>
      <c r="F21" s="24"/>
    </row>
    <row r="22" spans="1:9" s="22" customFormat="1" ht="23.25" x14ac:dyDescent="0.25">
      <c r="A22" s="21" t="s">
        <v>31</v>
      </c>
      <c r="B22" s="28">
        <f>IF('1- Ecart rémunération'!C36=1,IF(AND('1- Ecart rémunération'!C38&lt;MAX(Barèmes!B8:B29), SIGN(I18)=-SIGN('1- Ecart rémunération'!K33)),MAX(Barèmes!H8:H11),VLOOKUP(B21,Barèmes!G8:H11,2)),VLOOKUP(B21,Barèmes!G8:H11,2))</f>
        <v>15</v>
      </c>
      <c r="C22" s="13" t="str">
        <f>IF('1- Ecart rémunération'!C36=1,IF(AND('1- Ecart rémunération'!C38&lt;MAX(Barèmes!B8:B29), SIGN(I18)=-SIGN('1- Ecart rémunération'!K33),B21&gt;=0.1),"L’écart constaté étant en faveur du sexe le moins bien rémunéré (indicateur écart de rémunération), le nombre de points maximum à l’indicateur est attribué, considérant qu'une politique de rattrapage adaptée a été mise en place."," ")," ")</f>
        <v>L’écart constaté étant en faveur du sexe le moins bien rémunéré (indicateur écart de rémunération), le nombre de points maximum à l’indicateur est attribué, considérant qu'une politique de rattrapage adaptée a été mise en place.</v>
      </c>
      <c r="F22" s="24"/>
    </row>
    <row r="25" spans="1:9" ht="21" x14ac:dyDescent="0.25">
      <c r="A25" s="79"/>
    </row>
  </sheetData>
  <mergeCells count="8">
    <mergeCell ref="A7:I7"/>
    <mergeCell ref="A4:I4"/>
    <mergeCell ref="F12:G12"/>
    <mergeCell ref="A12:A13"/>
    <mergeCell ref="B12:C12"/>
    <mergeCell ref="A10:I10"/>
    <mergeCell ref="A9:I9"/>
    <mergeCell ref="A8:K8"/>
  </mergeCells>
  <pageMargins left="0.7" right="0.7" top="0.75" bottom="0.75" header="0.3" footer="0.3"/>
  <pageSetup paperSize="9" scale="55"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18"/>
  <sheetViews>
    <sheetView zoomScale="80" zoomScaleNormal="80" workbookViewId="0">
      <selection activeCell="M20" sqref="M20"/>
    </sheetView>
  </sheetViews>
  <sheetFormatPr baseColWidth="10" defaultRowHeight="15" x14ac:dyDescent="0.25"/>
  <cols>
    <col min="1" max="2" width="30.42578125" style="7" customWidth="1"/>
    <col min="3" max="3" width="24.5703125" style="7" customWidth="1"/>
    <col min="4" max="4" width="19.28515625" style="7" customWidth="1"/>
    <col min="5" max="5" width="9.5703125" style="7" customWidth="1"/>
    <col min="6" max="16384" width="11.42578125" style="7"/>
  </cols>
  <sheetData>
    <row r="1" spans="1:14" ht="67.5" customHeight="1" x14ac:dyDescent="0.25">
      <c r="A1" s="128" t="s">
        <v>78</v>
      </c>
      <c r="B1" s="128"/>
      <c r="C1" s="128"/>
      <c r="D1" s="128"/>
      <c r="E1" s="128"/>
      <c r="F1" s="128"/>
      <c r="G1" s="128"/>
      <c r="H1" s="128"/>
      <c r="I1" s="128"/>
      <c r="J1" s="128"/>
      <c r="K1" s="128"/>
      <c r="L1" s="128"/>
      <c r="M1" s="17"/>
    </row>
    <row r="2" spans="1:14" ht="15" customHeight="1" x14ac:dyDescent="0.25">
      <c r="A2" s="84"/>
      <c r="B2" s="84"/>
      <c r="C2" s="84"/>
      <c r="D2" s="84"/>
      <c r="E2" s="84"/>
      <c r="F2" s="84"/>
      <c r="G2" s="84"/>
      <c r="H2" s="84"/>
      <c r="I2" s="84"/>
      <c r="J2" s="84"/>
      <c r="K2" s="84"/>
      <c r="L2" s="84"/>
      <c r="M2" s="17"/>
    </row>
    <row r="4" spans="1:14" s="14" customFormat="1" ht="23.25" x14ac:dyDescent="0.35">
      <c r="A4" s="118" t="s">
        <v>25</v>
      </c>
      <c r="B4" s="118"/>
      <c r="C4" s="118"/>
      <c r="D4" s="118"/>
      <c r="E4" s="118"/>
      <c r="F4" s="118"/>
      <c r="G4" s="118"/>
      <c r="H4" s="118"/>
      <c r="I4" s="118"/>
      <c r="J4" s="118"/>
      <c r="K4" s="118"/>
      <c r="L4" s="118"/>
    </row>
    <row r="5" spans="1:14" s="14" customFormat="1" ht="23.25" x14ac:dyDescent="0.35">
      <c r="A5" s="118" t="s">
        <v>11</v>
      </c>
      <c r="B5" s="118"/>
      <c r="C5" s="118"/>
      <c r="D5" s="118"/>
      <c r="E5" s="118"/>
      <c r="F5" s="118"/>
      <c r="G5" s="118"/>
      <c r="H5" s="118"/>
      <c r="I5" s="118"/>
      <c r="J5" s="118"/>
      <c r="K5" s="118"/>
      <c r="L5" s="118"/>
    </row>
    <row r="6" spans="1:14" s="14" customFormat="1" ht="71.25" customHeight="1" x14ac:dyDescent="0.35">
      <c r="A6" s="125" t="s">
        <v>74</v>
      </c>
      <c r="B6" s="125"/>
      <c r="C6" s="125"/>
      <c r="D6" s="125"/>
      <c r="E6" s="125"/>
      <c r="F6" s="125"/>
      <c r="G6" s="125"/>
      <c r="H6" s="125"/>
      <c r="I6" s="125"/>
      <c r="J6" s="125"/>
      <c r="K6" s="125"/>
      <c r="L6" s="125"/>
    </row>
    <row r="7" spans="1:14" ht="25.5" customHeight="1" x14ac:dyDescent="0.25"/>
    <row r="8" spans="1:14" ht="57" customHeight="1" x14ac:dyDescent="0.25">
      <c r="A8" s="124" t="s">
        <v>79</v>
      </c>
      <c r="B8" s="124"/>
      <c r="C8" s="124" t="s">
        <v>80</v>
      </c>
    </row>
    <row r="9" spans="1:14" ht="23.25" x14ac:dyDescent="0.25">
      <c r="A9" s="92" t="s">
        <v>36</v>
      </c>
      <c r="B9" s="89" t="s">
        <v>86</v>
      </c>
      <c r="C9" s="124"/>
    </row>
    <row r="10" spans="1:14" ht="36" customHeight="1" x14ac:dyDescent="0.25">
      <c r="A10" s="4">
        <v>8</v>
      </c>
      <c r="B10" s="4">
        <v>8</v>
      </c>
      <c r="C10" s="74">
        <f>IF(C12=1,IF(AND(B10&gt;=0,B10&lt;=A10),B10/A10,"ERREUR"),IF(AND(A10=0,B10&gt;0),"ERREUR",""))</f>
        <v>1</v>
      </c>
    </row>
    <row r="11" spans="1:14" ht="25.5" customHeight="1" x14ac:dyDescent="0.25"/>
    <row r="12" spans="1:14" ht="27.75" customHeight="1" x14ac:dyDescent="0.35">
      <c r="A12" s="21" t="s">
        <v>12</v>
      </c>
      <c r="B12" s="22"/>
      <c r="C12" s="23">
        <f>IF(ISBLANK(A10),"#N/A",IF(A10&gt;0,1,0))</f>
        <v>1</v>
      </c>
      <c r="D12" s="13" t="str">
        <f>IF(C12=1,"Il y a eu au moins un retour de congé maternité ou d'adoption au cours de la période de référence annuelle considérée avec augmentation pendant ce congé.",IF(AND(A10&lt;&gt;"",A10=0,ISBLANK(B10)),"Il n'y a pas eu de retours de congé maternité ou d'adoption au cours de la période de référence annuelle considérée.",IF(AND(A10&lt;&gt;"",B10&lt;&gt;"",A10=0,B10=0),"Il n'y a pas eu d'augmentations salariales pendant la durée du ou des congés maternité ou d’adoption","")))</f>
        <v>Il y a eu au moins un retour de congé maternité ou d'adoption au cours de la période de référence annuelle considérée avec augmentation pendant ce congé.</v>
      </c>
      <c r="E12" s="15"/>
    </row>
    <row r="13" spans="1:14" ht="27.75" customHeight="1" x14ac:dyDescent="0.35">
      <c r="A13" s="129" t="s">
        <v>49</v>
      </c>
      <c r="B13" s="129"/>
      <c r="C13" s="19">
        <f>IF(C12=1,ABS(ROUND(100*C10,1)),IF(C12=0,"INCALCULABLE","#N/A"))</f>
        <v>100</v>
      </c>
      <c r="D13" s="18"/>
      <c r="E13" s="12"/>
    </row>
    <row r="14" spans="1:14" ht="27.75" customHeight="1" x14ac:dyDescent="0.25">
      <c r="A14" s="118" t="s">
        <v>31</v>
      </c>
      <c r="B14" s="118"/>
      <c r="C14" s="20">
        <f>VLOOKUP(C13,Barèmes!J8:K9,2)</f>
        <v>15</v>
      </c>
      <c r="D14" s="13"/>
      <c r="E14" s="13"/>
      <c r="F14" s="13"/>
      <c r="G14" s="13"/>
      <c r="H14" s="13"/>
      <c r="I14" s="13"/>
      <c r="J14" s="13"/>
      <c r="K14" s="13"/>
      <c r="L14" s="13"/>
      <c r="M14" s="13"/>
      <c r="N14" s="13"/>
    </row>
    <row r="17" spans="1:4" ht="19.5" customHeight="1" x14ac:dyDescent="0.25">
      <c r="A17" s="68" t="s">
        <v>77</v>
      </c>
      <c r="B17" s="69"/>
      <c r="C17" s="69"/>
      <c r="D17" s="69"/>
    </row>
    <row r="18" spans="1:4" ht="19.5" customHeight="1" x14ac:dyDescent="0.25">
      <c r="A18" s="68" t="s">
        <v>85</v>
      </c>
      <c r="B18" s="68"/>
      <c r="C18" s="68"/>
      <c r="D18" s="68"/>
    </row>
  </sheetData>
  <mergeCells count="8">
    <mergeCell ref="A1:L1"/>
    <mergeCell ref="A14:B14"/>
    <mergeCell ref="A13:B13"/>
    <mergeCell ref="C8:C9"/>
    <mergeCell ref="A8:B8"/>
    <mergeCell ref="A4:L4"/>
    <mergeCell ref="A5:L5"/>
    <mergeCell ref="A6:L6"/>
  </mergeCells>
  <pageMargins left="0.7" right="0.7" top="0.75" bottom="0.75" header="0.3" footer="0.3"/>
  <pageSetup paperSize="9" scale="60"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13"/>
  <sheetViews>
    <sheetView zoomScale="80" zoomScaleNormal="80" workbookViewId="0">
      <selection activeCell="E21" sqref="E21"/>
    </sheetView>
  </sheetViews>
  <sheetFormatPr baseColWidth="10" defaultRowHeight="15" x14ac:dyDescent="0.25"/>
  <cols>
    <col min="1" max="2" width="27" style="7" customWidth="1"/>
    <col min="3" max="3" width="25.5703125" style="7" customWidth="1"/>
    <col min="4" max="4" width="27.42578125" style="7" customWidth="1"/>
    <col min="5" max="5" width="26.85546875" style="7" customWidth="1"/>
    <col min="6" max="6" width="9.5703125" style="7" customWidth="1"/>
    <col min="7" max="16384" width="11.42578125" style="7"/>
  </cols>
  <sheetData>
    <row r="1" spans="1:12" ht="33.75" x14ac:dyDescent="0.25">
      <c r="A1" s="6" t="s">
        <v>35</v>
      </c>
      <c r="C1" s="8"/>
      <c r="D1" s="8"/>
    </row>
    <row r="2" spans="1:12" ht="15" customHeight="1" x14ac:dyDescent="0.25">
      <c r="A2" s="6"/>
      <c r="C2" s="8"/>
      <c r="D2" s="8"/>
    </row>
    <row r="4" spans="1:12" s="14" customFormat="1" ht="23.25" x14ac:dyDescent="0.35">
      <c r="A4" s="118" t="s">
        <v>40</v>
      </c>
      <c r="B4" s="118"/>
      <c r="C4" s="118"/>
      <c r="D4" s="118"/>
      <c r="E4" s="118"/>
      <c r="F4" s="118"/>
      <c r="G4" s="118"/>
      <c r="H4" s="118"/>
      <c r="I4" s="118"/>
      <c r="J4" s="118"/>
      <c r="K4" s="118"/>
      <c r="L4" s="118"/>
    </row>
    <row r="5" spans="1:12" s="14" customFormat="1" ht="23.25" x14ac:dyDescent="0.35">
      <c r="A5" s="9" t="s">
        <v>11</v>
      </c>
    </row>
    <row r="6" spans="1:12" s="14" customFormat="1" ht="72" customHeight="1" x14ac:dyDescent="0.35">
      <c r="A6" s="125" t="s">
        <v>74</v>
      </c>
      <c r="B6" s="125"/>
      <c r="C6" s="125"/>
      <c r="D6" s="125"/>
      <c r="E6" s="125"/>
      <c r="F6" s="125"/>
      <c r="G6" s="125"/>
      <c r="H6" s="125"/>
      <c r="I6" s="125"/>
      <c r="J6" s="125"/>
      <c r="K6" s="125"/>
      <c r="L6" s="125"/>
    </row>
    <row r="7" spans="1:12" ht="25.5" customHeight="1" x14ac:dyDescent="0.25"/>
    <row r="8" spans="1:12" ht="54" customHeight="1" x14ac:dyDescent="0.25">
      <c r="A8" s="126" t="s">
        <v>70</v>
      </c>
      <c r="B8" s="132"/>
      <c r="C8" s="127"/>
      <c r="D8" s="124" t="s">
        <v>38</v>
      </c>
    </row>
    <row r="9" spans="1:12" ht="23.25" x14ac:dyDescent="0.25">
      <c r="A9" s="89" t="s">
        <v>16</v>
      </c>
      <c r="B9" s="89" t="s">
        <v>17</v>
      </c>
      <c r="C9" s="89" t="s">
        <v>39</v>
      </c>
      <c r="D9" s="124"/>
    </row>
    <row r="10" spans="1:12" ht="45" customHeight="1" x14ac:dyDescent="0.25">
      <c r="A10" s="4">
        <v>1</v>
      </c>
      <c r="B10" s="4">
        <v>9</v>
      </c>
      <c r="C10" s="5">
        <f>A10+B10</f>
        <v>10</v>
      </c>
      <c r="D10" s="36">
        <f>IF(C10=10,MIN(A10,B10),"TOTAL différent de 10")</f>
        <v>1</v>
      </c>
    </row>
    <row r="11" spans="1:12" ht="25.5" customHeight="1" x14ac:dyDescent="0.25"/>
    <row r="12" spans="1:12" ht="43.5" customHeight="1" x14ac:dyDescent="0.25">
      <c r="A12" s="130" t="s">
        <v>54</v>
      </c>
      <c r="B12" s="131"/>
      <c r="C12" s="37">
        <f>IF(D10&lt;&gt;"TOTAL différent de 10",D10,"#N/A")</f>
        <v>1</v>
      </c>
      <c r="D12" s="13" t="str">
        <f>IF(C10=10,IF(A10&gt;B10,"Les femmes sont sur-représentées parmi les salariés les mieux rémunérés.",IF(B10&gt;A10,"Les hommes sont sur-représentés parmi les salariés les mieux rémunérés.","Les hommes et les femmes sont à parité parmi les salariés les mieux rémunérés."))," ")</f>
        <v>Les hommes sont sur-représentés parmi les salariés les mieux rémunérés.</v>
      </c>
    </row>
    <row r="13" spans="1:12" ht="43.5" customHeight="1" x14ac:dyDescent="0.25">
      <c r="A13" s="118" t="s">
        <v>37</v>
      </c>
      <c r="B13" s="118"/>
      <c r="C13" s="28">
        <f>VLOOKUP(C12,Barèmes!M8:N10,2)</f>
        <v>0</v>
      </c>
    </row>
  </sheetData>
  <mergeCells count="6">
    <mergeCell ref="D8:D9"/>
    <mergeCell ref="A12:B12"/>
    <mergeCell ref="A8:C8"/>
    <mergeCell ref="A13:B13"/>
    <mergeCell ref="A4:L4"/>
    <mergeCell ref="A6:L6"/>
  </mergeCells>
  <pageMargins left="0.7" right="0.7" top="0.75" bottom="0.75" header="0.3" footer="0.3"/>
  <pageSetup paperSize="9" scale="62"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tabSelected="1" topLeftCell="A7" zoomScale="90" zoomScaleNormal="90" workbookViewId="0">
      <selection activeCell="M20" sqref="M20"/>
    </sheetView>
  </sheetViews>
  <sheetFormatPr baseColWidth="10" defaultRowHeight="15" x14ac:dyDescent="0.25"/>
  <cols>
    <col min="1" max="1" width="57.42578125" style="7" customWidth="1"/>
    <col min="2" max="6" width="25.7109375" style="7" customWidth="1"/>
    <col min="7" max="16384" width="11.42578125" style="7"/>
  </cols>
  <sheetData>
    <row r="1" spans="1:6" ht="33.75" x14ac:dyDescent="0.25">
      <c r="A1" s="6" t="s">
        <v>44</v>
      </c>
    </row>
    <row r="2" spans="1:6" ht="14.25" customHeight="1" x14ac:dyDescent="0.25">
      <c r="A2" s="40"/>
    </row>
    <row r="3" spans="1:6" x14ac:dyDescent="0.25">
      <c r="A3" s="81"/>
    </row>
    <row r="4" spans="1:6" s="10" customFormat="1" ht="23.25" x14ac:dyDescent="0.35">
      <c r="A4" s="41" t="s">
        <v>81</v>
      </c>
      <c r="B4" s="14"/>
    </row>
    <row r="5" spans="1:6" s="10" customFormat="1" ht="23.25" x14ac:dyDescent="0.35">
      <c r="A5" s="41"/>
      <c r="B5" s="14"/>
    </row>
    <row r="6" spans="1:6" s="10" customFormat="1" ht="103.5" customHeight="1" x14ac:dyDescent="0.25">
      <c r="A6" s="133" t="s">
        <v>71</v>
      </c>
      <c r="B6" s="134"/>
      <c r="C6" s="134"/>
      <c r="D6" s="134"/>
      <c r="E6" s="134"/>
      <c r="F6" s="135"/>
    </row>
    <row r="7" spans="1:6" s="10" customFormat="1" x14ac:dyDescent="0.25">
      <c r="A7" s="82"/>
      <c r="B7" s="82"/>
      <c r="C7" s="82"/>
      <c r="D7" s="82"/>
      <c r="E7" s="82"/>
      <c r="F7" s="82"/>
    </row>
    <row r="9" spans="1:6" ht="81" customHeight="1" thickBot="1" x14ac:dyDescent="0.3">
      <c r="A9" s="1"/>
      <c r="B9" s="42" t="s">
        <v>41</v>
      </c>
      <c r="C9" s="42" t="s">
        <v>43</v>
      </c>
      <c r="D9" s="42" t="s">
        <v>45</v>
      </c>
      <c r="E9" s="42" t="s">
        <v>83</v>
      </c>
      <c r="F9" s="42" t="s">
        <v>42</v>
      </c>
    </row>
    <row r="10" spans="1:6" ht="42" customHeight="1" thickTop="1" thickBot="1" x14ac:dyDescent="0.3">
      <c r="A10" s="43" t="s">
        <v>51</v>
      </c>
      <c r="B10" s="55">
        <f>'1- Ecart rémunération'!C36</f>
        <v>1</v>
      </c>
      <c r="C10" s="56">
        <v>40</v>
      </c>
      <c r="D10" s="76">
        <f>'1- Ecart rémunération'!C37</f>
        <v>1.8</v>
      </c>
      <c r="E10" s="56">
        <f>B10*C10</f>
        <v>40</v>
      </c>
      <c r="F10" s="55">
        <f>IF(B10=1,'1- Ecart rémunération'!C38,IF(B10=0,"","#N/A"))</f>
        <v>38</v>
      </c>
    </row>
    <row r="11" spans="1:6" ht="42" customHeight="1" thickBot="1" x14ac:dyDescent="0.3">
      <c r="A11" s="44" t="s">
        <v>52</v>
      </c>
      <c r="B11" s="57">
        <f>'2- Ecart augmentations'!B20</f>
        <v>1</v>
      </c>
      <c r="C11" s="57">
        <v>20</v>
      </c>
      <c r="D11" s="77">
        <f>'2- Ecart augmentations'!B21</f>
        <v>7</v>
      </c>
      <c r="E11" s="57">
        <f>B11*C11</f>
        <v>20</v>
      </c>
      <c r="F11" s="57">
        <f>IF(B11=1,'2- Ecart augmentations'!B22,IF(B11=0,"","#N/A"))</f>
        <v>20</v>
      </c>
    </row>
    <row r="12" spans="1:6" ht="42" customHeight="1" thickTop="1" thickBot="1" x14ac:dyDescent="0.3">
      <c r="A12" s="45" t="s">
        <v>53</v>
      </c>
      <c r="B12" s="58">
        <f>'3- Ecart promotions'!B20</f>
        <v>1</v>
      </c>
      <c r="C12" s="59">
        <v>15</v>
      </c>
      <c r="D12" s="78">
        <f>'3- Ecart promotions'!B21</f>
        <v>0.8</v>
      </c>
      <c r="E12" s="59">
        <f>B12*C12</f>
        <v>15</v>
      </c>
      <c r="F12" s="55">
        <f>IF(B12=1,'3- Ecart promotions'!B22,IF(B12=0,"","#N/A"))</f>
        <v>15</v>
      </c>
    </row>
    <row r="13" spans="1:6" ht="66" customHeight="1" thickBot="1" x14ac:dyDescent="0.3">
      <c r="A13" s="44" t="s">
        <v>34</v>
      </c>
      <c r="B13" s="57">
        <f>'4- Retour maternité'!C12</f>
        <v>1</v>
      </c>
      <c r="C13" s="57">
        <v>15</v>
      </c>
      <c r="D13" s="60">
        <f>'4- Retour maternité'!C13</f>
        <v>100</v>
      </c>
      <c r="E13" s="57">
        <f>B13*C13</f>
        <v>15</v>
      </c>
      <c r="F13" s="57">
        <f>IF(B13=1,'4- Retour maternité'!C14,IF(B13=0,"","#N/A"))</f>
        <v>15</v>
      </c>
    </row>
    <row r="14" spans="1:6" ht="60" customHeight="1" x14ac:dyDescent="0.25">
      <c r="A14" s="46" t="s">
        <v>35</v>
      </c>
      <c r="B14" s="61">
        <v>1</v>
      </c>
      <c r="C14" s="62">
        <v>10</v>
      </c>
      <c r="D14" s="61">
        <f>'5- 10 + hautes rémunérations'!C12</f>
        <v>1</v>
      </c>
      <c r="E14" s="62">
        <f>B14*C14</f>
        <v>10</v>
      </c>
      <c r="F14" s="61">
        <f>'5- 10 + hautes rémunérations'!C13</f>
        <v>0</v>
      </c>
    </row>
    <row r="15" spans="1:6" ht="42" customHeight="1" x14ac:dyDescent="0.25">
      <c r="A15" s="47" t="s">
        <v>10</v>
      </c>
      <c r="B15" s="63"/>
      <c r="C15" s="65"/>
      <c r="D15" s="63"/>
      <c r="E15" s="65">
        <f>SUM(E10:E14)</f>
        <v>100</v>
      </c>
      <c r="F15" s="64">
        <f>SUM(F10:F14)</f>
        <v>88</v>
      </c>
    </row>
    <row r="16" spans="1:6" ht="42" customHeight="1" x14ac:dyDescent="0.25">
      <c r="A16" s="48" t="s">
        <v>9</v>
      </c>
      <c r="B16" s="49"/>
      <c r="C16" s="50"/>
      <c r="D16" s="49"/>
      <c r="E16" s="50">
        <v>100</v>
      </c>
      <c r="F16" s="83">
        <f>IF(E15&gt;=75,F15*E16/E15,"INCALCULABLE")</f>
        <v>88</v>
      </c>
    </row>
    <row r="17" spans="1:1" ht="21" x14ac:dyDescent="0.35">
      <c r="A17" s="12"/>
    </row>
  </sheetData>
  <mergeCells count="1">
    <mergeCell ref="A6:F6"/>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2"/>
  <sheetViews>
    <sheetView workbookViewId="0">
      <selection activeCell="K21" sqref="K21"/>
    </sheetView>
  </sheetViews>
  <sheetFormatPr baseColWidth="10" defaultRowHeight="15" x14ac:dyDescent="0.25"/>
  <cols>
    <col min="1" max="2" width="13.7109375" style="7" customWidth="1"/>
    <col min="3" max="3" width="4.28515625" style="7" customWidth="1"/>
    <col min="4" max="5" width="13.7109375" style="7" customWidth="1"/>
    <col min="6" max="6" width="4.28515625" style="7" customWidth="1"/>
    <col min="7" max="8" width="13.7109375" style="7" customWidth="1"/>
    <col min="9" max="9" width="4.28515625" style="7" customWidth="1"/>
    <col min="10" max="11" width="15.7109375" style="7" customWidth="1"/>
    <col min="12" max="12" width="4.28515625" style="7" customWidth="1"/>
    <col min="13" max="14" width="15.7109375" style="7" customWidth="1"/>
    <col min="15" max="16384" width="11.42578125" style="7"/>
  </cols>
  <sheetData>
    <row r="1" spans="1:14" ht="33.75" x14ac:dyDescent="0.25">
      <c r="A1" s="6" t="s">
        <v>69</v>
      </c>
    </row>
    <row r="4" spans="1:14" ht="21" x14ac:dyDescent="0.35">
      <c r="A4" s="33" t="s">
        <v>82</v>
      </c>
    </row>
    <row r="5" spans="1:14" ht="25.5" customHeight="1" x14ac:dyDescent="0.25"/>
    <row r="6" spans="1:14" s="34" customFormat="1" ht="78.75" customHeight="1" x14ac:dyDescent="0.25">
      <c r="A6" s="136" t="s">
        <v>48</v>
      </c>
      <c r="B6" s="136"/>
      <c r="D6" s="136" t="s">
        <v>46</v>
      </c>
      <c r="E6" s="136"/>
      <c r="G6" s="136" t="s">
        <v>47</v>
      </c>
      <c r="H6" s="136"/>
      <c r="J6" s="136" t="s">
        <v>50</v>
      </c>
      <c r="K6" s="136"/>
      <c r="M6" s="136" t="s">
        <v>6</v>
      </c>
      <c r="N6" s="136"/>
    </row>
    <row r="7" spans="1:14" s="35" customFormat="1" x14ac:dyDescent="0.25">
      <c r="A7" s="66" t="s">
        <v>4</v>
      </c>
      <c r="B7" s="66" t="s">
        <v>5</v>
      </c>
      <c r="D7" s="66" t="s">
        <v>4</v>
      </c>
      <c r="E7" s="66" t="s">
        <v>5</v>
      </c>
      <c r="G7" s="66" t="s">
        <v>4</v>
      </c>
      <c r="H7" s="66" t="s">
        <v>5</v>
      </c>
      <c r="J7" s="66" t="s">
        <v>4</v>
      </c>
      <c r="K7" s="66" t="s">
        <v>5</v>
      </c>
      <c r="M7" s="66" t="s">
        <v>4</v>
      </c>
      <c r="N7" s="66" t="s">
        <v>5</v>
      </c>
    </row>
    <row r="8" spans="1:14" x14ac:dyDescent="0.25">
      <c r="A8" s="93">
        <v>0</v>
      </c>
      <c r="B8" s="66">
        <v>40</v>
      </c>
      <c r="D8" s="93">
        <v>0</v>
      </c>
      <c r="E8" s="66">
        <v>20</v>
      </c>
      <c r="G8" s="93">
        <v>0</v>
      </c>
      <c r="H8" s="66">
        <v>15</v>
      </c>
      <c r="J8" s="67">
        <v>0</v>
      </c>
      <c r="K8" s="66">
        <v>0</v>
      </c>
      <c r="M8" s="67">
        <v>0</v>
      </c>
      <c r="N8" s="66">
        <v>0</v>
      </c>
    </row>
    <row r="9" spans="1:14" x14ac:dyDescent="0.25">
      <c r="A9" s="93">
        <v>0.05</v>
      </c>
      <c r="B9" s="66">
        <v>39</v>
      </c>
      <c r="D9" s="93">
        <v>2.0499999999999998</v>
      </c>
      <c r="E9" s="66">
        <v>10</v>
      </c>
      <c r="G9" s="93">
        <v>2.0499999999999998</v>
      </c>
      <c r="H9" s="66">
        <v>10</v>
      </c>
      <c r="J9" s="67">
        <v>100</v>
      </c>
      <c r="K9" s="66">
        <v>15</v>
      </c>
      <c r="M9" s="67">
        <v>2</v>
      </c>
      <c r="N9" s="66">
        <v>5</v>
      </c>
    </row>
    <row r="10" spans="1:14" x14ac:dyDescent="0.25">
      <c r="A10" s="93">
        <v>1.05</v>
      </c>
      <c r="B10" s="66">
        <v>38</v>
      </c>
      <c r="D10" s="93">
        <v>5.05</v>
      </c>
      <c r="E10" s="66">
        <v>5</v>
      </c>
      <c r="G10" s="93">
        <v>5.05</v>
      </c>
      <c r="H10" s="66">
        <v>5</v>
      </c>
      <c r="M10" s="67">
        <v>4</v>
      </c>
      <c r="N10" s="66">
        <v>10</v>
      </c>
    </row>
    <row r="11" spans="1:14" x14ac:dyDescent="0.25">
      <c r="A11" s="93">
        <v>2.0499999999999998</v>
      </c>
      <c r="B11" s="66">
        <v>37</v>
      </c>
      <c r="D11" s="93">
        <v>10.050000000000001</v>
      </c>
      <c r="E11" s="66">
        <v>0</v>
      </c>
      <c r="G11" s="93">
        <v>10.050000000000001</v>
      </c>
      <c r="H11" s="66">
        <v>0</v>
      </c>
      <c r="M11" s="31"/>
    </row>
    <row r="12" spans="1:14" x14ac:dyDescent="0.25">
      <c r="A12" s="93">
        <v>3.05</v>
      </c>
      <c r="B12" s="66">
        <v>36</v>
      </c>
      <c r="D12" s="30"/>
    </row>
    <row r="13" spans="1:14" x14ac:dyDescent="0.25">
      <c r="A13" s="93">
        <v>4.05</v>
      </c>
      <c r="B13" s="66">
        <v>35</v>
      </c>
      <c r="D13" s="30"/>
    </row>
    <row r="14" spans="1:14" x14ac:dyDescent="0.25">
      <c r="A14" s="93">
        <v>5.05</v>
      </c>
      <c r="B14" s="66">
        <v>34</v>
      </c>
      <c r="D14" s="30"/>
    </row>
    <row r="15" spans="1:14" x14ac:dyDescent="0.25">
      <c r="A15" s="93">
        <v>6.05</v>
      </c>
      <c r="B15" s="66">
        <v>33</v>
      </c>
      <c r="D15" s="30"/>
    </row>
    <row r="16" spans="1:14" x14ac:dyDescent="0.25">
      <c r="A16" s="93">
        <v>7.05</v>
      </c>
      <c r="B16" s="66">
        <v>31</v>
      </c>
      <c r="D16" s="30"/>
    </row>
    <row r="17" spans="1:4" x14ac:dyDescent="0.25">
      <c r="A17" s="93">
        <v>8.0500000000000007</v>
      </c>
      <c r="B17" s="66">
        <v>29</v>
      </c>
      <c r="D17" s="30"/>
    </row>
    <row r="18" spans="1:4" x14ac:dyDescent="0.25">
      <c r="A18" s="93">
        <v>9.0500000000000007</v>
      </c>
      <c r="B18" s="66">
        <v>27</v>
      </c>
      <c r="D18" s="30"/>
    </row>
    <row r="19" spans="1:4" x14ac:dyDescent="0.25">
      <c r="A19" s="93">
        <v>10.050000000000001</v>
      </c>
      <c r="B19" s="66">
        <v>25</v>
      </c>
      <c r="D19" s="30"/>
    </row>
    <row r="20" spans="1:4" x14ac:dyDescent="0.25">
      <c r="A20" s="93">
        <v>11.05</v>
      </c>
      <c r="B20" s="66">
        <v>23</v>
      </c>
      <c r="D20" s="30"/>
    </row>
    <row r="21" spans="1:4" x14ac:dyDescent="0.25">
      <c r="A21" s="93">
        <v>12.05</v>
      </c>
      <c r="B21" s="66">
        <v>21</v>
      </c>
      <c r="D21" s="30"/>
    </row>
    <row r="22" spans="1:4" x14ac:dyDescent="0.25">
      <c r="A22" s="93">
        <v>13.05</v>
      </c>
      <c r="B22" s="66">
        <v>19</v>
      </c>
      <c r="D22" s="30"/>
    </row>
    <row r="23" spans="1:4" x14ac:dyDescent="0.25">
      <c r="A23" s="93">
        <v>14.05</v>
      </c>
      <c r="B23" s="66">
        <v>17</v>
      </c>
      <c r="D23" s="30"/>
    </row>
    <row r="24" spans="1:4" x14ac:dyDescent="0.25">
      <c r="A24" s="93">
        <v>15.05</v>
      </c>
      <c r="B24" s="66">
        <v>14</v>
      </c>
      <c r="D24" s="30"/>
    </row>
    <row r="25" spans="1:4" x14ac:dyDescent="0.25">
      <c r="A25" s="93">
        <v>16.05</v>
      </c>
      <c r="B25" s="66">
        <v>11</v>
      </c>
      <c r="D25" s="30"/>
    </row>
    <row r="26" spans="1:4" x14ac:dyDescent="0.25">
      <c r="A26" s="93">
        <v>17.05</v>
      </c>
      <c r="B26" s="66">
        <v>8</v>
      </c>
      <c r="D26" s="30"/>
    </row>
    <row r="27" spans="1:4" x14ac:dyDescent="0.25">
      <c r="A27" s="93">
        <v>18.05</v>
      </c>
      <c r="B27" s="66">
        <v>5</v>
      </c>
      <c r="D27" s="30"/>
    </row>
    <row r="28" spans="1:4" x14ac:dyDescent="0.25">
      <c r="A28" s="93">
        <v>19.05</v>
      </c>
      <c r="B28" s="66">
        <v>2</v>
      </c>
      <c r="D28" s="30"/>
    </row>
    <row r="29" spans="1:4" x14ac:dyDescent="0.25">
      <c r="A29" s="93">
        <v>20.05</v>
      </c>
      <c r="B29" s="66">
        <v>0</v>
      </c>
    </row>
    <row r="30" spans="1:4" x14ac:dyDescent="0.25">
      <c r="A30" s="32"/>
    </row>
    <row r="31" spans="1:4" x14ac:dyDescent="0.25">
      <c r="A31" s="32"/>
    </row>
    <row r="32" spans="1:4" x14ac:dyDescent="0.25">
      <c r="A32" s="32"/>
    </row>
  </sheetData>
  <mergeCells count="5">
    <mergeCell ref="A6:B6"/>
    <mergeCell ref="D6:E6"/>
    <mergeCell ref="G6:H6"/>
    <mergeCell ref="J6:K6"/>
    <mergeCell ref="M6:N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5</vt:i4>
      </vt:variant>
    </vt:vector>
  </HeadingPairs>
  <TitlesOfParts>
    <vt:vector size="12" baseType="lpstr">
      <vt:lpstr>1- Ecart rémunération</vt:lpstr>
      <vt:lpstr>2- Ecart augmentations</vt:lpstr>
      <vt:lpstr>3- Ecart promotions</vt:lpstr>
      <vt:lpstr>4- Retour maternité</vt:lpstr>
      <vt:lpstr>5- 10 + hautes rémunérations</vt:lpstr>
      <vt:lpstr>Index</vt:lpstr>
      <vt:lpstr>Barèmes</vt:lpstr>
      <vt:lpstr>'1- Ecart rémunération'!Zone_d_impression</vt:lpstr>
      <vt:lpstr>'2- Ecart augmentations'!Zone_d_impression</vt:lpstr>
      <vt:lpstr>'3- Ecart promotions'!Zone_d_impression</vt:lpstr>
      <vt:lpstr>'4- Retour maternité'!Zone_d_impression</vt:lpstr>
      <vt:lpstr>'5- 10 + hautes rémunérations'!Zone_d_impression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Matthieu Verclytte</cp:lastModifiedBy>
  <cp:lastPrinted>2018-12-21T13:20:43Z</cp:lastPrinted>
  <dcterms:created xsi:type="dcterms:W3CDTF">2018-06-27T07:13:52Z</dcterms:created>
  <dcterms:modified xsi:type="dcterms:W3CDTF">2025-03-21T23:35:13Z</dcterms:modified>
</cp:coreProperties>
</file>