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zhang/Downloads/"/>
    </mc:Choice>
  </mc:AlternateContent>
  <xr:revisionPtr revIDLastSave="0" documentId="13_ncr:1_{0155CC31-94F2-4446-87B2-84F42A47C2F8}" xr6:coauthVersionLast="47" xr6:coauthVersionMax="47" xr10:uidLastSave="{00000000-0000-0000-0000-000000000000}"/>
  <bookViews>
    <workbookView xWindow="40" yWindow="760" windowWidth="20340" windowHeight="17300" activeTab="1" xr2:uid="{00000000-000D-0000-FFFF-FFFF00000000}"/>
  </bookViews>
  <sheets>
    <sheet name=" CDS Calculation" sheetId="1" r:id="rId1"/>
    <sheet name="CDS Bootstrapping" sheetId="4" r:id="rId2"/>
  </sheets>
  <definedNames>
    <definedName name="solver_adj" localSheetId="0" hidden="1">' CDS Calculation'!$C$3</definedName>
    <definedName name="solver_adj" localSheetId="1" hidden="1">'CDS Bootstrapping'!$E$7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 CDS Calculation'!$C$18</definedName>
    <definedName name="solver_opt" localSheetId="1" hidden="1">'CDS Bootstrapping'!$C$22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/>
  <c r="D11" i="4"/>
  <c r="D32" i="4"/>
  <c r="F7" i="1"/>
  <c r="G7" i="1"/>
  <c r="E7" i="1"/>
  <c r="D7" i="1"/>
  <c r="C7" i="1"/>
  <c r="C11" i="4"/>
  <c r="C32" i="4"/>
  <c r="E2" i="1" l="1"/>
  <c r="I28" i="4" l="1"/>
  <c r="I33" i="4"/>
  <c r="I36" i="4" s="1"/>
  <c r="C25" i="4"/>
  <c r="C27" i="4"/>
  <c r="C33" i="4" s="1"/>
  <c r="C12" i="4"/>
  <c r="D12" i="4" l="1"/>
  <c r="C15" i="4"/>
  <c r="C36" i="4"/>
  <c r="I37" i="4"/>
  <c r="I40" i="4"/>
  <c r="D33" i="4"/>
  <c r="D40" i="4" s="1"/>
  <c r="C40" i="4"/>
  <c r="J33" i="4"/>
  <c r="I34" i="4"/>
  <c r="C34" i="4"/>
  <c r="C37" i="4" s="1"/>
  <c r="C13" i="4"/>
  <c r="C16" i="4" s="1"/>
  <c r="C8" i="1"/>
  <c r="C11" i="1" s="1"/>
  <c r="D13" i="4" l="1"/>
  <c r="E12" i="4"/>
  <c r="D15" i="4"/>
  <c r="C19" i="4"/>
  <c r="J36" i="4"/>
  <c r="J40" i="4"/>
  <c r="J37" i="4"/>
  <c r="D36" i="4"/>
  <c r="D34" i="4"/>
  <c r="D37" i="4" s="1"/>
  <c r="D8" i="1"/>
  <c r="D11" i="1" s="1"/>
  <c r="J34" i="4"/>
  <c r="I41" i="4"/>
  <c r="C9" i="1"/>
  <c r="E13" i="4" l="1"/>
  <c r="E15" i="4"/>
  <c r="D16" i="4"/>
  <c r="D19" i="4"/>
  <c r="C15" i="1"/>
  <c r="C12" i="1"/>
  <c r="I38" i="4"/>
  <c r="I43" i="4" s="1"/>
  <c r="E8" i="1"/>
  <c r="D9" i="1"/>
  <c r="C38" i="4"/>
  <c r="C41" i="4"/>
  <c r="E19" i="4" l="1"/>
  <c r="E16" i="4"/>
  <c r="D12" i="1"/>
  <c r="D15" i="1"/>
  <c r="F8" i="1"/>
  <c r="E9" i="1"/>
  <c r="E11" i="1"/>
  <c r="C43" i="4"/>
  <c r="C17" i="4" l="1"/>
  <c r="C20" i="4"/>
  <c r="E12" i="1"/>
  <c r="E15" i="1"/>
  <c r="G8" i="1"/>
  <c r="G11" i="1" s="1"/>
  <c r="F11" i="1"/>
  <c r="F9" i="1"/>
  <c r="F12" i="1" l="1"/>
  <c r="F15" i="1"/>
  <c r="G9" i="1"/>
  <c r="C22" i="4"/>
  <c r="G15" i="1" l="1"/>
  <c r="C16" i="1" s="1"/>
  <c r="G12" i="1"/>
  <c r="C13" i="1" s="1"/>
  <c r="C18" i="1" l="1"/>
</calcChain>
</file>

<file path=xl/sharedStrings.xml><?xml version="1.0" encoding="utf-8"?>
<sst xmlns="http://schemas.openxmlformats.org/spreadsheetml/2006/main" count="63" uniqueCount="24">
  <si>
    <t>Time</t>
  </si>
  <si>
    <t>Recovery Rate</t>
  </si>
  <si>
    <t>DF</t>
  </si>
  <si>
    <t>Fee Leg</t>
  </si>
  <si>
    <t>Fee if no default</t>
  </si>
  <si>
    <t>Accrual on default</t>
  </si>
  <si>
    <t>Contingent Leg</t>
  </si>
  <si>
    <t>Hazard Rate (constant)</t>
  </si>
  <si>
    <t>Spread (bp)</t>
  </si>
  <si>
    <t>Probability of Survival to Time</t>
  </si>
  <si>
    <t>Probability of default during period</t>
  </si>
  <si>
    <t>Notional</t>
  </si>
  <si>
    <t xml:space="preserve">Fee Leg Total </t>
  </si>
  <si>
    <t xml:space="preserve">Contingent Leg Total </t>
  </si>
  <si>
    <t>Difference</t>
  </si>
  <si>
    <t>CDS Length (Years)</t>
  </si>
  <si>
    <t>CDS Spread (bp)</t>
  </si>
  <si>
    <t>Hazard Rate - Period 1</t>
  </si>
  <si>
    <t>Hazard Rate - Period 2</t>
  </si>
  <si>
    <t>&lt;- Constant Hazard Rate</t>
  </si>
  <si>
    <t xml:space="preserve"> &lt;- From First CDS</t>
  </si>
  <si>
    <r>
      <t>DF  (</t>
    </r>
    <r>
      <rPr>
        <i/>
        <sz val="11"/>
        <color theme="1"/>
        <rFont val="Calibri"/>
        <family val="2"/>
        <scheme val="minor"/>
      </rPr>
      <t>flat 1% spot rate</t>
    </r>
    <r>
      <rPr>
        <sz val="11"/>
        <color theme="1"/>
        <rFont val="Calibri"/>
        <family val="2"/>
        <scheme val="minor"/>
      </rPr>
      <t>)</t>
    </r>
  </si>
  <si>
    <r>
      <t>Time  (</t>
    </r>
    <r>
      <rPr>
        <i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>)</t>
    </r>
  </si>
  <si>
    <r>
      <t>DF  (</t>
    </r>
    <r>
      <rPr>
        <i/>
        <sz val="11"/>
        <color theme="1"/>
        <rFont val="Calibri"/>
        <family val="2"/>
        <scheme val="minor"/>
      </rPr>
      <t>flat 2% spot rate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</si>
</sst>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_);_(* \(#,##0\);_(* &quot;-&quot;?_);_(@_)"/>
    <numFmt numFmtId="167" formatCode="0.0000%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66" fontId="0" fillId="0" borderId="0" xfId="0" applyNumberFormat="1"/>
    <xf numFmtId="0" fontId="2" fillId="0" borderId="0" xfId="0" applyFont="1" applyAlignment="1">
      <alignment horizontal="right"/>
    </xf>
    <xf numFmtId="166" fontId="2" fillId="0" borderId="1" xfId="0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10" fontId="0" fillId="0" borderId="0" xfId="0" applyNumberFormat="1" applyAlignment="1">
      <alignment horizontal="center"/>
    </xf>
    <xf numFmtId="167" fontId="0" fillId="2" borderId="0" xfId="0" applyNumberFormat="1" applyFill="1"/>
    <xf numFmtId="167" fontId="0" fillId="2" borderId="3" xfId="0" applyNumberFormat="1" applyFill="1" applyBorder="1"/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textRotation="90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zoomScale="130" zoomScaleNormal="130" workbookViewId="0">
      <selection activeCell="B23" sqref="B23"/>
    </sheetView>
  </sheetViews>
  <sheetFormatPr baseColWidth="10" defaultColWidth="8.83203125" defaultRowHeight="15" x14ac:dyDescent="0.2"/>
  <cols>
    <col min="1" max="1" width="6" customWidth="1"/>
    <col min="2" max="2" width="33" bestFit="1" customWidth="1"/>
    <col min="3" max="3" width="13.33203125" bestFit="1" customWidth="1"/>
  </cols>
  <sheetData>
    <row r="1" spans="1:7" x14ac:dyDescent="0.2">
      <c r="B1" t="s">
        <v>8</v>
      </c>
      <c r="C1">
        <v>150</v>
      </c>
    </row>
    <row r="2" spans="1:7" x14ac:dyDescent="0.2">
      <c r="B2" t="s">
        <v>1</v>
      </c>
      <c r="C2" s="3">
        <v>0.5</v>
      </c>
      <c r="E2">
        <f>C1/(1-C2)</f>
        <v>300</v>
      </c>
    </row>
    <row r="3" spans="1:7" x14ac:dyDescent="0.2">
      <c r="B3" t="s">
        <v>7</v>
      </c>
      <c r="C3" s="13">
        <v>0.03</v>
      </c>
    </row>
    <row r="4" spans="1:7" x14ac:dyDescent="0.2">
      <c r="B4" t="s">
        <v>11</v>
      </c>
      <c r="C4" s="6">
        <v>1000000</v>
      </c>
    </row>
    <row r="6" spans="1:7" x14ac:dyDescent="0.2">
      <c r="B6" t="s">
        <v>22</v>
      </c>
      <c r="C6" s="1">
        <v>1</v>
      </c>
      <c r="D6" s="1">
        <v>2</v>
      </c>
      <c r="E6" s="1">
        <v>3</v>
      </c>
      <c r="F6" s="1">
        <v>4</v>
      </c>
      <c r="G6" s="1">
        <v>5</v>
      </c>
    </row>
    <row r="7" spans="1:7" x14ac:dyDescent="0.2">
      <c r="B7" t="s">
        <v>23</v>
      </c>
      <c r="C7" s="15">
        <f>1/(1+0.02/2)^(2*C6)</f>
        <v>0.98029604940692083</v>
      </c>
      <c r="D7" s="15">
        <f>1/(1+0.02/2)^(2*D6)</f>
        <v>0.96098034448281622</v>
      </c>
      <c r="E7" s="15">
        <f>1/(1+0.02/2)^(2*E6)</f>
        <v>0.94204523525420658</v>
      </c>
      <c r="F7" s="15">
        <f>1/(1+0.02/2)^(2*F6)</f>
        <v>0.92348322248231218</v>
      </c>
      <c r="G7" s="15">
        <f>1/(1+0.02/2)^(2*G6)</f>
        <v>0.90528695469298315</v>
      </c>
    </row>
    <row r="8" spans="1:7" x14ac:dyDescent="0.2">
      <c r="B8" t="s">
        <v>9</v>
      </c>
      <c r="C8" s="5">
        <f>(1-C3)</f>
        <v>0.97</v>
      </c>
      <c r="D8" s="12">
        <f>C8*(1-$C$3)</f>
        <v>0.94089999999999996</v>
      </c>
      <c r="E8" s="5">
        <f t="shared" ref="E8:G8" si="0">D8*(1-$C$3)</f>
        <v>0.91267299999999996</v>
      </c>
      <c r="F8" s="5">
        <f t="shared" si="0"/>
        <v>0.88529280999999993</v>
      </c>
      <c r="G8" s="5">
        <f t="shared" si="0"/>
        <v>0.8587340256999999</v>
      </c>
    </row>
    <row r="9" spans="1:7" x14ac:dyDescent="0.2">
      <c r="B9" t="s">
        <v>10</v>
      </c>
      <c r="C9" s="12">
        <f>1-C8</f>
        <v>3.0000000000000027E-2</v>
      </c>
      <c r="D9" s="12">
        <f>C8-D8</f>
        <v>2.9100000000000015E-2</v>
      </c>
      <c r="E9" s="12">
        <f t="shared" ref="E9:G9" si="1">D8-E8</f>
        <v>2.8227000000000002E-2</v>
      </c>
      <c r="F9" s="12">
        <f t="shared" si="1"/>
        <v>2.7380190000000026E-2</v>
      </c>
      <c r="G9" s="12">
        <f t="shared" si="1"/>
        <v>2.6558784300000027E-2</v>
      </c>
    </row>
    <row r="10" spans="1:7" x14ac:dyDescent="0.2">
      <c r="C10" s="1"/>
      <c r="D10" s="1"/>
      <c r="E10" s="1"/>
      <c r="F10" s="1"/>
      <c r="G10" s="1"/>
    </row>
    <row r="11" spans="1:7" x14ac:dyDescent="0.2">
      <c r="A11" s="16" t="s">
        <v>3</v>
      </c>
      <c r="B11" s="4" t="s">
        <v>4</v>
      </c>
      <c r="C11" s="7">
        <f>$C$1/10000*C8*$C$4*C7</f>
        <v>14263.307518870697</v>
      </c>
      <c r="D11" s="7">
        <f t="shared" ref="D11:G11" si="2">$C$1/10000*D8*$C$4*D7</f>
        <v>13562.796091858227</v>
      </c>
      <c r="E11" s="7">
        <f t="shared" si="2"/>
        <v>12896.688764927436</v>
      </c>
      <c r="F11" s="7">
        <f t="shared" si="2"/>
        <v>12263.295855288317</v>
      </c>
      <c r="G11" s="7">
        <f t="shared" si="2"/>
        <v>11661.010665257982</v>
      </c>
    </row>
    <row r="12" spans="1:7" ht="16" thickBot="1" x14ac:dyDescent="0.25">
      <c r="A12" s="16"/>
      <c r="B12" s="4" t="s">
        <v>5</v>
      </c>
      <c r="C12" s="7">
        <f>1/2*C9*$C$1/10000*$C$4*C7</f>
        <v>220.56661111655737</v>
      </c>
      <c r="D12" s="7">
        <f t="shared" ref="D12:G12" si="3">1/2*D9*$C$1/10000*$C$4*D7</f>
        <v>209.73396018337476</v>
      </c>
      <c r="E12" s="7">
        <f t="shared" si="3"/>
        <v>199.43333141640366</v>
      </c>
      <c r="F12" s="7">
        <f t="shared" si="3"/>
        <v>189.63859570033503</v>
      </c>
      <c r="G12" s="7">
        <f t="shared" si="3"/>
        <v>180.32490719471127</v>
      </c>
    </row>
    <row r="13" spans="1:7" ht="16" thickBot="1" x14ac:dyDescent="0.25">
      <c r="B13" s="8" t="s">
        <v>12</v>
      </c>
      <c r="C13" s="9">
        <f>SUM(C11:G12)</f>
        <v>65646.796301814044</v>
      </c>
      <c r="D13" s="7"/>
      <c r="E13" s="7"/>
      <c r="F13" s="7"/>
      <c r="G13" s="7"/>
    </row>
    <row r="14" spans="1:7" x14ac:dyDescent="0.2">
      <c r="B14" s="2"/>
      <c r="C14" s="7"/>
      <c r="D14" s="7"/>
      <c r="E14" s="7"/>
      <c r="F14" s="7"/>
      <c r="G14" s="7"/>
    </row>
    <row r="15" spans="1:7" ht="16" thickBot="1" x14ac:dyDescent="0.25">
      <c r="B15" s="4" t="s">
        <v>6</v>
      </c>
      <c r="C15" s="7">
        <f>(1-$C$2)*$C$4*C9*C7</f>
        <v>14704.440741103825</v>
      </c>
      <c r="D15" s="7">
        <f>(1-$C$2)*$C$4*D9*D7</f>
        <v>13982.264012224983</v>
      </c>
      <c r="E15" s="7">
        <f t="shared" ref="E15:F15" si="4">(1-$C$2)*$C$4*E9*E7</f>
        <v>13295.555427760246</v>
      </c>
      <c r="F15" s="7">
        <f t="shared" si="4"/>
        <v>12642.573046689002</v>
      </c>
      <c r="G15" s="7">
        <f>(1-$C$2)*$C$4*G9*G7</f>
        <v>12021.660479647418</v>
      </c>
    </row>
    <row r="16" spans="1:7" ht="16" thickBot="1" x14ac:dyDescent="0.25">
      <c r="B16" s="8" t="s">
        <v>13</v>
      </c>
      <c r="C16" s="9">
        <f>SUM(C15:G15)</f>
        <v>66646.49370742547</v>
      </c>
      <c r="D16" s="7"/>
      <c r="E16" s="7"/>
      <c r="F16" s="7"/>
      <c r="G16" s="7"/>
    </row>
    <row r="18" spans="2:3" x14ac:dyDescent="0.2">
      <c r="B18" s="2" t="s">
        <v>14</v>
      </c>
      <c r="C18" s="7">
        <f>C13-C16</f>
        <v>-999.6974056114268</v>
      </c>
    </row>
  </sheetData>
  <mergeCells count="1"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showGridLines="0" tabSelected="1" zoomScale="140" zoomScaleNormal="140" workbookViewId="0">
      <selection activeCell="F11" sqref="F11"/>
    </sheetView>
  </sheetViews>
  <sheetFormatPr baseColWidth="10" defaultColWidth="8.83203125" defaultRowHeight="15" x14ac:dyDescent="0.2"/>
  <cols>
    <col min="1" max="1" width="6" customWidth="1"/>
    <col min="2" max="2" width="33" bestFit="1" customWidth="1"/>
    <col min="3" max="6" width="13.83203125" customWidth="1"/>
    <col min="7" max="7" width="52.6640625" customWidth="1"/>
    <col min="8" max="8" width="33" bestFit="1" customWidth="1"/>
    <col min="9" max="9" width="13.33203125" bestFit="1" customWidth="1"/>
  </cols>
  <sheetData>
    <row r="1" spans="1:8" x14ac:dyDescent="0.2">
      <c r="B1" t="s">
        <v>15</v>
      </c>
      <c r="C1">
        <v>1</v>
      </c>
      <c r="D1">
        <v>2</v>
      </c>
      <c r="E1">
        <v>3</v>
      </c>
      <c r="F1">
        <v>4</v>
      </c>
    </row>
    <row r="2" spans="1:8" x14ac:dyDescent="0.2">
      <c r="B2" t="s">
        <v>16</v>
      </c>
      <c r="C2">
        <v>100</v>
      </c>
      <c r="D2">
        <v>150</v>
      </c>
      <c r="E2">
        <v>200</v>
      </c>
      <c r="F2">
        <v>250</v>
      </c>
    </row>
    <row r="3" spans="1:8" x14ac:dyDescent="0.2">
      <c r="C3" s="3"/>
    </row>
    <row r="5" spans="1:8" x14ac:dyDescent="0.2">
      <c r="B5" t="s">
        <v>8</v>
      </c>
      <c r="C5">
        <v>200</v>
      </c>
    </row>
    <row r="6" spans="1:8" x14ac:dyDescent="0.2">
      <c r="B6" t="s">
        <v>1</v>
      </c>
      <c r="C6" s="3">
        <v>0.5</v>
      </c>
      <c r="D6" s="3"/>
      <c r="E6" s="3"/>
      <c r="F6" s="3"/>
    </row>
    <row r="7" spans="1:8" x14ac:dyDescent="0.2">
      <c r="B7" t="s">
        <v>17</v>
      </c>
      <c r="C7" s="13">
        <v>1.9802E-2</v>
      </c>
      <c r="D7" s="13">
        <v>3.9708E-2</v>
      </c>
      <c r="E7" s="13">
        <v>6.0155016572845672E-2</v>
      </c>
      <c r="F7" s="13"/>
    </row>
    <row r="8" spans="1:8" x14ac:dyDescent="0.2">
      <c r="B8" t="s">
        <v>11</v>
      </c>
      <c r="C8" s="6">
        <v>1000000</v>
      </c>
      <c r="D8" s="6"/>
      <c r="E8" s="6"/>
      <c r="F8" s="6"/>
    </row>
    <row r="10" spans="1:8" x14ac:dyDescent="0.2">
      <c r="B10" t="s">
        <v>0</v>
      </c>
      <c r="C10" s="1">
        <v>1</v>
      </c>
      <c r="D10" s="1">
        <v>2</v>
      </c>
      <c r="E10" s="1">
        <v>3</v>
      </c>
      <c r="F10" s="1"/>
      <c r="G10" s="1"/>
      <c r="H10" s="1"/>
    </row>
    <row r="11" spans="1:8" x14ac:dyDescent="0.2">
      <c r="B11" t="s">
        <v>23</v>
      </c>
      <c r="C11" s="15">
        <f>1/(1+0.02/2)^2</f>
        <v>0.98029604940692083</v>
      </c>
      <c r="D11" s="15">
        <f>1/(1+0.02/2)^(2*D10)</f>
        <v>0.96098034448281622</v>
      </c>
      <c r="E11" s="15">
        <f>1/(1+0.02/2)^(2*E10)</f>
        <v>0.94204523525420658</v>
      </c>
      <c r="F11" s="15"/>
      <c r="G11" s="1"/>
      <c r="H11" s="1"/>
    </row>
    <row r="12" spans="1:8" x14ac:dyDescent="0.2">
      <c r="B12" t="s">
        <v>9</v>
      </c>
      <c r="C12" s="5">
        <f>(1-C7)</f>
        <v>0.98019800000000001</v>
      </c>
      <c r="D12" s="5">
        <f>C12*(1-D7)</f>
        <v>0.94127629781600008</v>
      </c>
      <c r="E12" s="5">
        <f>D12*(1-E7)</f>
        <v>0.8846538065212517</v>
      </c>
      <c r="F12" s="5"/>
      <c r="G12" s="5"/>
      <c r="H12" s="5"/>
    </row>
    <row r="13" spans="1:8" x14ac:dyDescent="0.2">
      <c r="B13" t="s">
        <v>10</v>
      </c>
      <c r="C13" s="5">
        <f>1-C12</f>
        <v>1.9801999999999986E-2</v>
      </c>
      <c r="D13" s="5">
        <f>C12-D12</f>
        <v>3.8921702183999929E-2</v>
      </c>
      <c r="E13" s="5">
        <f>D12-E12</f>
        <v>5.6622491294748389E-2</v>
      </c>
      <c r="F13" s="5"/>
      <c r="G13" s="5"/>
      <c r="H13" s="5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6"/>
      <c r="B15" s="4" t="s">
        <v>4</v>
      </c>
      <c r="C15" s="7">
        <f>$C$5/10000*C12*$C$8*C11</f>
        <v>19217.684540731298</v>
      </c>
      <c r="D15" s="7">
        <f>$C$5/10000*D12*$C$8*D11</f>
        <v>18090.960418574592</v>
      </c>
      <c r="E15" s="7">
        <f>$C$5/10000*E12*$C$8*E11</f>
        <v>16667.678065656837</v>
      </c>
      <c r="F15" s="7"/>
      <c r="G15" s="7"/>
      <c r="H15" s="7"/>
    </row>
    <row r="16" spans="1:8" ht="16" thickBot="1" x14ac:dyDescent="0.25">
      <c r="A16" s="16"/>
      <c r="B16" s="4" t="s">
        <v>5</v>
      </c>
      <c r="C16" s="7">
        <f>1/2*C13*$C$5/10000*$C$8*C11</f>
        <v>194.11822370355833</v>
      </c>
      <c r="D16" s="7">
        <f>1/2*D13*$C$5/10000*$C$8*D11</f>
        <v>374.02990772637833</v>
      </c>
      <c r="E16" s="7">
        <f>1/2*E13*$C$5/10000*$C$8*E11</f>
        <v>533.40948132440519</v>
      </c>
      <c r="F16" s="7"/>
      <c r="G16" s="7"/>
      <c r="H16" s="7"/>
    </row>
    <row r="17" spans="2:11" ht="16" thickBot="1" x14ac:dyDescent="0.25">
      <c r="B17" s="8" t="s">
        <v>12</v>
      </c>
      <c r="C17" s="9">
        <f>SUM(C15:H16)</f>
        <v>55077.880637717077</v>
      </c>
      <c r="D17" s="7"/>
      <c r="E17" s="7"/>
      <c r="G17" s="7"/>
      <c r="H17" s="7"/>
    </row>
    <row r="18" spans="2:11" x14ac:dyDescent="0.2">
      <c r="B18" s="2"/>
      <c r="C18" s="7"/>
      <c r="D18" s="7"/>
      <c r="E18" s="7"/>
      <c r="F18" s="7"/>
      <c r="G18" s="7"/>
      <c r="H18" s="7"/>
    </row>
    <row r="19" spans="2:11" ht="16" thickBot="1" x14ac:dyDescent="0.25">
      <c r="B19" s="4" t="s">
        <v>6</v>
      </c>
      <c r="C19" s="7">
        <f>(1-$C$6)*$C$8*C13*C11</f>
        <v>9705.9111851779162</v>
      </c>
      <c r="D19" s="7">
        <f>(1-$C$6)*$C$8*D13*D11</f>
        <v>18701.495386318915</v>
      </c>
      <c r="E19" s="7">
        <f>(1-$C$6)*$C$8*E13*E11</f>
        <v>26670.474066220257</v>
      </c>
      <c r="F19" s="7"/>
      <c r="G19" s="7"/>
      <c r="H19" s="7"/>
    </row>
    <row r="20" spans="2:11" ht="16" thickBot="1" x14ac:dyDescent="0.25">
      <c r="B20" s="8" t="s">
        <v>13</v>
      </c>
      <c r="C20" s="9">
        <f>SUM(C19:H19)</f>
        <v>55077.880637717084</v>
      </c>
      <c r="D20" s="7"/>
      <c r="E20" s="7"/>
      <c r="F20" s="7"/>
      <c r="G20" s="7"/>
      <c r="H20" s="7"/>
    </row>
    <row r="21" spans="2:11" x14ac:dyDescent="0.2">
      <c r="F21" s="7"/>
    </row>
    <row r="22" spans="2:11" x14ac:dyDescent="0.2">
      <c r="B22" s="2" t="s">
        <v>14</v>
      </c>
      <c r="C22" s="7">
        <f>C17-C20</f>
        <v>0</v>
      </c>
    </row>
    <row r="25" spans="2:11" x14ac:dyDescent="0.2">
      <c r="B25" t="s">
        <v>8</v>
      </c>
      <c r="C25">
        <f>D2</f>
        <v>150</v>
      </c>
      <c r="H25" t="s">
        <v>8</v>
      </c>
      <c r="I25">
        <v>150</v>
      </c>
    </row>
    <row r="26" spans="2:11" ht="16" thickBot="1" x14ac:dyDescent="0.25">
      <c r="B26" t="s">
        <v>1</v>
      </c>
      <c r="C26" s="3">
        <v>0.4</v>
      </c>
      <c r="H26" t="s">
        <v>1</v>
      </c>
      <c r="I26" s="3">
        <v>0.4</v>
      </c>
    </row>
    <row r="27" spans="2:11" x14ac:dyDescent="0.2">
      <c r="B27" t="s">
        <v>17</v>
      </c>
      <c r="C27" s="10">
        <f>C7</f>
        <v>1.9802E-2</v>
      </c>
      <c r="D27" t="s">
        <v>20</v>
      </c>
      <c r="H27" t="s">
        <v>17</v>
      </c>
      <c r="I27" s="10">
        <v>2.4691358025904567E-2</v>
      </c>
      <c r="K27" t="s">
        <v>19</v>
      </c>
    </row>
    <row r="28" spans="2:11" ht="16" thickBot="1" x14ac:dyDescent="0.25">
      <c r="B28" t="s">
        <v>18</v>
      </c>
      <c r="C28" s="14">
        <v>3.3074177820983368E-2</v>
      </c>
      <c r="H28" t="s">
        <v>18</v>
      </c>
      <c r="I28" s="11">
        <f>I27</f>
        <v>2.4691358025904567E-2</v>
      </c>
    </row>
    <row r="29" spans="2:11" x14ac:dyDescent="0.2">
      <c r="B29" t="s">
        <v>11</v>
      </c>
      <c r="C29" s="6">
        <v>1000000</v>
      </c>
      <c r="H29" t="s">
        <v>11</v>
      </c>
      <c r="I29" s="6">
        <v>1000000</v>
      </c>
    </row>
    <row r="31" spans="2:11" x14ac:dyDescent="0.2">
      <c r="B31" t="s">
        <v>0</v>
      </c>
      <c r="C31" s="1">
        <v>1</v>
      </c>
      <c r="D31" s="1">
        <v>2</v>
      </c>
      <c r="E31" s="1"/>
      <c r="F31" s="1"/>
      <c r="G31" s="1"/>
      <c r="H31" t="s">
        <v>0</v>
      </c>
      <c r="I31" s="1">
        <v>1</v>
      </c>
      <c r="J31" s="1">
        <v>2</v>
      </c>
    </row>
    <row r="32" spans="2:11" x14ac:dyDescent="0.2">
      <c r="B32" t="s">
        <v>21</v>
      </c>
      <c r="C32" s="15">
        <f>1/(1+0.01/2)^(2*C31)</f>
        <v>0.99007450310635903</v>
      </c>
      <c r="D32" s="15">
        <f>1/(1+0.01/2)^(2*D31)</f>
        <v>0.9802475217013038</v>
      </c>
      <c r="E32" s="1"/>
      <c r="F32" s="1"/>
      <c r="G32" s="1"/>
      <c r="H32" t="s">
        <v>2</v>
      </c>
      <c r="I32" s="1">
        <v>0.99</v>
      </c>
      <c r="J32" s="1">
        <v>0.98</v>
      </c>
    </row>
    <row r="33" spans="2:10" x14ac:dyDescent="0.2">
      <c r="B33" t="s">
        <v>9</v>
      </c>
      <c r="C33" s="5">
        <f>(1-C27)</f>
        <v>0.98019800000000001</v>
      </c>
      <c r="D33" s="5">
        <f>C33*(1-$C$28)</f>
        <v>0.94777875704822778</v>
      </c>
      <c r="E33" s="5"/>
      <c r="F33" s="5"/>
      <c r="G33" s="5"/>
      <c r="H33" t="s">
        <v>9</v>
      </c>
      <c r="I33" s="5">
        <f>(1-I27)</f>
        <v>0.97530864197409539</v>
      </c>
      <c r="J33" s="5">
        <f>I33*(1-$I$28)</f>
        <v>0.95122694710935418</v>
      </c>
    </row>
    <row r="34" spans="2:10" x14ac:dyDescent="0.2">
      <c r="B34" t="s">
        <v>10</v>
      </c>
      <c r="C34" s="5">
        <f>1-C33</f>
        <v>1.9801999999999986E-2</v>
      </c>
      <c r="D34" s="5">
        <f>C33-D33</f>
        <v>3.2419242951772231E-2</v>
      </c>
      <c r="E34" s="5"/>
      <c r="F34" s="5"/>
      <c r="G34" s="5"/>
      <c r="H34" t="s">
        <v>10</v>
      </c>
      <c r="I34" s="5">
        <f>1-I33</f>
        <v>2.4691358025904608E-2</v>
      </c>
      <c r="J34" s="5">
        <f>I33-J33</f>
        <v>2.408169486474121E-2</v>
      </c>
    </row>
    <row r="35" spans="2:10" x14ac:dyDescent="0.2">
      <c r="C35" s="1"/>
      <c r="D35" s="1"/>
      <c r="E35" s="1"/>
      <c r="F35" s="1"/>
      <c r="G35" s="1"/>
      <c r="I35" s="1"/>
      <c r="J35" s="1"/>
    </row>
    <row r="36" spans="2:10" x14ac:dyDescent="0.2">
      <c r="B36" s="4" t="s">
        <v>4</v>
      </c>
      <c r="C36" s="7">
        <f>$C$25/10000*C33*$C$29*C32</f>
        <v>14557.035716937702</v>
      </c>
      <c r="D36" s="7">
        <f>$C$25/10000*D33*$C$29*D32</f>
        <v>13935.86666576501</v>
      </c>
      <c r="E36" s="7"/>
      <c r="F36" s="7"/>
      <c r="G36" s="7"/>
      <c r="H36" s="4" t="s">
        <v>4</v>
      </c>
      <c r="I36" s="7">
        <f>$I$25/10000*I33*$I$29*I32</f>
        <v>14483.333333315317</v>
      </c>
      <c r="J36" s="7">
        <f>$I$25/10000*J33*$I$29*J32</f>
        <v>13983.036122507507</v>
      </c>
    </row>
    <row r="37" spans="2:10" ht="16" thickBot="1" x14ac:dyDescent="0.25">
      <c r="B37" s="4" t="s">
        <v>5</v>
      </c>
      <c r="C37" s="7">
        <f>1/2*(C34)*$C$25/10000*$C$29*C32</f>
        <v>147.04091482884084</v>
      </c>
      <c r="D37" s="7">
        <f>1/2*(D34)*$C$25/10000*$C$29*D32</f>
        <v>238.34161919180391</v>
      </c>
      <c r="E37" s="7"/>
      <c r="F37" s="7"/>
      <c r="G37" s="7"/>
      <c r="H37" s="4" t="s">
        <v>5</v>
      </c>
      <c r="I37" s="7">
        <f>1/2*(1-I33)*$I$25/10000*$I$29*I32</f>
        <v>183.33333334234172</v>
      </c>
      <c r="J37" s="7">
        <f>1/2*(I33-J33)*$I$25/10000*$I$29*J32</f>
        <v>177.00045725584789</v>
      </c>
    </row>
    <row r="38" spans="2:10" ht="16" thickBot="1" x14ac:dyDescent="0.25">
      <c r="B38" s="8" t="s">
        <v>12</v>
      </c>
      <c r="C38" s="9">
        <f>SUM(C36:H37)</f>
        <v>28878.284916723358</v>
      </c>
      <c r="D38" s="7"/>
      <c r="E38" s="7"/>
      <c r="F38" s="7"/>
      <c r="G38" s="7"/>
      <c r="H38" s="8" t="s">
        <v>12</v>
      </c>
      <c r="I38" s="9">
        <f>SUM(I36:M37)</f>
        <v>28826.703246421013</v>
      </c>
      <c r="J38" s="7"/>
    </row>
    <row r="39" spans="2:10" x14ac:dyDescent="0.2">
      <c r="B39" s="2"/>
      <c r="C39" s="7"/>
      <c r="D39" s="7"/>
      <c r="E39" s="7"/>
      <c r="F39" s="7"/>
      <c r="G39" s="7"/>
      <c r="H39" s="2"/>
      <c r="I39" s="7"/>
      <c r="J39" s="7"/>
    </row>
    <row r="40" spans="2:10" ht="16" thickBot="1" x14ac:dyDescent="0.25">
      <c r="B40" s="4" t="s">
        <v>6</v>
      </c>
      <c r="C40" s="7">
        <f>(1-$C$26)*$C$29*(1-C33)*C32</f>
        <v>11763.273186307264</v>
      </c>
      <c r="D40" s="7">
        <f>(1-$C$26)*$C$29*(C33-D33)*D32</f>
        <v>19067.329535344314</v>
      </c>
      <c r="E40" s="7"/>
      <c r="F40" s="7"/>
      <c r="G40" s="7"/>
      <c r="H40" s="4" t="s">
        <v>6</v>
      </c>
      <c r="I40" s="7">
        <f>(1-$I$26)*$I$29*(1-I33)*I32</f>
        <v>14666.666667387337</v>
      </c>
      <c r="J40" s="7">
        <f>(1-$I$26)*$I$29*(I33-J33)*J32</f>
        <v>14160.036580467831</v>
      </c>
    </row>
    <row r="41" spans="2:10" ht="16" thickBot="1" x14ac:dyDescent="0.25">
      <c r="B41" s="8" t="s">
        <v>13</v>
      </c>
      <c r="C41" s="9">
        <f>SUM(C40:H40)</f>
        <v>30830.602721651579</v>
      </c>
      <c r="D41" s="7"/>
      <c r="E41" s="7"/>
      <c r="F41" s="7"/>
      <c r="G41" s="7"/>
      <c r="H41" s="8" t="s">
        <v>13</v>
      </c>
      <c r="I41" s="9">
        <f>SUM(I40:M40)</f>
        <v>28826.70324785517</v>
      </c>
      <c r="J41" s="7"/>
    </row>
    <row r="43" spans="2:10" x14ac:dyDescent="0.2">
      <c r="B43" s="2" t="s">
        <v>14</v>
      </c>
      <c r="C43" s="7">
        <f>C38-C41</f>
        <v>-1952.3178049282214</v>
      </c>
      <c r="H43" s="2" t="s">
        <v>14</v>
      </c>
      <c r="I43" s="7">
        <f>I38-I41</f>
        <v>-1.4341567293740809E-6</v>
      </c>
    </row>
  </sheetData>
  <mergeCells count="1"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CDS Calculation</vt:lpstr>
      <vt:lpstr>CDS Bootstrapping</vt:lpstr>
    </vt:vector>
  </TitlesOfParts>
  <Company>OneWest Bank, FSB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Henniger, Jay</dc:creator>
  <cp:lastModifiedBy>Vincent W Zhang</cp:lastModifiedBy>
  <dcterms:created xsi:type="dcterms:W3CDTF">2012-11-07T00:45:48Z</dcterms:created>
  <dcterms:modified xsi:type="dcterms:W3CDTF">2025-02-25T18:00:23Z</dcterms:modified>
</cp:coreProperties>
</file>