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vincentzhang/Downloads/"/>
    </mc:Choice>
  </mc:AlternateContent>
  <xr:revisionPtr revIDLastSave="0" documentId="8_{9F40D2E2-7BFB-E747-975F-10EB96E3E69D}" xr6:coauthVersionLast="47" xr6:coauthVersionMax="47" xr10:uidLastSave="{00000000-0000-0000-0000-000000000000}"/>
  <bookViews>
    <workbookView xWindow="0" yWindow="760" windowWidth="30240" windowHeight="17320" xr2:uid="{00000000-000D-0000-FFFF-FFFF00000000}"/>
  </bookViews>
  <sheets>
    <sheet name="BMA Sample Result" sheetId="1" r:id="rId1"/>
    <sheet name="Total CF Example" sheetId="2" r:id="rId2"/>
    <sheet name="Delta" sheetId="6" r:id="rId3"/>
    <sheet name="Scheduled Balance Example" sheetId="3" r:id="rId4"/>
    <sheet name="Prepayment Example" sheetId="5" r:id="rId5"/>
    <sheet name="Sheet4" sheetId="4" r:id="rId6"/>
  </sheets>
  <definedNames>
    <definedName name="solver_adj" localSheetId="5" hidden="1">Sheet4!$H$8</definedName>
    <definedName name="solver_cvg" localSheetId="5" hidden="1">0.0001</definedName>
    <definedName name="solver_drv" localSheetId="5" hidden="1">1</definedName>
    <definedName name="solver_eng" localSheetId="5" hidden="1">1</definedName>
    <definedName name="solver_est" localSheetId="5" hidden="1">1</definedName>
    <definedName name="solver_itr" localSheetId="5" hidden="1">2147483647</definedName>
    <definedName name="solver_mip" localSheetId="5" hidden="1">2147483647</definedName>
    <definedName name="solver_mni" localSheetId="5" hidden="1">30</definedName>
    <definedName name="solver_mrt" localSheetId="5" hidden="1">0.075</definedName>
    <definedName name="solver_msl" localSheetId="5" hidden="1">2</definedName>
    <definedName name="solver_neg" localSheetId="5" hidden="1">1</definedName>
    <definedName name="solver_nod" localSheetId="5" hidden="1">2147483647</definedName>
    <definedName name="solver_num" localSheetId="5" hidden="1">0</definedName>
    <definedName name="solver_nwt" localSheetId="5" hidden="1">1</definedName>
    <definedName name="solver_opt" localSheetId="5" hidden="1">Sheet4!$G$8</definedName>
    <definedName name="solver_pre" localSheetId="5" hidden="1">0.000001</definedName>
    <definedName name="solver_rbv" localSheetId="5" hidden="1">1</definedName>
    <definedName name="solver_rlx" localSheetId="5" hidden="1">2</definedName>
    <definedName name="solver_rsd" localSheetId="5" hidden="1">0</definedName>
    <definedName name="solver_scl" localSheetId="5" hidden="1">1</definedName>
    <definedName name="solver_sho" localSheetId="5" hidden="1">2</definedName>
    <definedName name="solver_ssz" localSheetId="5" hidden="1">100</definedName>
    <definedName name="solver_tim" localSheetId="5" hidden="1">2147483647</definedName>
    <definedName name="solver_tol" localSheetId="5" hidden="1">0.01</definedName>
    <definedName name="solver_typ" localSheetId="5" hidden="1">3</definedName>
    <definedName name="solver_val" localSheetId="5" hidden="1">99</definedName>
    <definedName name="solver_ver" localSheetId="5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0" i="2" l="1"/>
  <c r="O20" i="2"/>
  <c r="L8" i="2"/>
  <c r="B8" i="2"/>
  <c r="B4" i="4" l="1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3" i="4"/>
  <c r="B2" i="4"/>
  <c r="A20" i="6" l="1"/>
  <c r="A21" i="6"/>
  <c r="A22" i="6"/>
  <c r="A23" i="6"/>
  <c r="A24" i="6"/>
  <c r="A25" i="6"/>
  <c r="A26" i="6"/>
  <c r="A27" i="6"/>
  <c r="A28" i="6"/>
  <c r="A29" i="6"/>
  <c r="A30" i="6"/>
  <c r="A31" i="6"/>
  <c r="E20" i="2"/>
  <c r="E20" i="6" s="1"/>
  <c r="E21" i="2"/>
  <c r="E21" i="6" s="1"/>
  <c r="E22" i="2"/>
  <c r="E22" i="6" s="1"/>
  <c r="E23" i="2"/>
  <c r="E23" i="6" s="1"/>
  <c r="E24" i="2"/>
  <c r="E24" i="6" s="1"/>
  <c r="E25" i="2"/>
  <c r="E25" i="6" s="1"/>
  <c r="E26" i="2"/>
  <c r="E26" i="6" s="1"/>
  <c r="E27" i="2"/>
  <c r="E27" i="6" s="1"/>
  <c r="E28" i="2"/>
  <c r="E28" i="6" s="1"/>
  <c r="E29" i="2"/>
  <c r="E29" i="6" s="1"/>
  <c r="E30" i="2"/>
  <c r="E30" i="6" s="1"/>
  <c r="E31" i="2"/>
  <c r="E31" i="6" s="1"/>
  <c r="J8" i="2"/>
  <c r="J8" i="6" s="1"/>
  <c r="A8" i="6"/>
  <c r="M8" i="6"/>
  <c r="N8" i="6"/>
  <c r="O8" i="6"/>
  <c r="A9" i="6"/>
  <c r="M9" i="6"/>
  <c r="N9" i="6"/>
  <c r="O9" i="6"/>
  <c r="A10" i="6"/>
  <c r="M10" i="6"/>
  <c r="N10" i="6"/>
  <c r="O10" i="6"/>
  <c r="A11" i="6"/>
  <c r="M11" i="6"/>
  <c r="N11" i="6"/>
  <c r="O11" i="6"/>
  <c r="A12" i="6"/>
  <c r="M12" i="6"/>
  <c r="N12" i="6"/>
  <c r="O12" i="6"/>
  <c r="A13" i="6"/>
  <c r="M13" i="6"/>
  <c r="N13" i="6"/>
  <c r="O13" i="6"/>
  <c r="A14" i="6"/>
  <c r="E14" i="6"/>
  <c r="M14" i="6"/>
  <c r="N14" i="6"/>
  <c r="O14" i="6"/>
  <c r="A15" i="6"/>
  <c r="M15" i="6"/>
  <c r="N15" i="6"/>
  <c r="O15" i="6"/>
  <c r="A16" i="6"/>
  <c r="M16" i="6"/>
  <c r="N16" i="6"/>
  <c r="O16" i="6"/>
  <c r="A17" i="6"/>
  <c r="M17" i="6"/>
  <c r="N17" i="6"/>
  <c r="O17" i="6"/>
  <c r="A18" i="6"/>
  <c r="M18" i="6"/>
  <c r="N18" i="6"/>
  <c r="O18" i="6"/>
  <c r="A19" i="6"/>
  <c r="M19" i="6"/>
  <c r="N19" i="6"/>
  <c r="O19" i="6"/>
  <c r="B7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A7" i="6"/>
  <c r="E10" i="2"/>
  <c r="E10" i="6" s="1"/>
  <c r="E11" i="2"/>
  <c r="E11" i="6" s="1"/>
  <c r="E12" i="2"/>
  <c r="E12" i="6" s="1"/>
  <c r="E13" i="2"/>
  <c r="E13" i="6" s="1"/>
  <c r="E14" i="2"/>
  <c r="E15" i="2"/>
  <c r="E15" i="6" s="1"/>
  <c r="E16" i="2"/>
  <c r="E16" i="6" s="1"/>
  <c r="E17" i="2"/>
  <c r="E17" i="6" s="1"/>
  <c r="E18" i="2"/>
  <c r="E18" i="6" s="1"/>
  <c r="E19" i="2"/>
  <c r="E19" i="6" s="1"/>
  <c r="E9" i="2"/>
  <c r="E9" i="6" s="1"/>
  <c r="C8" i="2"/>
  <c r="C8" i="6" l="1"/>
  <c r="K8" i="2"/>
  <c r="P8" i="2"/>
  <c r="P8" i="6" s="1"/>
  <c r="O20" i="6" l="1"/>
  <c r="N20" i="6"/>
  <c r="M20" i="2" l="1"/>
  <c r="M20" i="6" s="1"/>
  <c r="E8" i="2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P10" i="5"/>
  <c r="E10" i="5"/>
  <c r="E9" i="5"/>
  <c r="E8" i="5"/>
  <c r="E7" i="5"/>
  <c r="E6" i="5"/>
  <c r="E5" i="5"/>
  <c r="E4" i="5"/>
  <c r="E3" i="5"/>
  <c r="E2" i="5"/>
  <c r="G2" i="5" s="1"/>
  <c r="B2" i="5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H34" i="3" s="1"/>
  <c r="G35" i="3"/>
  <c r="G36" i="3"/>
  <c r="G37" i="3"/>
  <c r="G3" i="3"/>
  <c r="G4" i="3"/>
  <c r="G5" i="3"/>
  <c r="G6" i="3"/>
  <c r="G7" i="3"/>
  <c r="G8" i="3"/>
  <c r="G2" i="3"/>
  <c r="B2" i="3"/>
  <c r="E2" i="3" s="1"/>
  <c r="M10" i="3"/>
  <c r="D2" i="3" s="1"/>
  <c r="H10" i="3" l="1"/>
  <c r="H22" i="3"/>
  <c r="H7" i="3"/>
  <c r="H30" i="3"/>
  <c r="H26" i="3"/>
  <c r="H18" i="3"/>
  <c r="H3" i="3"/>
  <c r="H14" i="3"/>
  <c r="H6" i="3"/>
  <c r="H33" i="3"/>
  <c r="H21" i="3"/>
  <c r="H9" i="3"/>
  <c r="H5" i="3"/>
  <c r="H32" i="3"/>
  <c r="H20" i="3"/>
  <c r="H12" i="3"/>
  <c r="F8" i="2"/>
  <c r="F8" i="6" s="1"/>
  <c r="E8" i="6"/>
  <c r="G8" i="2"/>
  <c r="I8" i="2"/>
  <c r="H8" i="2"/>
  <c r="H8" i="6" s="1"/>
  <c r="H37" i="3"/>
  <c r="H29" i="3"/>
  <c r="H25" i="3"/>
  <c r="H17" i="3"/>
  <c r="H13" i="3"/>
  <c r="H2" i="3"/>
  <c r="H36" i="3"/>
  <c r="H28" i="3"/>
  <c r="H24" i="3"/>
  <c r="H16" i="3"/>
  <c r="H8" i="3"/>
  <c r="H4" i="3"/>
  <c r="H35" i="3"/>
  <c r="H31" i="3"/>
  <c r="H27" i="3"/>
  <c r="H23" i="3"/>
  <c r="H19" i="3"/>
  <c r="H15" i="3"/>
  <c r="H11" i="3"/>
  <c r="H2" i="5"/>
  <c r="I2" i="5" s="1"/>
  <c r="L8" i="6"/>
  <c r="K8" i="6"/>
  <c r="C2" i="3"/>
  <c r="B3" i="3" s="1"/>
  <c r="E3" i="3" s="1"/>
  <c r="D3" i="3" s="1"/>
  <c r="C3" i="3" s="1"/>
  <c r="B4" i="3" s="1"/>
  <c r="E4" i="3" s="1"/>
  <c r="D4" i="3" s="1"/>
  <c r="C4" i="3" s="1"/>
  <c r="B5" i="3" s="1"/>
  <c r="E5" i="3" s="1"/>
  <c r="D5" i="3" s="1"/>
  <c r="C5" i="3" s="1"/>
  <c r="B6" i="3" s="1"/>
  <c r="D8" i="2" l="1"/>
  <c r="Q8" i="2"/>
  <c r="Q8" i="6" s="1"/>
  <c r="G8" i="6"/>
  <c r="J2" i="5"/>
  <c r="K2" i="5" s="1"/>
  <c r="I3" i="3"/>
  <c r="I5" i="3"/>
  <c r="I2" i="3"/>
  <c r="I4" i="3"/>
  <c r="C9" i="2"/>
  <c r="I8" i="6"/>
  <c r="D8" i="6"/>
  <c r="E6" i="3"/>
  <c r="D6" i="3" s="1"/>
  <c r="C6" i="3" s="1"/>
  <c r="O21" i="2" l="1"/>
  <c r="O21" i="6" s="1"/>
  <c r="N21" i="2"/>
  <c r="G9" i="2"/>
  <c r="F9" i="2"/>
  <c r="F9" i="6" s="1"/>
  <c r="I9" i="2"/>
  <c r="B7" i="3"/>
  <c r="E7" i="3" s="1"/>
  <c r="D7" i="3" s="1"/>
  <c r="C7" i="3" s="1"/>
  <c r="I6" i="3"/>
  <c r="C9" i="6"/>
  <c r="K9" i="2"/>
  <c r="K9" i="6" s="1"/>
  <c r="H9" i="2"/>
  <c r="D9" i="2" s="1"/>
  <c r="J9" i="2"/>
  <c r="J9" i="6" s="1"/>
  <c r="B8" i="6"/>
  <c r="P9" i="2"/>
  <c r="P9" i="6" s="1"/>
  <c r="Q9" i="2" l="1"/>
  <c r="Q9" i="6" s="1"/>
  <c r="H9" i="6"/>
  <c r="B9" i="2"/>
  <c r="F10" i="2" s="1"/>
  <c r="G9" i="6"/>
  <c r="M21" i="2"/>
  <c r="M21" i="6" s="1"/>
  <c r="N21" i="6"/>
  <c r="B8" i="3"/>
  <c r="E8" i="3" s="1"/>
  <c r="D8" i="3" s="1"/>
  <c r="C8" i="3" s="1"/>
  <c r="I7" i="3"/>
  <c r="L9" i="2"/>
  <c r="L9" i="6" s="1"/>
  <c r="B9" i="3" l="1"/>
  <c r="E9" i="3" s="1"/>
  <c r="D9" i="3" s="1"/>
  <c r="C9" i="3" s="1"/>
  <c r="I8" i="3"/>
  <c r="J10" i="2"/>
  <c r="D9" i="6"/>
  <c r="I9" i="6"/>
  <c r="B10" i="3" l="1"/>
  <c r="E10" i="3" s="1"/>
  <c r="D10" i="3" s="1"/>
  <c r="C10" i="3" s="1"/>
  <c r="I9" i="3"/>
  <c r="C10" i="2"/>
  <c r="B9" i="6"/>
  <c r="G10" i="2"/>
  <c r="Q10" i="2" s="1"/>
  <c r="I10" i="2" l="1"/>
  <c r="K10" i="2"/>
  <c r="K10" i="6" s="1"/>
  <c r="O22" i="2"/>
  <c r="B11" i="3"/>
  <c r="E11" i="3" s="1"/>
  <c r="D11" i="3" s="1"/>
  <c r="C11" i="3" s="1"/>
  <c r="I10" i="3"/>
  <c r="H10" i="2"/>
  <c r="H10" i="6" s="1"/>
  <c r="F10" i="6"/>
  <c r="J10" i="6"/>
  <c r="Q10" i="6"/>
  <c r="G10" i="6"/>
  <c r="C10" i="6"/>
  <c r="P10" i="2"/>
  <c r="P10" i="6" s="1"/>
  <c r="N22" i="2" l="1"/>
  <c r="O22" i="6"/>
  <c r="B12" i="3"/>
  <c r="I11" i="3"/>
  <c r="D10" i="2"/>
  <c r="D10" i="6" s="1"/>
  <c r="L10" i="2"/>
  <c r="L10" i="6" s="1"/>
  <c r="E12" i="3"/>
  <c r="D12" i="3" s="1"/>
  <c r="C12" i="3" s="1"/>
  <c r="M22" i="2" l="1"/>
  <c r="M22" i="6" s="1"/>
  <c r="N22" i="6"/>
  <c r="B13" i="3"/>
  <c r="E13" i="3" s="1"/>
  <c r="D13" i="3" s="1"/>
  <c r="C13" i="3" s="1"/>
  <c r="I12" i="3"/>
  <c r="I10" i="6"/>
  <c r="B10" i="2"/>
  <c r="F11" i="2" s="1"/>
  <c r="B14" i="3" l="1"/>
  <c r="E14" i="3" s="1"/>
  <c r="D14" i="3" s="1"/>
  <c r="C14" i="3" s="1"/>
  <c r="I13" i="3"/>
  <c r="F11" i="6"/>
  <c r="J11" i="2"/>
  <c r="J11" i="6" s="1"/>
  <c r="B10" i="6"/>
  <c r="C11" i="2"/>
  <c r="G11" i="2"/>
  <c r="Q11" i="2" s="1"/>
  <c r="I11" i="2" l="1"/>
  <c r="O23" i="2"/>
  <c r="O23" i="6" s="1"/>
  <c r="B15" i="3"/>
  <c r="E15" i="3" s="1"/>
  <c r="D15" i="3" s="1"/>
  <c r="C15" i="3" s="1"/>
  <c r="I14" i="3"/>
  <c r="H11" i="2"/>
  <c r="D11" i="2" s="1"/>
  <c r="K11" i="2"/>
  <c r="C11" i="6"/>
  <c r="P11" i="2"/>
  <c r="P11" i="6" s="1"/>
  <c r="Q11" i="6"/>
  <c r="G11" i="6"/>
  <c r="N23" i="2" l="1"/>
  <c r="B16" i="3"/>
  <c r="I15" i="3"/>
  <c r="L11" i="2"/>
  <c r="L11" i="6" s="1"/>
  <c r="K11" i="6"/>
  <c r="H11" i="6"/>
  <c r="D11" i="6"/>
  <c r="E16" i="3"/>
  <c r="D16" i="3" s="1"/>
  <c r="C16" i="3" s="1"/>
  <c r="M23" i="2" l="1"/>
  <c r="M23" i="6" s="1"/>
  <c r="N23" i="6"/>
  <c r="B17" i="3"/>
  <c r="E17" i="3" s="1"/>
  <c r="D17" i="3" s="1"/>
  <c r="C17" i="3" s="1"/>
  <c r="I16" i="3"/>
  <c r="B11" i="2"/>
  <c r="F12" i="2" s="1"/>
  <c r="I11" i="6"/>
  <c r="B18" i="3" l="1"/>
  <c r="I17" i="3"/>
  <c r="J12" i="2"/>
  <c r="J12" i="6" s="1"/>
  <c r="B11" i="6"/>
  <c r="F12" i="6"/>
  <c r="G12" i="2"/>
  <c r="Q12" i="2" s="1"/>
  <c r="C12" i="2"/>
  <c r="I12" i="2" s="1"/>
  <c r="E18" i="3"/>
  <c r="D18" i="3" s="1"/>
  <c r="C18" i="3" s="1"/>
  <c r="O24" i="2" l="1"/>
  <c r="N24" i="2"/>
  <c r="N24" i="6" s="1"/>
  <c r="B19" i="3"/>
  <c r="I18" i="3"/>
  <c r="H12" i="2"/>
  <c r="D12" i="2" s="1"/>
  <c r="K12" i="2"/>
  <c r="Q12" i="6"/>
  <c r="G12" i="6"/>
  <c r="C12" i="6"/>
  <c r="P12" i="2"/>
  <c r="P12" i="6" s="1"/>
  <c r="E19" i="3"/>
  <c r="D19" i="3" s="1"/>
  <c r="C19" i="3" s="1"/>
  <c r="O24" i="6" l="1"/>
  <c r="M24" i="2"/>
  <c r="M24" i="6" s="1"/>
  <c r="B20" i="3"/>
  <c r="E20" i="3" s="1"/>
  <c r="D20" i="3" s="1"/>
  <c r="C20" i="3" s="1"/>
  <c r="I19" i="3"/>
  <c r="D12" i="6"/>
  <c r="H12" i="6"/>
  <c r="L12" i="2"/>
  <c r="L12" i="6" s="1"/>
  <c r="K12" i="6"/>
  <c r="B21" i="3" l="1"/>
  <c r="I20" i="3"/>
  <c r="B12" i="2"/>
  <c r="F13" i="2" s="1"/>
  <c r="I12" i="6"/>
  <c r="E21" i="3"/>
  <c r="D21" i="3" s="1"/>
  <c r="C21" i="3" s="1"/>
  <c r="B22" i="3" l="1"/>
  <c r="I21" i="3"/>
  <c r="J13" i="2"/>
  <c r="J13" i="6" s="1"/>
  <c r="B12" i="6"/>
  <c r="C13" i="2"/>
  <c r="G13" i="2"/>
  <c r="Q13" i="2" s="1"/>
  <c r="E22" i="3"/>
  <c r="D22" i="3" s="1"/>
  <c r="C22" i="3" s="1"/>
  <c r="I13" i="2" l="1"/>
  <c r="O25" i="2"/>
  <c r="N25" i="2"/>
  <c r="N25" i="6" s="1"/>
  <c r="B23" i="3"/>
  <c r="E23" i="3" s="1"/>
  <c r="D23" i="3" s="1"/>
  <c r="C23" i="3" s="1"/>
  <c r="I22" i="3"/>
  <c r="H13" i="2"/>
  <c r="H13" i="6" s="1"/>
  <c r="K13" i="2"/>
  <c r="C13" i="6"/>
  <c r="P13" i="2"/>
  <c r="P13" i="6" s="1"/>
  <c r="F13" i="6"/>
  <c r="Q13" i="6"/>
  <c r="G13" i="6"/>
  <c r="O25" i="6" l="1"/>
  <c r="M25" i="2"/>
  <c r="M25" i="6" s="1"/>
  <c r="B24" i="3"/>
  <c r="E24" i="3" s="1"/>
  <c r="D24" i="3" s="1"/>
  <c r="C24" i="3" s="1"/>
  <c r="I23" i="3"/>
  <c r="L13" i="2"/>
  <c r="L13" i="6" s="1"/>
  <c r="K13" i="6"/>
  <c r="D13" i="2"/>
  <c r="B25" i="3" l="1"/>
  <c r="E25" i="3" s="1"/>
  <c r="D25" i="3" s="1"/>
  <c r="C25" i="3" s="1"/>
  <c r="I24" i="3"/>
  <c r="D13" i="6"/>
  <c r="B13" i="2"/>
  <c r="F14" i="2" s="1"/>
  <c r="I13" i="6"/>
  <c r="B26" i="3" l="1"/>
  <c r="I25" i="3"/>
  <c r="J14" i="2"/>
  <c r="B13" i="6"/>
  <c r="G14" i="2"/>
  <c r="Q14" i="2" s="1"/>
  <c r="C14" i="2"/>
  <c r="E26" i="3"/>
  <c r="D26" i="3" s="1"/>
  <c r="C26" i="3" s="1"/>
  <c r="I14" i="2" l="1"/>
  <c r="O26" i="2"/>
  <c r="B27" i="3"/>
  <c r="E27" i="3" s="1"/>
  <c r="D27" i="3" s="1"/>
  <c r="C27" i="3" s="1"/>
  <c r="I26" i="3"/>
  <c r="H14" i="2"/>
  <c r="K14" i="2"/>
  <c r="L14" i="2" s="1"/>
  <c r="L14" i="6" s="1"/>
  <c r="C14" i="6"/>
  <c r="P14" i="2"/>
  <c r="P14" i="6" s="1"/>
  <c r="H14" i="6"/>
  <c r="Q14" i="6"/>
  <c r="G14" i="6"/>
  <c r="J14" i="6"/>
  <c r="F14" i="6"/>
  <c r="N26" i="2" l="1"/>
  <c r="O26" i="6"/>
  <c r="B28" i="3"/>
  <c r="E28" i="3" s="1"/>
  <c r="D28" i="3" s="1"/>
  <c r="C28" i="3" s="1"/>
  <c r="I27" i="3"/>
  <c r="K14" i="6"/>
  <c r="D14" i="2"/>
  <c r="M26" i="2" l="1"/>
  <c r="M26" i="6" s="1"/>
  <c r="N26" i="6"/>
  <c r="B29" i="3"/>
  <c r="E29" i="3" s="1"/>
  <c r="D29" i="3" s="1"/>
  <c r="C29" i="3" s="1"/>
  <c r="I28" i="3"/>
  <c r="D14" i="6"/>
  <c r="B14" i="2"/>
  <c r="F15" i="2" s="1"/>
  <c r="I14" i="6"/>
  <c r="B30" i="3" l="1"/>
  <c r="I29" i="3"/>
  <c r="J15" i="2"/>
  <c r="B14" i="6"/>
  <c r="G15" i="2"/>
  <c r="Q15" i="2" s="1"/>
  <c r="F15" i="6"/>
  <c r="C15" i="2"/>
  <c r="J15" i="6"/>
  <c r="E30" i="3"/>
  <c r="D30" i="3" s="1"/>
  <c r="C30" i="3" s="1"/>
  <c r="I15" i="2" l="1"/>
  <c r="O27" i="2"/>
  <c r="O27" i="6" s="1"/>
  <c r="B31" i="3"/>
  <c r="I30" i="3"/>
  <c r="H15" i="2"/>
  <c r="K15" i="2"/>
  <c r="C15" i="6"/>
  <c r="P15" i="2"/>
  <c r="P15" i="6" s="1"/>
  <c r="Q15" i="6"/>
  <c r="G15" i="6"/>
  <c r="E31" i="3"/>
  <c r="D31" i="3" s="1"/>
  <c r="C31" i="3" s="1"/>
  <c r="N27" i="2" l="1"/>
  <c r="B32" i="3"/>
  <c r="I31" i="3"/>
  <c r="L15" i="2"/>
  <c r="L15" i="6" s="1"/>
  <c r="K15" i="6"/>
  <c r="H15" i="6"/>
  <c r="D15" i="2"/>
  <c r="E32" i="3"/>
  <c r="D32" i="3" s="1"/>
  <c r="C32" i="3" s="1"/>
  <c r="M27" i="2" l="1"/>
  <c r="M27" i="6" s="1"/>
  <c r="N27" i="6"/>
  <c r="B33" i="3"/>
  <c r="E33" i="3" s="1"/>
  <c r="D33" i="3" s="1"/>
  <c r="C33" i="3" s="1"/>
  <c r="I32" i="3"/>
  <c r="B15" i="2"/>
  <c r="F16" i="2" s="1"/>
  <c r="I15" i="6"/>
  <c r="D15" i="6"/>
  <c r="B34" i="3" l="1"/>
  <c r="I33" i="3"/>
  <c r="J16" i="2"/>
  <c r="J16" i="6" s="1"/>
  <c r="B15" i="6"/>
  <c r="G16" i="2"/>
  <c r="Q16" i="2" s="1"/>
  <c r="C16" i="2"/>
  <c r="F16" i="6"/>
  <c r="E34" i="3"/>
  <c r="D34" i="3" s="1"/>
  <c r="C34" i="3" s="1"/>
  <c r="I16" i="2" l="1"/>
  <c r="O28" i="2"/>
  <c r="O28" i="6" s="1"/>
  <c r="N28" i="2"/>
  <c r="B35" i="3"/>
  <c r="E35" i="3" s="1"/>
  <c r="D35" i="3" s="1"/>
  <c r="C35" i="3" s="1"/>
  <c r="I34" i="3"/>
  <c r="H16" i="2"/>
  <c r="K16" i="2"/>
  <c r="C16" i="6"/>
  <c r="P16" i="2"/>
  <c r="P16" i="6" s="1"/>
  <c r="Q16" i="6"/>
  <c r="G16" i="6"/>
  <c r="M28" i="2" l="1"/>
  <c r="M28" i="6" s="1"/>
  <c r="N28" i="6"/>
  <c r="B36" i="3"/>
  <c r="E36" i="3" s="1"/>
  <c r="D36" i="3" s="1"/>
  <c r="C36" i="3" s="1"/>
  <c r="I35" i="3"/>
  <c r="L16" i="2"/>
  <c r="L16" i="6" s="1"/>
  <c r="K16" i="6"/>
  <c r="H16" i="6"/>
  <c r="D16" i="2"/>
  <c r="B37" i="3" l="1"/>
  <c r="E37" i="3" s="1"/>
  <c r="D37" i="3" s="1"/>
  <c r="C37" i="3" s="1"/>
  <c r="I37" i="3" s="1"/>
  <c r="I36" i="3"/>
  <c r="B16" i="2"/>
  <c r="F17" i="2" s="1"/>
  <c r="I16" i="6"/>
  <c r="D16" i="6"/>
  <c r="G3" i="5"/>
  <c r="C2" i="5"/>
  <c r="B3" i="5" s="1"/>
  <c r="H3" i="5" l="1"/>
  <c r="I3" i="5"/>
  <c r="J17" i="2"/>
  <c r="J17" i="6" s="1"/>
  <c r="B16" i="6"/>
  <c r="C17" i="2"/>
  <c r="G17" i="2"/>
  <c r="Q17" i="2" s="1"/>
  <c r="J3" i="5"/>
  <c r="K3" i="5" l="1"/>
  <c r="C3" i="5"/>
  <c r="I17" i="2"/>
  <c r="O29" i="2"/>
  <c r="O29" i="6" s="1"/>
  <c r="H17" i="2"/>
  <c r="H17" i="6" s="1"/>
  <c r="K17" i="2"/>
  <c r="Q17" i="6"/>
  <c r="G17" i="6"/>
  <c r="C17" i="6"/>
  <c r="P17" i="2"/>
  <c r="P17" i="6" s="1"/>
  <c r="F17" i="6"/>
  <c r="G4" i="5"/>
  <c r="B4" i="5"/>
  <c r="N29" i="2" l="1"/>
  <c r="M29" i="2" s="1"/>
  <c r="M29" i="6" s="1"/>
  <c r="N29" i="6"/>
  <c r="D17" i="2"/>
  <c r="L17" i="2"/>
  <c r="L17" i="6" s="1"/>
  <c r="K17" i="6"/>
  <c r="H4" i="5"/>
  <c r="I4" i="5" s="1"/>
  <c r="J4" i="5" s="1"/>
  <c r="K4" i="5" l="1"/>
  <c r="G5" i="5"/>
  <c r="B17" i="2"/>
  <c r="F18" i="2" s="1"/>
  <c r="I17" i="6"/>
  <c r="D17" i="6"/>
  <c r="C4" i="5"/>
  <c r="B5" i="5" s="1"/>
  <c r="J18" i="2" l="1"/>
  <c r="B17" i="6"/>
  <c r="C18" i="2"/>
  <c r="G18" i="2"/>
  <c r="Q18" i="2" s="1"/>
  <c r="H5" i="5"/>
  <c r="I5" i="5" s="1"/>
  <c r="J5" i="5" s="1"/>
  <c r="I18" i="2" l="1"/>
  <c r="O30" i="2"/>
  <c r="H18" i="2"/>
  <c r="H18" i="6" s="1"/>
  <c r="K18" i="2"/>
  <c r="K18" i="6" s="1"/>
  <c r="F18" i="6"/>
  <c r="Q18" i="6"/>
  <c r="G18" i="6"/>
  <c r="C18" i="6"/>
  <c r="P18" i="2"/>
  <c r="P18" i="6" s="1"/>
  <c r="J18" i="6"/>
  <c r="G6" i="5"/>
  <c r="C5" i="5"/>
  <c r="B6" i="5" s="1"/>
  <c r="K5" i="5"/>
  <c r="N30" i="2" l="1"/>
  <c r="O30" i="6"/>
  <c r="L18" i="2"/>
  <c r="L18" i="6" s="1"/>
  <c r="D18" i="2"/>
  <c r="H6" i="5"/>
  <c r="I6" i="5"/>
  <c r="J6" i="5" s="1"/>
  <c r="K6" i="5" s="1"/>
  <c r="M30" i="2" l="1"/>
  <c r="M30" i="6" s="1"/>
  <c r="N30" i="6"/>
  <c r="D18" i="6"/>
  <c r="B18" i="2"/>
  <c r="F19" i="2" s="1"/>
  <c r="I18" i="6"/>
  <c r="G7" i="5"/>
  <c r="C6" i="5"/>
  <c r="B7" i="5" s="1"/>
  <c r="F19" i="6" l="1"/>
  <c r="J19" i="2"/>
  <c r="J19" i="6" s="1"/>
  <c r="B18" i="6"/>
  <c r="C19" i="2"/>
  <c r="G19" i="2"/>
  <c r="Q19" i="2" s="1"/>
  <c r="H7" i="5"/>
  <c r="I7" i="5"/>
  <c r="J7" i="5" s="1"/>
  <c r="K7" i="5" s="1"/>
  <c r="I19" i="2" l="1"/>
  <c r="O31" i="2"/>
  <c r="O31" i="6" s="1"/>
  <c r="N31" i="2"/>
  <c r="H19" i="2"/>
  <c r="K19" i="2"/>
  <c r="C19" i="6"/>
  <c r="P19" i="2"/>
  <c r="P19" i="6" s="1"/>
  <c r="Q19" i="6"/>
  <c r="G19" i="6"/>
  <c r="C7" i="5"/>
  <c r="B8" i="5" s="1"/>
  <c r="G8" i="5"/>
  <c r="M31" i="2" l="1"/>
  <c r="M31" i="6" s="1"/>
  <c r="N31" i="6"/>
  <c r="H19" i="6"/>
  <c r="L19" i="2"/>
  <c r="L19" i="6" s="1"/>
  <c r="K19" i="6"/>
  <c r="D19" i="2"/>
  <c r="D19" i="6" s="1"/>
  <c r="H8" i="5"/>
  <c r="I8" i="5" s="1"/>
  <c r="J8" i="5" s="1"/>
  <c r="K8" i="5" s="1"/>
  <c r="B19" i="2" l="1"/>
  <c r="I19" i="6"/>
  <c r="C8" i="5"/>
  <c r="B9" i="5" s="1"/>
  <c r="G9" i="5"/>
  <c r="B19" i="6" l="1"/>
  <c r="C20" i="2"/>
  <c r="F20" i="2"/>
  <c r="F20" i="6" s="1"/>
  <c r="J20" i="2"/>
  <c r="G20" i="2"/>
  <c r="I20" i="2"/>
  <c r="I20" i="6" s="1"/>
  <c r="H9" i="5"/>
  <c r="I9" i="5" s="1"/>
  <c r="J9" i="5" s="1"/>
  <c r="K9" i="5" s="1"/>
  <c r="Q20" i="2" l="1"/>
  <c r="J20" i="6"/>
  <c r="K20" i="2"/>
  <c r="K20" i="6" s="1"/>
  <c r="P20" i="2"/>
  <c r="P20" i="6" s="1"/>
  <c r="C20" i="6"/>
  <c r="H20" i="2"/>
  <c r="B20" i="2"/>
  <c r="G20" i="6"/>
  <c r="Q20" i="6"/>
  <c r="G10" i="5"/>
  <c r="C9" i="5"/>
  <c r="B10" i="5" s="1"/>
  <c r="B20" i="6" l="1"/>
  <c r="G21" i="2"/>
  <c r="C21" i="2"/>
  <c r="I21" i="2" s="1"/>
  <c r="D20" i="2"/>
  <c r="D20" i="6" s="1"/>
  <c r="H20" i="6"/>
  <c r="L20" i="2"/>
  <c r="L20" i="6" s="1"/>
  <c r="H10" i="5"/>
  <c r="I10" i="5" s="1"/>
  <c r="J10" i="5" s="1"/>
  <c r="K10" i="5" s="1"/>
  <c r="I21" i="6" l="1"/>
  <c r="B21" i="2"/>
  <c r="G21" i="6"/>
  <c r="J21" i="2"/>
  <c r="J21" i="6" s="1"/>
  <c r="B21" i="6"/>
  <c r="G22" i="2"/>
  <c r="C22" i="2"/>
  <c r="C21" i="6"/>
  <c r="P21" i="2"/>
  <c r="P21" i="6" s="1"/>
  <c r="K21" i="2"/>
  <c r="H21" i="2"/>
  <c r="F21" i="2"/>
  <c r="F21" i="6" s="1"/>
  <c r="C10" i="5"/>
  <c r="B11" i="5" s="1"/>
  <c r="G11" i="5"/>
  <c r="Q21" i="2" l="1"/>
  <c r="Q21" i="6" s="1"/>
  <c r="L21" i="2"/>
  <c r="L21" i="6" s="1"/>
  <c r="K21" i="6"/>
  <c r="P22" i="2"/>
  <c r="P22" i="6" s="1"/>
  <c r="C22" i="6"/>
  <c r="G22" i="6"/>
  <c r="D21" i="2"/>
  <c r="H21" i="6"/>
  <c r="I22" i="2"/>
  <c r="I22" i="6" s="1"/>
  <c r="H11" i="5"/>
  <c r="I11" i="5" s="1"/>
  <c r="J11" i="5" s="1"/>
  <c r="K11" i="5" s="1"/>
  <c r="B22" i="2" l="1"/>
  <c r="J22" i="2"/>
  <c r="D21" i="6"/>
  <c r="F22" i="2"/>
  <c r="K22" i="2"/>
  <c r="K22" i="6" s="1"/>
  <c r="H22" i="2"/>
  <c r="H22" i="6" s="1"/>
  <c r="G12" i="5"/>
  <c r="C11" i="5"/>
  <c r="B12" i="5" s="1"/>
  <c r="F22" i="6" l="1"/>
  <c r="Q22" i="2"/>
  <c r="Q22" i="6" s="1"/>
  <c r="D22" i="2"/>
  <c r="D22" i="6" s="1"/>
  <c r="J22" i="6"/>
  <c r="L22" i="2"/>
  <c r="L22" i="6" s="1"/>
  <c r="B22" i="6"/>
  <c r="G23" i="2"/>
  <c r="C23" i="2"/>
  <c r="H12" i="5"/>
  <c r="I12" i="5" s="1"/>
  <c r="J12" i="5" s="1"/>
  <c r="K12" i="5" s="1"/>
  <c r="F23" i="2" l="1"/>
  <c r="F23" i="6" s="1"/>
  <c r="Q23" i="2"/>
  <c r="J23" i="2"/>
  <c r="C23" i="6"/>
  <c r="P23" i="2"/>
  <c r="P23" i="6" s="1"/>
  <c r="K23" i="2"/>
  <c r="K23" i="6" s="1"/>
  <c r="H23" i="2"/>
  <c r="J23" i="6"/>
  <c r="G23" i="6"/>
  <c r="Q23" i="6"/>
  <c r="I23" i="2"/>
  <c r="G13" i="5"/>
  <c r="C12" i="5"/>
  <c r="B13" i="5" s="1"/>
  <c r="D23" i="2" l="1"/>
  <c r="H23" i="6"/>
  <c r="L23" i="2"/>
  <c r="L23" i="6" s="1"/>
  <c r="B23" i="2"/>
  <c r="I23" i="6"/>
  <c r="H13" i="5"/>
  <c r="I13" i="5" s="1"/>
  <c r="J13" i="5" s="1"/>
  <c r="K13" i="5" s="1"/>
  <c r="F24" i="2" l="1"/>
  <c r="F24" i="6" s="1"/>
  <c r="B23" i="6"/>
  <c r="J24" i="2"/>
  <c r="J24" i="6" s="1"/>
  <c r="C24" i="2"/>
  <c r="I24" i="2" s="1"/>
  <c r="I24" i="6" s="1"/>
  <c r="G24" i="2"/>
  <c r="Q24" i="2" s="1"/>
  <c r="D23" i="6"/>
  <c r="G14" i="5"/>
  <c r="C13" i="5"/>
  <c r="B14" i="5" s="1"/>
  <c r="B24" i="2" l="1"/>
  <c r="G24" i="6"/>
  <c r="Q24" i="6"/>
  <c r="C24" i="6"/>
  <c r="P24" i="2"/>
  <c r="P24" i="6" s="1"/>
  <c r="K24" i="2"/>
  <c r="H24" i="2"/>
  <c r="H14" i="5"/>
  <c r="I14" i="5" s="1"/>
  <c r="J14" i="5" s="1"/>
  <c r="K14" i="5" s="1"/>
  <c r="H24" i="6" l="1"/>
  <c r="D24" i="2"/>
  <c r="L24" i="2"/>
  <c r="L24" i="6" s="1"/>
  <c r="K24" i="6"/>
  <c r="B24" i="6"/>
  <c r="C25" i="2"/>
  <c r="G25" i="2"/>
  <c r="J25" i="2"/>
  <c r="G15" i="5"/>
  <c r="C14" i="5"/>
  <c r="B15" i="5" s="1"/>
  <c r="C25" i="6" l="1"/>
  <c r="P25" i="2"/>
  <c r="P25" i="6" s="1"/>
  <c r="K25" i="2"/>
  <c r="K25" i="6" s="1"/>
  <c r="H25" i="2"/>
  <c r="H25" i="6" s="1"/>
  <c r="J25" i="6"/>
  <c r="I25" i="2"/>
  <c r="I25" i="6" s="1"/>
  <c r="D24" i="6"/>
  <c r="G25" i="6"/>
  <c r="F25" i="2"/>
  <c r="F25" i="6" s="1"/>
  <c r="H15" i="5"/>
  <c r="I15" i="5" s="1"/>
  <c r="J15" i="5" s="1"/>
  <c r="Q25" i="2" l="1"/>
  <c r="Q25" i="6" s="1"/>
  <c r="B25" i="2"/>
  <c r="L25" i="2"/>
  <c r="L25" i="6" s="1"/>
  <c r="D25" i="2"/>
  <c r="C15" i="5"/>
  <c r="B16" i="5" s="1"/>
  <c r="G16" i="5"/>
  <c r="K15" i="5"/>
  <c r="J26" i="2" l="1"/>
  <c r="J26" i="6" s="1"/>
  <c r="D25" i="6"/>
  <c r="F26" i="2"/>
  <c r="F26" i="6" s="1"/>
  <c r="B25" i="6"/>
  <c r="G26" i="2"/>
  <c r="C26" i="2"/>
  <c r="I26" i="2" s="1"/>
  <c r="H16" i="5"/>
  <c r="I16" i="5" s="1"/>
  <c r="J16" i="5" s="1"/>
  <c r="K16" i="5" s="1"/>
  <c r="Q26" i="2" l="1"/>
  <c r="B26" i="2"/>
  <c r="I26" i="6"/>
  <c r="P26" i="2"/>
  <c r="P26" i="6" s="1"/>
  <c r="C26" i="6"/>
  <c r="K26" i="2"/>
  <c r="H26" i="2"/>
  <c r="Q26" i="6"/>
  <c r="G26" i="6"/>
  <c r="C16" i="5"/>
  <c r="B17" i="5" s="1"/>
  <c r="G17" i="5"/>
  <c r="D26" i="2" l="1"/>
  <c r="D26" i="6" s="1"/>
  <c r="H26" i="6"/>
  <c r="L26" i="2"/>
  <c r="L26" i="6" s="1"/>
  <c r="K26" i="6"/>
  <c r="F27" i="2"/>
  <c r="F27" i="6" s="1"/>
  <c r="B26" i="6"/>
  <c r="C27" i="2"/>
  <c r="J27" i="2"/>
  <c r="J27" i="6" s="1"/>
  <c r="G27" i="2"/>
  <c r="Q27" i="2" s="1"/>
  <c r="H17" i="5"/>
  <c r="I17" i="5" s="1"/>
  <c r="J17" i="5" s="1"/>
  <c r="C27" i="6" l="1"/>
  <c r="P27" i="2"/>
  <c r="P27" i="6" s="1"/>
  <c r="K27" i="2"/>
  <c r="H27" i="2"/>
  <c r="I27" i="2"/>
  <c r="G27" i="6"/>
  <c r="Q27" i="6"/>
  <c r="G18" i="5"/>
  <c r="C17" i="5"/>
  <c r="B18" i="5" s="1"/>
  <c r="K17" i="5"/>
  <c r="D27" i="2" l="1"/>
  <c r="H27" i="6"/>
  <c r="L27" i="2"/>
  <c r="L27" i="6" s="1"/>
  <c r="K27" i="6"/>
  <c r="B27" i="2"/>
  <c r="I27" i="6"/>
  <c r="H18" i="5"/>
  <c r="I18" i="5" s="1"/>
  <c r="J18" i="5" s="1"/>
  <c r="K18" i="5" s="1"/>
  <c r="F28" i="2" l="1"/>
  <c r="F28" i="6" s="1"/>
  <c r="B27" i="6"/>
  <c r="J28" i="2"/>
  <c r="C28" i="2"/>
  <c r="G28" i="2"/>
  <c r="Q28" i="2" s="1"/>
  <c r="D27" i="6"/>
  <c r="C18" i="5"/>
  <c r="B19" i="5" s="1"/>
  <c r="G19" i="5"/>
  <c r="C28" i="6" l="1"/>
  <c r="P28" i="2"/>
  <c r="P28" i="6" s="1"/>
  <c r="H28" i="2"/>
  <c r="H28" i="6" s="1"/>
  <c r="K28" i="2"/>
  <c r="K28" i="6" s="1"/>
  <c r="J28" i="6"/>
  <c r="I28" i="2"/>
  <c r="I28" i="6" s="1"/>
  <c r="B28" i="2"/>
  <c r="G28" i="6"/>
  <c r="Q28" i="6"/>
  <c r="H19" i="5"/>
  <c r="I19" i="5" s="1"/>
  <c r="J19" i="5" s="1"/>
  <c r="K19" i="5" s="1"/>
  <c r="L28" i="2" l="1"/>
  <c r="L28" i="6" s="1"/>
  <c r="B28" i="6"/>
  <c r="C29" i="2"/>
  <c r="I29" i="2" s="1"/>
  <c r="I29" i="6" s="1"/>
  <c r="G29" i="2"/>
  <c r="D28" i="2"/>
  <c r="D28" i="6" s="1"/>
  <c r="G20" i="5"/>
  <c r="C19" i="5"/>
  <c r="B20" i="5" s="1"/>
  <c r="F29" i="2" l="1"/>
  <c r="F29" i="6" s="1"/>
  <c r="J29" i="2"/>
  <c r="J29" i="6" s="1"/>
  <c r="B29" i="2"/>
  <c r="G29" i="6"/>
  <c r="C29" i="6"/>
  <c r="P29" i="2"/>
  <c r="P29" i="6" s="1"/>
  <c r="K29" i="2"/>
  <c r="H29" i="2"/>
  <c r="H20" i="5"/>
  <c r="I20" i="5" s="1"/>
  <c r="J20" i="5" s="1"/>
  <c r="K20" i="5" s="1"/>
  <c r="Q29" i="2" l="1"/>
  <c r="Q29" i="6" s="1"/>
  <c r="L29" i="2"/>
  <c r="L29" i="6" s="1"/>
  <c r="K29" i="6"/>
  <c r="B29" i="6"/>
  <c r="G30" i="2"/>
  <c r="C30" i="2"/>
  <c r="I30" i="2" s="1"/>
  <c r="I30" i="6" s="1"/>
  <c r="D29" i="2"/>
  <c r="D29" i="6" s="1"/>
  <c r="H29" i="6"/>
  <c r="G21" i="5"/>
  <c r="C20" i="5"/>
  <c r="B21" i="5" s="1"/>
  <c r="J30" i="2" l="1"/>
  <c r="F30" i="2"/>
  <c r="F30" i="6" s="1"/>
  <c r="P30" i="2"/>
  <c r="P30" i="6" s="1"/>
  <c r="C30" i="6"/>
  <c r="H30" i="2"/>
  <c r="K30" i="2"/>
  <c r="K30" i="6" s="1"/>
  <c r="B30" i="2"/>
  <c r="G30" i="6"/>
  <c r="H21" i="5"/>
  <c r="I21" i="5" s="1"/>
  <c r="J21" i="5" s="1"/>
  <c r="K21" i="5" s="1"/>
  <c r="Q30" i="2" l="1"/>
  <c r="Q30" i="6" s="1"/>
  <c r="B30" i="6"/>
  <c r="G31" i="2"/>
  <c r="C31" i="2"/>
  <c r="D30" i="2"/>
  <c r="D30" i="6" s="1"/>
  <c r="H30" i="6"/>
  <c r="L30" i="2"/>
  <c r="L30" i="6" s="1"/>
  <c r="J30" i="6"/>
  <c r="G22" i="5"/>
  <c r="C21" i="5"/>
  <c r="B22" i="5" s="1"/>
  <c r="C31" i="6" l="1"/>
  <c r="P31" i="2"/>
  <c r="P31" i="6" s="1"/>
  <c r="K31" i="2"/>
  <c r="H31" i="2"/>
  <c r="G31" i="6"/>
  <c r="I31" i="2"/>
  <c r="J31" i="2"/>
  <c r="J31" i="6" s="1"/>
  <c r="F31" i="2"/>
  <c r="F31" i="6" s="1"/>
  <c r="H22" i="5"/>
  <c r="I22" i="5" s="1"/>
  <c r="J22" i="5" s="1"/>
  <c r="K22" i="5" s="1"/>
  <c r="Q31" i="2" l="1"/>
  <c r="Q31" i="6" s="1"/>
  <c r="D31" i="2"/>
  <c r="D31" i="6" s="1"/>
  <c r="H31" i="6"/>
  <c r="B31" i="2"/>
  <c r="B31" i="6" s="1"/>
  <c r="I31" i="6"/>
  <c r="L31" i="2"/>
  <c r="L31" i="6" s="1"/>
  <c r="K31" i="6"/>
  <c r="G23" i="5"/>
  <c r="C22" i="5"/>
  <c r="B23" i="5" s="1"/>
  <c r="H23" i="5" l="1"/>
  <c r="I23" i="5" s="1"/>
  <c r="J23" i="5" s="1"/>
  <c r="K23" i="5" s="1"/>
  <c r="C23" i="5" l="1"/>
  <c r="B24" i="5" s="1"/>
  <c r="G24" i="5"/>
  <c r="H24" i="5" l="1"/>
  <c r="I24" i="5" s="1"/>
  <c r="J24" i="5" s="1"/>
  <c r="K24" i="5" s="1"/>
  <c r="C24" i="5" l="1"/>
  <c r="B25" i="5" s="1"/>
  <c r="G25" i="5"/>
  <c r="H25" i="5" l="1"/>
  <c r="I25" i="5" s="1"/>
  <c r="J25" i="5" s="1"/>
  <c r="K25" i="5" s="1"/>
  <c r="G26" i="5" l="1"/>
  <c r="C25" i="5"/>
  <c r="B26" i="5" s="1"/>
  <c r="H26" i="5" l="1"/>
  <c r="I26" i="5" s="1"/>
  <c r="J26" i="5" s="1"/>
  <c r="K26" i="5" s="1"/>
  <c r="C26" i="5" l="1"/>
  <c r="B27" i="5" s="1"/>
  <c r="G27" i="5"/>
  <c r="H27" i="5" l="1"/>
  <c r="I27" i="5" s="1"/>
  <c r="J27" i="5" s="1"/>
  <c r="K27" i="5" s="1"/>
  <c r="G28" i="5" l="1"/>
  <c r="C27" i="5"/>
  <c r="B28" i="5" s="1"/>
  <c r="H28" i="5" l="1"/>
  <c r="I28" i="5" s="1"/>
  <c r="J28" i="5" s="1"/>
  <c r="K28" i="5" s="1"/>
  <c r="G29" i="5" l="1"/>
  <c r="C28" i="5"/>
  <c r="B29" i="5" s="1"/>
  <c r="H29" i="5" l="1"/>
  <c r="I29" i="5" s="1"/>
  <c r="J29" i="5" s="1"/>
  <c r="G30" i="5" l="1"/>
  <c r="C29" i="5"/>
  <c r="B30" i="5" s="1"/>
  <c r="K29" i="5"/>
  <c r="H30" i="5" l="1"/>
  <c r="I30" i="5" s="1"/>
  <c r="J30" i="5" s="1"/>
  <c r="K30" i="5" s="1"/>
  <c r="G31" i="5" l="1"/>
  <c r="C30" i="5"/>
  <c r="B31" i="5" s="1"/>
  <c r="H31" i="5" l="1"/>
  <c r="I31" i="5" s="1"/>
  <c r="J31" i="5" s="1"/>
  <c r="K31" i="5" s="1"/>
  <c r="C31" i="5" l="1"/>
  <c r="B32" i="5" s="1"/>
  <c r="G32" i="5"/>
  <c r="H32" i="5" l="1"/>
  <c r="I32" i="5" s="1"/>
  <c r="J32" i="5" s="1"/>
  <c r="K32" i="5" s="1"/>
  <c r="C32" i="5" l="1"/>
  <c r="B33" i="5" s="1"/>
  <c r="G33" i="5"/>
  <c r="H33" i="5" l="1"/>
  <c r="I33" i="5" s="1"/>
  <c r="J33" i="5" s="1"/>
  <c r="K33" i="5" s="1"/>
  <c r="G34" i="5" l="1"/>
  <c r="C33" i="5"/>
  <c r="B34" i="5" s="1"/>
  <c r="H34" i="5" l="1"/>
  <c r="I34" i="5" s="1"/>
  <c r="J34" i="5" s="1"/>
  <c r="K34" i="5" s="1"/>
  <c r="C34" i="5" l="1"/>
  <c r="B35" i="5" s="1"/>
  <c r="G35" i="5"/>
  <c r="H35" i="5" l="1"/>
  <c r="I35" i="5" s="1"/>
  <c r="J35" i="5" s="1"/>
  <c r="K35" i="5" s="1"/>
  <c r="G36" i="5" l="1"/>
  <c r="C35" i="5"/>
  <c r="B36" i="5" s="1"/>
  <c r="H36" i="5" l="1"/>
  <c r="I36" i="5" s="1"/>
  <c r="J36" i="5" s="1"/>
  <c r="K36" i="5" s="1"/>
  <c r="G37" i="5" l="1"/>
  <c r="C36" i="5"/>
  <c r="B37" i="5" s="1"/>
  <c r="H37" i="5" l="1"/>
  <c r="I37" i="5" s="1"/>
  <c r="J37" i="5" s="1"/>
  <c r="C37" i="5" l="1"/>
  <c r="K37" i="5"/>
</calcChain>
</file>

<file path=xl/sharedStrings.xml><?xml version="1.0" encoding="utf-8"?>
<sst xmlns="http://schemas.openxmlformats.org/spreadsheetml/2006/main" count="161" uniqueCount="51">
  <si>
    <t>Loss</t>
  </si>
  <si>
    <t>Amort</t>
  </si>
  <si>
    <t>Default</t>
  </si>
  <si>
    <t>Performing</t>
  </si>
  <si>
    <t>New</t>
  </si>
  <si>
    <t>In</t>
  </si>
  <si>
    <t>Expected</t>
  </si>
  <si>
    <t>Voluntary</t>
  </si>
  <si>
    <t>From</t>
  </si>
  <si>
    <t>Actual</t>
  </si>
  <si>
    <t>Interest</t>
  </si>
  <si>
    <t>Principal</t>
  </si>
  <si>
    <t>Recovery</t>
  </si>
  <si>
    <t>Prepay</t>
  </si>
  <si>
    <t>Month</t>
  </si>
  <si>
    <t>Balance</t>
  </si>
  <si>
    <t>Defaults</t>
  </si>
  <si>
    <t>Foreclosure</t>
  </si>
  <si>
    <t>Factor</t>
  </si>
  <si>
    <t>Amortization</t>
  </si>
  <si>
    <t>Prepayments</t>
  </si>
  <si>
    <t>Lost</t>
  </si>
  <si>
    <t>Rate</t>
  </si>
  <si>
    <t>In Recovery</t>
  </si>
  <si>
    <t>Amortized Default Bal</t>
  </si>
  <si>
    <t>WAC</t>
  </si>
  <si>
    <t>WAM</t>
  </si>
  <si>
    <t>Prepay Rate</t>
  </si>
  <si>
    <t>SMM</t>
  </si>
  <si>
    <t>Default Rate</t>
  </si>
  <si>
    <t>MDR</t>
  </si>
  <si>
    <t xml:space="preserve">Severity </t>
  </si>
  <si>
    <t>Time to liquidation</t>
  </si>
  <si>
    <t>months</t>
  </si>
  <si>
    <t>UPB</t>
  </si>
  <si>
    <t>Coupon</t>
  </si>
  <si>
    <t>Term</t>
  </si>
  <si>
    <t>Beginning UPB</t>
  </si>
  <si>
    <t>Ending UPB</t>
  </si>
  <si>
    <t>Payment</t>
  </si>
  <si>
    <t>BAL</t>
  </si>
  <si>
    <t>Prepayment</t>
  </si>
  <si>
    <t>Scheduled Pool Factor</t>
  </si>
  <si>
    <t>Final Pool Factor</t>
  </si>
  <si>
    <t>Final Pool Balance</t>
  </si>
  <si>
    <t>SMM Check</t>
  </si>
  <si>
    <t>Check</t>
  </si>
  <si>
    <t>Age</t>
  </si>
  <si>
    <t>CPR</t>
  </si>
  <si>
    <t>Unpaid Principal Balance</t>
  </si>
  <si>
    <t>BAL ($)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</si>
</sst>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8" formatCode="&quot;$&quot;#,##0.00_);[Red]\(&quot;$&quot;#,##0.00\)"/>
    <numFmt numFmtId="43" formatCode="_(* #,##0.00_);_(* \(#,##0.00\);_(* &quot;-&quot;??_);_(@_)"/>
    <numFmt numFmtId="164" formatCode="0.0000000"/>
    <numFmt numFmtId="165" formatCode="0.0000"/>
    <numFmt numFmtId="166" formatCode="0.00000"/>
    <numFmt numFmtId="167" formatCode="0.00000000"/>
    <numFmt numFmtId="168" formatCode="_(* #,##0_);_(* \(#,##0\);_(* &quot;-&quot;??_);_(@_)"/>
    <numFmt numFmtId="169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3">
    <xf numFmtId="0" fontId="0" fillId="0" borderId="0" xfId="0"/>
    <xf numFmtId="3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9" fontId="0" fillId="0" borderId="0" xfId="0" applyNumberFormat="1"/>
    <xf numFmtId="8" fontId="0" fillId="0" borderId="0" xfId="0" applyNumberFormat="1"/>
    <xf numFmtId="2" fontId="0" fillId="0" borderId="0" xfId="0" applyNumberFormat="1"/>
    <xf numFmtId="164" fontId="0" fillId="0" borderId="0" xfId="0" applyNumberFormat="1"/>
    <xf numFmtId="0" fontId="2" fillId="0" borderId="0" xfId="0" applyFont="1" applyAlignment="1">
      <alignment horizontal="center"/>
    </xf>
    <xf numFmtId="9" fontId="0" fillId="0" borderId="0" xfId="2" applyFont="1"/>
    <xf numFmtId="165" fontId="0" fillId="0" borderId="0" xfId="0" applyNumberFormat="1"/>
    <xf numFmtId="167" fontId="0" fillId="0" borderId="0" xfId="0" applyNumberFormat="1"/>
    <xf numFmtId="165" fontId="0" fillId="0" borderId="0" xfId="0" applyNumberFormat="1" applyAlignment="1">
      <alignment horizontal="center"/>
    </xf>
    <xf numFmtId="0" fontId="2" fillId="0" borderId="0" xfId="0" applyFont="1" applyAlignment="1">
      <alignment horizontal="center" wrapText="1"/>
    </xf>
    <xf numFmtId="14" fontId="0" fillId="0" borderId="0" xfId="0" applyNumberFormat="1"/>
    <xf numFmtId="10" fontId="0" fillId="0" borderId="0" xfId="2" applyNumberFormat="1" applyFont="1" applyAlignment="1">
      <alignment horizontal="center"/>
    </xf>
    <xf numFmtId="10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68" fontId="0" fillId="0" borderId="0" xfId="0" applyNumberFormat="1"/>
    <xf numFmtId="169" fontId="0" fillId="0" borderId="0" xfId="0" applyNumberFormat="1"/>
    <xf numFmtId="168" fontId="0" fillId="0" borderId="0" xfId="1" applyNumberFormat="1" applyFont="1"/>
    <xf numFmtId="43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PSA</a:t>
            </a:r>
            <a:r>
              <a:rPr lang="en-US" baseline="0"/>
              <a:t> Curve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CPR</c:v>
                </c:pt>
              </c:strCache>
            </c:strRef>
          </c:tx>
          <c:marker>
            <c:symbol val="none"/>
          </c:marker>
          <c:xVal>
            <c:numRef>
              <c:f>Sheet4!$A$2:$A$61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Sheet4!$B$2:$B$61</c:f>
              <c:numCache>
                <c:formatCode>0.00</c:formatCode>
                <c:ptCount val="60"/>
                <c:pt idx="0">
                  <c:v>0.2</c:v>
                </c:pt>
                <c:pt idx="1">
                  <c:v>0.4</c:v>
                </c:pt>
                <c:pt idx="2">
                  <c:v>0.60000000000000009</c:v>
                </c:pt>
                <c:pt idx="3">
                  <c:v>0.8</c:v>
                </c:pt>
                <c:pt idx="4">
                  <c:v>1</c:v>
                </c:pt>
                <c:pt idx="5">
                  <c:v>1.2000000000000002</c:v>
                </c:pt>
                <c:pt idx="6">
                  <c:v>1.4000000000000001</c:v>
                </c:pt>
                <c:pt idx="7">
                  <c:v>1.6</c:v>
                </c:pt>
                <c:pt idx="8">
                  <c:v>1.8</c:v>
                </c:pt>
                <c:pt idx="9">
                  <c:v>2</c:v>
                </c:pt>
                <c:pt idx="10">
                  <c:v>2.2000000000000002</c:v>
                </c:pt>
                <c:pt idx="11">
                  <c:v>2.4000000000000004</c:v>
                </c:pt>
                <c:pt idx="12">
                  <c:v>2.6</c:v>
                </c:pt>
                <c:pt idx="13">
                  <c:v>2.8000000000000003</c:v>
                </c:pt>
                <c:pt idx="14">
                  <c:v>3</c:v>
                </c:pt>
                <c:pt idx="15">
                  <c:v>3.2</c:v>
                </c:pt>
                <c:pt idx="16">
                  <c:v>3.4000000000000004</c:v>
                </c:pt>
                <c:pt idx="17">
                  <c:v>3.6</c:v>
                </c:pt>
                <c:pt idx="18">
                  <c:v>3.8000000000000003</c:v>
                </c:pt>
                <c:pt idx="19">
                  <c:v>4</c:v>
                </c:pt>
                <c:pt idx="20">
                  <c:v>4.2</c:v>
                </c:pt>
                <c:pt idx="21">
                  <c:v>4.4000000000000004</c:v>
                </c:pt>
                <c:pt idx="22">
                  <c:v>4.6000000000000005</c:v>
                </c:pt>
                <c:pt idx="23">
                  <c:v>4.8000000000000007</c:v>
                </c:pt>
                <c:pt idx="24">
                  <c:v>5</c:v>
                </c:pt>
                <c:pt idx="25">
                  <c:v>5.2</c:v>
                </c:pt>
                <c:pt idx="26">
                  <c:v>5.4</c:v>
                </c:pt>
                <c:pt idx="27">
                  <c:v>5.6000000000000005</c:v>
                </c:pt>
                <c:pt idx="28">
                  <c:v>5.8000000000000007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30-4046-A6CF-7512982F32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875648"/>
        <c:axId val="140877824"/>
      </c:scatterChart>
      <c:valAx>
        <c:axId val="140875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Age (Months)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0877824"/>
        <c:crosses val="autoZero"/>
        <c:crossBetween val="midCat"/>
      </c:valAx>
      <c:valAx>
        <c:axId val="140877824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CPR (%)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0875648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0</xdr:colOff>
      <xdr:row>4</xdr:row>
      <xdr:rowOff>0</xdr:rowOff>
    </xdr:from>
    <xdr:to>
      <xdr:col>30</xdr:col>
      <xdr:colOff>560992</xdr:colOff>
      <xdr:row>29</xdr:row>
      <xdr:rowOff>161310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34850" y="952500"/>
          <a:ext cx="7876191" cy="4923810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31</xdr:row>
      <xdr:rowOff>0</xdr:rowOff>
    </xdr:from>
    <xdr:to>
      <xdr:col>30</xdr:col>
      <xdr:colOff>446706</xdr:colOff>
      <xdr:row>72</xdr:row>
      <xdr:rowOff>103786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134850" y="6096000"/>
          <a:ext cx="7761905" cy="7914286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73</xdr:row>
      <xdr:rowOff>0</xdr:rowOff>
    </xdr:from>
    <xdr:to>
      <xdr:col>29</xdr:col>
      <xdr:colOff>18210</xdr:colOff>
      <xdr:row>91</xdr:row>
      <xdr:rowOff>142429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134850" y="14097000"/>
          <a:ext cx="6723810" cy="35714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19050</xdr:colOff>
      <xdr:row>0</xdr:row>
      <xdr:rowOff>76200</xdr:rowOff>
    </xdr:from>
    <xdr:to>
      <xdr:col>12</xdr:col>
      <xdr:colOff>741242</xdr:colOff>
      <xdr:row>4</xdr:row>
      <xdr:rowOff>180867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00550" y="76200"/>
          <a:ext cx="1942857" cy="86666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38100</xdr:colOff>
      <xdr:row>0</xdr:row>
      <xdr:rowOff>85725</xdr:rowOff>
    </xdr:from>
    <xdr:to>
      <xdr:col>14</xdr:col>
      <xdr:colOff>22272</xdr:colOff>
      <xdr:row>3</xdr:row>
      <xdr:rowOff>190392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82000" y="85725"/>
          <a:ext cx="1942857" cy="866667"/>
        </a:xfrm>
        <a:prstGeom prst="rect">
          <a:avLst/>
        </a:prstGeom>
      </xdr:spPr>
    </xdr:pic>
    <xdr:clientData/>
  </xdr:twoCellAnchor>
  <xdr:twoCellAnchor editAs="oneCell">
    <xdr:from>
      <xdr:col>14</xdr:col>
      <xdr:colOff>447675</xdr:colOff>
      <xdr:row>0</xdr:row>
      <xdr:rowOff>161925</xdr:rowOff>
    </xdr:from>
    <xdr:to>
      <xdr:col>17</xdr:col>
      <xdr:colOff>491367</xdr:colOff>
      <xdr:row>3</xdr:row>
      <xdr:rowOff>161830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57975" y="161925"/>
          <a:ext cx="2152381" cy="761905"/>
        </a:xfrm>
        <a:prstGeom prst="rect">
          <a:avLst/>
        </a:prstGeom>
      </xdr:spPr>
    </xdr:pic>
    <xdr:clientData/>
  </xdr:twoCellAnchor>
  <xdr:twoCellAnchor editAs="oneCell">
    <xdr:from>
      <xdr:col>11</xdr:col>
      <xdr:colOff>9525</xdr:colOff>
      <xdr:row>5</xdr:row>
      <xdr:rowOff>123825</xdr:rowOff>
    </xdr:from>
    <xdr:to>
      <xdr:col>13</xdr:col>
      <xdr:colOff>269963</xdr:colOff>
      <xdr:row>9</xdr:row>
      <xdr:rowOff>47539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391025" y="1076325"/>
          <a:ext cx="1609524" cy="68571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257175</xdr:colOff>
      <xdr:row>5</xdr:row>
      <xdr:rowOff>185737</xdr:rowOff>
    </xdr:from>
    <xdr:to>
      <xdr:col>13</xdr:col>
      <xdr:colOff>171450</xdr:colOff>
      <xdr:row>20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5"/>
  <sheetViews>
    <sheetView tabSelected="1" zoomScale="110" zoomScaleNormal="110" workbookViewId="0">
      <selection activeCell="B11" sqref="B11"/>
    </sheetView>
  </sheetViews>
  <sheetFormatPr baseColWidth="10" defaultColWidth="8.83203125" defaultRowHeight="15" x14ac:dyDescent="0.2"/>
  <cols>
    <col min="1" max="1" width="10.33203125" bestFit="1" customWidth="1"/>
    <col min="2" max="2" width="11" bestFit="1" customWidth="1"/>
    <col min="4" max="4" width="11.5" bestFit="1" customWidth="1"/>
    <col min="5" max="5" width="7.5" bestFit="1" customWidth="1"/>
    <col min="6" max="6" width="12.5" bestFit="1" customWidth="1"/>
    <col min="7" max="7" width="12.6640625" bestFit="1" customWidth="1"/>
    <col min="8" max="8" width="8.5" bestFit="1" customWidth="1"/>
    <col min="9" max="9" width="7.5" bestFit="1" customWidth="1"/>
    <col min="11" max="12" width="8.5" bestFit="1" customWidth="1"/>
    <col min="14" max="14" width="8.6640625" bestFit="1" customWidth="1"/>
    <col min="15" max="15" width="11.5" customWidth="1"/>
    <col min="17" max="17" width="7.5" bestFit="1" customWidth="1"/>
    <col min="18" max="18" width="7.1640625" bestFit="1" customWidth="1"/>
  </cols>
  <sheetData>
    <row r="1" spans="1:17" x14ac:dyDescent="0.2">
      <c r="B1" t="s">
        <v>25</v>
      </c>
      <c r="C1" s="4">
        <v>0.08</v>
      </c>
      <c r="F1" t="s">
        <v>27</v>
      </c>
      <c r="G1" s="4">
        <v>0.01</v>
      </c>
      <c r="H1" t="s">
        <v>28</v>
      </c>
      <c r="J1" t="s">
        <v>32</v>
      </c>
      <c r="L1">
        <v>12</v>
      </c>
      <c r="M1" t="s">
        <v>33</v>
      </c>
    </row>
    <row r="2" spans="1:17" x14ac:dyDescent="0.2">
      <c r="B2" t="s">
        <v>26</v>
      </c>
      <c r="C2">
        <v>360</v>
      </c>
      <c r="F2" t="s">
        <v>29</v>
      </c>
      <c r="G2" s="4">
        <v>0.01</v>
      </c>
      <c r="H2" t="s">
        <v>30</v>
      </c>
    </row>
    <row r="3" spans="1:17" x14ac:dyDescent="0.2">
      <c r="F3" t="s">
        <v>31</v>
      </c>
      <c r="G3" s="4">
        <v>0.2</v>
      </c>
    </row>
    <row r="4" spans="1:17" ht="32" x14ac:dyDescent="0.2">
      <c r="A4" s="2"/>
      <c r="B4" s="2"/>
      <c r="C4" s="2"/>
      <c r="D4" s="2"/>
      <c r="E4" s="2"/>
      <c r="F4" s="2"/>
      <c r="G4" s="2"/>
      <c r="H4" s="2" t="s">
        <v>1</v>
      </c>
      <c r="I4" s="2"/>
      <c r="J4" s="2"/>
      <c r="K4" s="2"/>
      <c r="L4" s="2"/>
      <c r="M4" s="2"/>
      <c r="N4" s="2"/>
      <c r="O4" s="3" t="s">
        <v>24</v>
      </c>
      <c r="P4" s="2"/>
      <c r="Q4" s="2"/>
    </row>
    <row r="5" spans="1:17" x14ac:dyDescent="0.2">
      <c r="A5" s="2"/>
      <c r="B5" s="2" t="s">
        <v>3</v>
      </c>
      <c r="C5" s="2" t="s">
        <v>4</v>
      </c>
      <c r="D5" s="2" t="s">
        <v>5</v>
      </c>
      <c r="E5" s="2" t="s">
        <v>1</v>
      </c>
      <c r="F5" s="2" t="s">
        <v>6</v>
      </c>
      <c r="G5" s="2" t="s">
        <v>7</v>
      </c>
      <c r="H5" s="2" t="s">
        <v>8</v>
      </c>
      <c r="I5" s="2" t="s">
        <v>9</v>
      </c>
      <c r="J5" s="2" t="s">
        <v>6</v>
      </c>
      <c r="K5" s="2" t="s">
        <v>10</v>
      </c>
      <c r="L5" s="2" t="s">
        <v>9</v>
      </c>
      <c r="M5" s="2" t="s">
        <v>11</v>
      </c>
      <c r="N5" s="2" t="s">
        <v>11</v>
      </c>
      <c r="O5" s="2" t="s">
        <v>23</v>
      </c>
      <c r="P5" s="2" t="s">
        <v>2</v>
      </c>
      <c r="Q5" s="2" t="s">
        <v>13</v>
      </c>
    </row>
    <row r="6" spans="1:17" x14ac:dyDescent="0.2">
      <c r="A6" s="2" t="s">
        <v>14</v>
      </c>
      <c r="B6" s="2" t="s">
        <v>15</v>
      </c>
      <c r="C6" s="2" t="s">
        <v>16</v>
      </c>
      <c r="D6" s="2" t="s">
        <v>17</v>
      </c>
      <c r="E6" s="2" t="s">
        <v>18</v>
      </c>
      <c r="F6" s="2" t="s">
        <v>19</v>
      </c>
      <c r="G6" s="2" t="s">
        <v>20</v>
      </c>
      <c r="H6" s="2" t="s">
        <v>16</v>
      </c>
      <c r="I6" s="2" t="s">
        <v>1</v>
      </c>
      <c r="J6" s="2" t="s">
        <v>10</v>
      </c>
      <c r="K6" s="2" t="s">
        <v>21</v>
      </c>
      <c r="L6" s="2" t="s">
        <v>10</v>
      </c>
      <c r="M6" s="2" t="s">
        <v>12</v>
      </c>
      <c r="N6" s="2" t="s">
        <v>0</v>
      </c>
      <c r="O6" s="2" t="s">
        <v>14</v>
      </c>
      <c r="P6" s="2" t="s">
        <v>22</v>
      </c>
      <c r="Q6" s="2" t="s">
        <v>22</v>
      </c>
    </row>
    <row r="7" spans="1:17" x14ac:dyDescent="0.2">
      <c r="B7" s="1">
        <v>100000000</v>
      </c>
      <c r="E7">
        <v>1</v>
      </c>
    </row>
    <row r="8" spans="1:17" x14ac:dyDescent="0.2">
      <c r="A8">
        <v>1</v>
      </c>
      <c r="B8" s="1">
        <v>97934244</v>
      </c>
      <c r="C8" s="1">
        <v>1000000</v>
      </c>
      <c r="D8" s="1">
        <v>999329</v>
      </c>
      <c r="E8" s="10">
        <v>0.99929999999999997</v>
      </c>
      <c r="F8" s="1">
        <v>67098</v>
      </c>
      <c r="G8" s="1">
        <v>999329</v>
      </c>
      <c r="H8">
        <v>671</v>
      </c>
      <c r="I8" s="1">
        <v>66427</v>
      </c>
      <c r="J8" s="1">
        <v>666667</v>
      </c>
      <c r="K8" s="1">
        <v>6667</v>
      </c>
      <c r="L8" s="1">
        <v>660000</v>
      </c>
      <c r="P8">
        <v>0.01</v>
      </c>
      <c r="Q8">
        <v>0.01</v>
      </c>
    </row>
    <row r="9" spans="1:17" x14ac:dyDescent="0.2">
      <c r="A9">
        <v>2</v>
      </c>
      <c r="B9" s="1">
        <v>95910689</v>
      </c>
      <c r="C9" s="1">
        <v>979342</v>
      </c>
      <c r="D9" s="1">
        <v>1977334</v>
      </c>
      <c r="E9">
        <v>0.99870000000000003</v>
      </c>
      <c r="F9" s="1">
        <v>66870</v>
      </c>
      <c r="G9" s="1">
        <v>978680</v>
      </c>
      <c r="H9" s="1">
        <v>1337</v>
      </c>
      <c r="I9" s="1">
        <v>65532</v>
      </c>
      <c r="J9" s="1">
        <v>659557</v>
      </c>
      <c r="K9" s="1">
        <v>13191</v>
      </c>
      <c r="L9" s="1">
        <v>646366</v>
      </c>
      <c r="P9">
        <v>0.01</v>
      </c>
      <c r="Q9">
        <v>0.01</v>
      </c>
    </row>
    <row r="10" spans="1:17" x14ac:dyDescent="0.2">
      <c r="A10">
        <v>3</v>
      </c>
      <c r="B10" s="1">
        <v>93928478</v>
      </c>
      <c r="C10" s="1">
        <v>959107</v>
      </c>
      <c r="D10" s="1">
        <v>2934442</v>
      </c>
      <c r="E10">
        <v>0.998</v>
      </c>
      <c r="F10" s="1">
        <v>66649</v>
      </c>
      <c r="G10" s="1">
        <v>958454</v>
      </c>
      <c r="H10" s="1">
        <v>1999</v>
      </c>
      <c r="I10" s="1">
        <v>64650</v>
      </c>
      <c r="J10" s="1">
        <v>652587</v>
      </c>
      <c r="K10" s="1">
        <v>19576</v>
      </c>
      <c r="L10" s="1">
        <v>633011</v>
      </c>
      <c r="P10">
        <v>0.01</v>
      </c>
      <c r="Q10">
        <v>0.01</v>
      </c>
    </row>
    <row r="11" spans="1:17" x14ac:dyDescent="0.2">
      <c r="A11">
        <v>4</v>
      </c>
      <c r="B11" s="1">
        <v>91986774</v>
      </c>
      <c r="C11" s="1">
        <v>939285</v>
      </c>
      <c r="D11" s="1">
        <v>3871069</v>
      </c>
      <c r="E11">
        <v>0.99729999999999996</v>
      </c>
      <c r="F11" s="1">
        <v>66436</v>
      </c>
      <c r="G11" s="1">
        <v>938641</v>
      </c>
      <c r="H11" s="1">
        <v>2657</v>
      </c>
      <c r="I11" s="1">
        <v>63779</v>
      </c>
      <c r="J11" s="1">
        <v>645753</v>
      </c>
      <c r="K11" s="1">
        <v>25825</v>
      </c>
      <c r="L11" s="1">
        <v>619928</v>
      </c>
      <c r="P11">
        <v>0.01</v>
      </c>
      <c r="Q11">
        <v>0.01</v>
      </c>
    </row>
    <row r="12" spans="1:17" x14ac:dyDescent="0.2">
      <c r="A12">
        <v>5</v>
      </c>
      <c r="B12" s="1">
        <v>90084753</v>
      </c>
      <c r="C12" s="1">
        <v>919868</v>
      </c>
      <c r="D12" s="1">
        <v>4787627</v>
      </c>
      <c r="E12">
        <v>0.99660000000000004</v>
      </c>
      <c r="F12" s="1">
        <v>66231</v>
      </c>
      <c r="G12" s="1">
        <v>919232</v>
      </c>
      <c r="H12" s="1">
        <v>3310</v>
      </c>
      <c r="I12" s="1">
        <v>62920</v>
      </c>
      <c r="J12" s="1">
        <v>639052</v>
      </c>
      <c r="K12" s="1">
        <v>31940</v>
      </c>
      <c r="L12" s="1">
        <v>607113</v>
      </c>
      <c r="P12">
        <v>0.01</v>
      </c>
      <c r="Q12">
        <v>0.01</v>
      </c>
    </row>
    <row r="13" spans="1:17" x14ac:dyDescent="0.2">
      <c r="A13">
        <v>6</v>
      </c>
      <c r="B13" s="1">
        <v>88221612</v>
      </c>
      <c r="C13" s="1">
        <v>900848</v>
      </c>
      <c r="D13" s="1">
        <v>5684515</v>
      </c>
      <c r="E13">
        <v>0.99590000000000001</v>
      </c>
      <c r="F13" s="1">
        <v>66032</v>
      </c>
      <c r="G13" s="1">
        <v>900221</v>
      </c>
      <c r="H13" s="1">
        <v>3959</v>
      </c>
      <c r="I13" s="1">
        <v>62073</v>
      </c>
      <c r="J13" s="1">
        <v>632483</v>
      </c>
      <c r="K13" s="1">
        <v>37923</v>
      </c>
      <c r="L13" s="1">
        <v>594559</v>
      </c>
      <c r="P13">
        <v>0.01</v>
      </c>
      <c r="Q13">
        <v>0.01</v>
      </c>
    </row>
    <row r="14" spans="1:17" x14ac:dyDescent="0.2">
      <c r="A14">
        <v>7</v>
      </c>
      <c r="B14" s="1">
        <v>86396561</v>
      </c>
      <c r="C14" s="1">
        <v>882216</v>
      </c>
      <c r="D14" s="1">
        <v>6562127</v>
      </c>
      <c r="E14">
        <v>0.99519999999999997</v>
      </c>
      <c r="F14" s="1">
        <v>65841</v>
      </c>
      <c r="G14" s="1">
        <v>881598</v>
      </c>
      <c r="H14" s="1">
        <v>4604</v>
      </c>
      <c r="I14" s="1">
        <v>61237</v>
      </c>
      <c r="J14" s="1">
        <v>626041</v>
      </c>
      <c r="K14" s="1">
        <v>43778</v>
      </c>
      <c r="L14" s="1">
        <v>582263</v>
      </c>
      <c r="P14">
        <v>0.01</v>
      </c>
      <c r="Q14">
        <v>0.01</v>
      </c>
    </row>
    <row r="15" spans="1:17" x14ac:dyDescent="0.2">
      <c r="A15">
        <v>8</v>
      </c>
      <c r="B15" s="1">
        <v>84608828</v>
      </c>
      <c r="C15" s="1">
        <v>863966</v>
      </c>
      <c r="D15" s="1">
        <v>7420848</v>
      </c>
      <c r="E15">
        <v>0.99450000000000005</v>
      </c>
      <c r="F15" s="1">
        <v>65658</v>
      </c>
      <c r="G15" s="1">
        <v>863355</v>
      </c>
      <c r="H15" s="1">
        <v>5245</v>
      </c>
      <c r="I15" s="1">
        <v>60412</v>
      </c>
      <c r="J15" s="1">
        <v>619725</v>
      </c>
      <c r="K15" s="1">
        <v>49507</v>
      </c>
      <c r="L15" s="1">
        <v>570217</v>
      </c>
      <c r="P15">
        <v>0.01</v>
      </c>
      <c r="Q15">
        <v>0.01</v>
      </c>
    </row>
    <row r="16" spans="1:17" x14ac:dyDescent="0.2">
      <c r="A16">
        <v>9</v>
      </c>
      <c r="B16" s="1">
        <v>82857654</v>
      </c>
      <c r="C16" s="1">
        <v>846088</v>
      </c>
      <c r="D16" s="1">
        <v>8261054</v>
      </c>
      <c r="E16">
        <v>0.99380000000000002</v>
      </c>
      <c r="F16" s="1">
        <v>65481</v>
      </c>
      <c r="G16" s="1">
        <v>845486</v>
      </c>
      <c r="H16" s="1">
        <v>5882</v>
      </c>
      <c r="I16" s="1">
        <v>59599</v>
      </c>
      <c r="J16" s="1">
        <v>613531</v>
      </c>
      <c r="K16" s="1">
        <v>55113</v>
      </c>
      <c r="L16" s="1">
        <v>558418</v>
      </c>
      <c r="P16">
        <v>0.01</v>
      </c>
      <c r="Q16">
        <v>0.01</v>
      </c>
    </row>
    <row r="17" spans="1:17" x14ac:dyDescent="0.2">
      <c r="A17">
        <v>10</v>
      </c>
      <c r="B17" s="1">
        <v>81142299</v>
      </c>
      <c r="C17" s="1">
        <v>828577</v>
      </c>
      <c r="D17" s="1">
        <v>9083115</v>
      </c>
      <c r="E17">
        <v>0.99309999999999998</v>
      </c>
      <c r="F17" s="1">
        <v>65312</v>
      </c>
      <c r="G17" s="1">
        <v>827983</v>
      </c>
      <c r="H17" s="1">
        <v>6515</v>
      </c>
      <c r="I17" s="1">
        <v>58796</v>
      </c>
      <c r="J17" s="1">
        <v>607458</v>
      </c>
      <c r="K17" s="1">
        <v>60598</v>
      </c>
      <c r="L17" s="1">
        <v>546861</v>
      </c>
      <c r="P17">
        <v>0.01</v>
      </c>
      <c r="Q17">
        <v>0.01</v>
      </c>
    </row>
    <row r="18" spans="1:17" x14ac:dyDescent="0.2">
      <c r="A18">
        <v>11</v>
      </c>
      <c r="B18" s="1">
        <v>79462034</v>
      </c>
      <c r="C18" s="1">
        <v>811423</v>
      </c>
      <c r="D18" s="1">
        <v>9887394</v>
      </c>
      <c r="E18">
        <v>0.99239999999999995</v>
      </c>
      <c r="F18" s="1">
        <v>65149</v>
      </c>
      <c r="G18" s="1">
        <v>810837</v>
      </c>
      <c r="H18" s="1">
        <v>7145</v>
      </c>
      <c r="I18" s="1">
        <v>58005</v>
      </c>
      <c r="J18" s="1">
        <v>601503</v>
      </c>
      <c r="K18" s="1">
        <v>65964</v>
      </c>
      <c r="L18" s="1">
        <v>535539</v>
      </c>
      <c r="P18">
        <v>0.01</v>
      </c>
      <c r="Q18">
        <v>0.01</v>
      </c>
    </row>
    <row r="19" spans="1:17" x14ac:dyDescent="0.2">
      <c r="A19">
        <v>12</v>
      </c>
      <c r="B19" s="1">
        <v>77816148</v>
      </c>
      <c r="C19" s="1">
        <v>794620</v>
      </c>
      <c r="D19" s="1">
        <v>10674244</v>
      </c>
      <c r="E19">
        <v>0.99160000000000004</v>
      </c>
      <c r="F19" s="1">
        <v>64994</v>
      </c>
      <c r="G19" s="1">
        <v>794042</v>
      </c>
      <c r="H19" s="1">
        <v>7770</v>
      </c>
      <c r="I19" s="1">
        <v>57223</v>
      </c>
      <c r="J19" s="1">
        <v>595663</v>
      </c>
      <c r="K19" s="1">
        <v>71213</v>
      </c>
      <c r="L19" s="1">
        <v>524449</v>
      </c>
      <c r="P19">
        <v>0.01</v>
      </c>
      <c r="Q19">
        <v>0.01</v>
      </c>
    </row>
    <row r="20" spans="1:17" x14ac:dyDescent="0.2">
      <c r="A20">
        <v>13</v>
      </c>
      <c r="B20" s="1">
        <v>76203943</v>
      </c>
      <c r="C20" s="1">
        <v>778161</v>
      </c>
      <c r="D20" s="1">
        <v>10453093</v>
      </c>
      <c r="E20">
        <v>0.9909</v>
      </c>
      <c r="F20" s="1">
        <v>64118</v>
      </c>
      <c r="G20" s="1">
        <v>777591</v>
      </c>
      <c r="H20" s="1">
        <v>7666</v>
      </c>
      <c r="I20" s="1">
        <v>56453</v>
      </c>
      <c r="J20" s="1">
        <v>589936</v>
      </c>
      <c r="K20" s="1">
        <v>76349</v>
      </c>
      <c r="L20" s="1">
        <v>513587</v>
      </c>
      <c r="M20" s="1">
        <v>791646</v>
      </c>
      <c r="N20" s="1">
        <v>200000</v>
      </c>
      <c r="O20" s="1">
        <v>991646</v>
      </c>
      <c r="P20">
        <v>0.01</v>
      </c>
      <c r="Q20">
        <v>0.01</v>
      </c>
    </row>
    <row r="21" spans="1:17" x14ac:dyDescent="0.2">
      <c r="A21">
        <v>14</v>
      </c>
      <c r="B21" s="1">
        <v>74624734</v>
      </c>
      <c r="C21" s="1">
        <v>762039</v>
      </c>
      <c r="D21" s="1">
        <v>10236469</v>
      </c>
      <c r="E21">
        <v>0.99019999999999997</v>
      </c>
      <c r="F21" s="1">
        <v>63255</v>
      </c>
      <c r="G21" s="1">
        <v>761477</v>
      </c>
      <c r="H21" s="1">
        <v>7562</v>
      </c>
      <c r="I21" s="1">
        <v>55693</v>
      </c>
      <c r="J21" s="1">
        <v>577714</v>
      </c>
      <c r="K21" s="1">
        <v>74768</v>
      </c>
      <c r="L21" s="1">
        <v>502946</v>
      </c>
      <c r="M21" s="1">
        <v>775233</v>
      </c>
      <c r="N21" s="1">
        <v>195868</v>
      </c>
      <c r="O21" s="1">
        <v>971101</v>
      </c>
      <c r="P21">
        <v>0.01</v>
      </c>
      <c r="Q21">
        <v>0.01</v>
      </c>
    </row>
    <row r="22" spans="1:17" x14ac:dyDescent="0.2">
      <c r="A22">
        <v>15</v>
      </c>
      <c r="B22" s="1">
        <v>73077852</v>
      </c>
      <c r="C22" s="1">
        <v>746247</v>
      </c>
      <c r="D22" s="1">
        <v>10024279</v>
      </c>
      <c r="E22">
        <v>0.98950000000000005</v>
      </c>
      <c r="F22" s="1">
        <v>62403</v>
      </c>
      <c r="G22" s="1">
        <v>745692</v>
      </c>
      <c r="H22" s="1">
        <v>7460</v>
      </c>
      <c r="I22" s="1">
        <v>54943</v>
      </c>
      <c r="J22" s="1">
        <v>565741</v>
      </c>
      <c r="K22" s="1">
        <v>73218</v>
      </c>
      <c r="L22" s="1">
        <v>492523</v>
      </c>
      <c r="M22" s="1">
        <v>759155</v>
      </c>
      <c r="N22" s="1">
        <v>191821</v>
      </c>
      <c r="O22" s="1">
        <v>950977</v>
      </c>
      <c r="P22">
        <v>0.01</v>
      </c>
      <c r="Q22">
        <v>0.01</v>
      </c>
    </row>
    <row r="23" spans="1:17" x14ac:dyDescent="0.2">
      <c r="A23">
        <v>16</v>
      </c>
      <c r="B23" s="1">
        <v>71562639</v>
      </c>
      <c r="C23" s="1">
        <v>730779</v>
      </c>
      <c r="D23" s="1">
        <v>9816434</v>
      </c>
      <c r="E23">
        <v>0.98870000000000002</v>
      </c>
      <c r="F23" s="1">
        <v>61563</v>
      </c>
      <c r="G23" s="1">
        <v>730231</v>
      </c>
      <c r="H23" s="1">
        <v>7360</v>
      </c>
      <c r="I23" s="1">
        <v>54203</v>
      </c>
      <c r="J23" s="1">
        <v>554014</v>
      </c>
      <c r="K23" s="1">
        <v>71700</v>
      </c>
      <c r="L23" s="1">
        <v>482314</v>
      </c>
      <c r="M23" s="1">
        <v>743407</v>
      </c>
      <c r="N23" s="1">
        <v>187857</v>
      </c>
      <c r="O23" s="1">
        <v>931264</v>
      </c>
      <c r="P23">
        <v>0.01</v>
      </c>
      <c r="Q23">
        <v>0.01</v>
      </c>
    </row>
    <row r="24" spans="1:17" x14ac:dyDescent="0.2">
      <c r="A24">
        <v>17</v>
      </c>
      <c r="B24" s="1">
        <v>70078454</v>
      </c>
      <c r="C24" s="1">
        <v>715626</v>
      </c>
      <c r="D24" s="1">
        <v>9612844</v>
      </c>
      <c r="E24">
        <v>0.98799999999999999</v>
      </c>
      <c r="F24" s="1">
        <v>60734</v>
      </c>
      <c r="G24" s="1">
        <v>715086</v>
      </c>
      <c r="H24" s="1">
        <v>7261</v>
      </c>
      <c r="I24" s="1">
        <v>53473</v>
      </c>
      <c r="J24" s="1">
        <v>542527</v>
      </c>
      <c r="K24" s="1">
        <v>70214</v>
      </c>
      <c r="L24" s="1">
        <v>472313</v>
      </c>
      <c r="M24" s="1">
        <v>727982</v>
      </c>
      <c r="N24" s="1">
        <v>183974</v>
      </c>
      <c r="O24" s="1">
        <v>911955</v>
      </c>
      <c r="P24">
        <v>0.01</v>
      </c>
      <c r="Q24">
        <v>0.01</v>
      </c>
    </row>
    <row r="25" spans="1:17" x14ac:dyDescent="0.2">
      <c r="A25">
        <v>18</v>
      </c>
      <c r="B25" s="1">
        <v>68624665</v>
      </c>
      <c r="C25" s="1">
        <v>700785</v>
      </c>
      <c r="D25" s="1">
        <v>9413424</v>
      </c>
      <c r="E25">
        <v>0.98719999999999997</v>
      </c>
      <c r="F25" s="1">
        <v>59916</v>
      </c>
      <c r="G25" s="1">
        <v>700252</v>
      </c>
      <c r="H25" s="1">
        <v>7163</v>
      </c>
      <c r="I25" s="1">
        <v>52753</v>
      </c>
      <c r="J25" s="1">
        <v>531275</v>
      </c>
      <c r="K25" s="1">
        <v>68758</v>
      </c>
      <c r="L25" s="1">
        <v>462518</v>
      </c>
      <c r="M25" s="1">
        <v>712872</v>
      </c>
      <c r="N25" s="1">
        <v>180170</v>
      </c>
      <c r="O25" s="1">
        <v>893041</v>
      </c>
      <c r="P25">
        <v>0.01</v>
      </c>
      <c r="Q25">
        <v>0.01</v>
      </c>
    </row>
    <row r="26" spans="1:17" x14ac:dyDescent="0.2">
      <c r="A26">
        <v>19</v>
      </c>
      <c r="B26" s="1">
        <v>67200655</v>
      </c>
      <c r="C26" s="1">
        <v>686247</v>
      </c>
      <c r="D26" s="1">
        <v>9218089</v>
      </c>
      <c r="E26">
        <v>0.98650000000000004</v>
      </c>
      <c r="F26" s="1">
        <v>59109</v>
      </c>
      <c r="G26" s="1">
        <v>685721</v>
      </c>
      <c r="H26" s="1">
        <v>7067</v>
      </c>
      <c r="I26" s="1">
        <v>52042</v>
      </c>
      <c r="J26" s="1">
        <v>520254</v>
      </c>
      <c r="K26" s="1">
        <v>67331</v>
      </c>
      <c r="L26" s="1">
        <v>452923</v>
      </c>
      <c r="M26" s="1">
        <v>698072</v>
      </c>
      <c r="N26" s="1">
        <v>176443</v>
      </c>
      <c r="O26" s="1">
        <v>874515</v>
      </c>
      <c r="P26">
        <v>0.01</v>
      </c>
      <c r="Q26">
        <v>0.01</v>
      </c>
    </row>
    <row r="27" spans="1:17" x14ac:dyDescent="0.2">
      <c r="A27">
        <v>20</v>
      </c>
      <c r="B27" s="1">
        <v>65805819</v>
      </c>
      <c r="C27" s="1">
        <v>672007</v>
      </c>
      <c r="D27" s="1">
        <v>9026756</v>
      </c>
      <c r="E27">
        <v>0.98570000000000002</v>
      </c>
      <c r="F27" s="1">
        <v>58313</v>
      </c>
      <c r="G27" s="1">
        <v>671488</v>
      </c>
      <c r="H27" s="1">
        <v>6971</v>
      </c>
      <c r="I27" s="1">
        <v>51341</v>
      </c>
      <c r="J27" s="1">
        <v>509458</v>
      </c>
      <c r="K27" s="1">
        <v>65934</v>
      </c>
      <c r="L27" s="1">
        <v>443524</v>
      </c>
      <c r="M27" s="1">
        <v>683575</v>
      </c>
      <c r="N27" s="1">
        <v>172793</v>
      </c>
      <c r="O27" s="1">
        <v>856368</v>
      </c>
      <c r="P27">
        <v>0.01</v>
      </c>
      <c r="Q27">
        <v>0.01</v>
      </c>
    </row>
    <row r="28" spans="1:17" x14ac:dyDescent="0.2">
      <c r="A28">
        <v>21</v>
      </c>
      <c r="B28" s="1">
        <v>64439565</v>
      </c>
      <c r="C28" s="1">
        <v>658058</v>
      </c>
      <c r="D28" s="1">
        <v>8839343</v>
      </c>
      <c r="E28">
        <v>0.9849</v>
      </c>
      <c r="F28" s="1">
        <v>57528</v>
      </c>
      <c r="G28" s="1">
        <v>657547</v>
      </c>
      <c r="H28" s="1">
        <v>6878</v>
      </c>
      <c r="I28" s="1">
        <v>50650</v>
      </c>
      <c r="J28" s="1">
        <v>498884</v>
      </c>
      <c r="K28" s="1">
        <v>64565</v>
      </c>
      <c r="L28" s="1">
        <v>434318</v>
      </c>
      <c r="M28" s="1">
        <v>669376</v>
      </c>
      <c r="N28" s="1">
        <v>169218</v>
      </c>
      <c r="O28" s="1">
        <v>838593</v>
      </c>
      <c r="P28">
        <v>0.01</v>
      </c>
      <c r="Q28">
        <v>0.01</v>
      </c>
    </row>
    <row r="29" spans="1:17" x14ac:dyDescent="0.2">
      <c r="A29">
        <v>22</v>
      </c>
      <c r="B29" s="1">
        <v>63101310</v>
      </c>
      <c r="C29" s="1">
        <v>644396</v>
      </c>
      <c r="D29" s="1">
        <v>8655771</v>
      </c>
      <c r="E29">
        <v>0.98419999999999996</v>
      </c>
      <c r="F29" s="1">
        <v>56753</v>
      </c>
      <c r="G29" s="1">
        <v>643891</v>
      </c>
      <c r="H29" s="1">
        <v>6785</v>
      </c>
      <c r="I29" s="1">
        <v>49968</v>
      </c>
      <c r="J29" s="1">
        <v>488526</v>
      </c>
      <c r="K29" s="1">
        <v>63225</v>
      </c>
      <c r="L29" s="1">
        <v>425301</v>
      </c>
      <c r="M29" s="1">
        <v>655467</v>
      </c>
      <c r="N29" s="1">
        <v>165715</v>
      </c>
      <c r="O29" s="1">
        <v>821183</v>
      </c>
      <c r="P29">
        <v>0.01</v>
      </c>
      <c r="Q29">
        <v>0.01</v>
      </c>
    </row>
    <row r="30" spans="1:17" x14ac:dyDescent="0.2">
      <c r="A30">
        <v>23</v>
      </c>
      <c r="B30" s="1">
        <v>61790487</v>
      </c>
      <c r="C30" s="1">
        <v>631013</v>
      </c>
      <c r="D30" s="1">
        <v>8475962</v>
      </c>
      <c r="E30">
        <v>0.98340000000000005</v>
      </c>
      <c r="F30" s="1">
        <v>55989</v>
      </c>
      <c r="G30" s="1">
        <v>630515</v>
      </c>
      <c r="H30" s="1">
        <v>6694</v>
      </c>
      <c r="I30" s="1">
        <v>49295</v>
      </c>
      <c r="J30" s="1">
        <v>478381</v>
      </c>
      <c r="K30" s="1">
        <v>61912</v>
      </c>
      <c r="L30" s="1">
        <v>416469</v>
      </c>
      <c r="M30" s="1">
        <v>641844</v>
      </c>
      <c r="N30" s="1">
        <v>162285</v>
      </c>
      <c r="O30" s="1">
        <v>804129</v>
      </c>
      <c r="P30">
        <v>0.01</v>
      </c>
      <c r="Q30">
        <v>0.01</v>
      </c>
    </row>
    <row r="31" spans="1:17" x14ac:dyDescent="0.2">
      <c r="A31">
        <v>24</v>
      </c>
      <c r="B31" s="1">
        <v>60506537</v>
      </c>
      <c r="C31" s="1">
        <v>617905</v>
      </c>
      <c r="D31" s="1">
        <v>8299839</v>
      </c>
      <c r="E31">
        <v>0.98260000000000003</v>
      </c>
      <c r="F31" s="1">
        <v>55235</v>
      </c>
      <c r="G31" s="1">
        <v>617414</v>
      </c>
      <c r="H31" s="1">
        <v>6603</v>
      </c>
      <c r="I31" s="1">
        <v>48631</v>
      </c>
      <c r="J31" s="1">
        <v>468443</v>
      </c>
      <c r="K31" s="1">
        <v>60626</v>
      </c>
      <c r="L31" s="1">
        <v>407817</v>
      </c>
      <c r="M31" s="1">
        <v>628500</v>
      </c>
      <c r="N31" s="1">
        <v>158924</v>
      </c>
      <c r="O31" s="1">
        <v>787424</v>
      </c>
      <c r="P31">
        <v>0.01</v>
      </c>
      <c r="Q31">
        <v>0.01</v>
      </c>
    </row>
    <row r="32" spans="1:17" x14ac:dyDescent="0.2">
      <c r="A32">
        <v>25</v>
      </c>
      <c r="B32" s="1">
        <v>59248915</v>
      </c>
      <c r="C32" s="1">
        <v>605065</v>
      </c>
      <c r="D32" s="1">
        <v>8127328</v>
      </c>
      <c r="E32">
        <v>0.98180000000000001</v>
      </c>
      <c r="F32" s="1">
        <v>54491</v>
      </c>
      <c r="G32" s="1">
        <v>604581</v>
      </c>
      <c r="H32" s="1">
        <v>6515</v>
      </c>
      <c r="I32" s="1">
        <v>47976</v>
      </c>
      <c r="J32" s="1">
        <v>458709</v>
      </c>
      <c r="K32" s="1">
        <v>59366</v>
      </c>
      <c r="L32" s="1">
        <v>399343</v>
      </c>
      <c r="M32" s="1">
        <v>615430</v>
      </c>
      <c r="N32" s="1">
        <v>155632</v>
      </c>
      <c r="O32" s="1">
        <v>771062</v>
      </c>
      <c r="P32">
        <v>0.01</v>
      </c>
      <c r="Q32">
        <v>0.01</v>
      </c>
    </row>
    <row r="33" spans="1:17" x14ac:dyDescent="0.2">
      <c r="A33">
        <v>26</v>
      </c>
      <c r="B33" s="1">
        <v>58017084</v>
      </c>
      <c r="C33" s="1">
        <v>592489</v>
      </c>
      <c r="D33" s="1">
        <v>7958355</v>
      </c>
      <c r="E33">
        <v>0.98099999999999998</v>
      </c>
      <c r="F33" s="1">
        <v>53757</v>
      </c>
      <c r="G33" s="1">
        <v>592011</v>
      </c>
      <c r="H33" s="1">
        <v>6427</v>
      </c>
      <c r="I33" s="1">
        <v>47330</v>
      </c>
      <c r="J33" s="1">
        <v>449175</v>
      </c>
      <c r="K33" s="1">
        <v>58132</v>
      </c>
      <c r="L33" s="1">
        <v>391043</v>
      </c>
      <c r="M33" s="1">
        <v>602628</v>
      </c>
      <c r="N33" s="1">
        <v>152408</v>
      </c>
      <c r="O33" s="1">
        <v>755036</v>
      </c>
      <c r="P33">
        <v>0.01</v>
      </c>
      <c r="Q33">
        <v>0.01</v>
      </c>
    </row>
    <row r="34" spans="1:17" x14ac:dyDescent="0.2">
      <c r="A34">
        <v>27</v>
      </c>
      <c r="B34" s="1">
        <v>56810522</v>
      </c>
      <c r="C34" s="1">
        <v>580171</v>
      </c>
      <c r="D34" s="1">
        <v>7792847</v>
      </c>
      <c r="E34">
        <v>0.98019999999999996</v>
      </c>
      <c r="F34" s="1">
        <v>53033</v>
      </c>
      <c r="G34" s="1">
        <v>579699</v>
      </c>
      <c r="H34" s="1">
        <v>6340</v>
      </c>
      <c r="I34" s="1">
        <v>46693</v>
      </c>
      <c r="J34" s="1">
        <v>439836</v>
      </c>
      <c r="K34" s="1">
        <v>56924</v>
      </c>
      <c r="L34" s="1">
        <v>382913</v>
      </c>
      <c r="M34" s="1">
        <v>590088</v>
      </c>
      <c r="N34" s="1">
        <v>149249</v>
      </c>
      <c r="O34" s="1">
        <v>739338</v>
      </c>
      <c r="P34">
        <v>0.01</v>
      </c>
      <c r="Q34">
        <v>0.01</v>
      </c>
    </row>
    <row r="35" spans="1:17" x14ac:dyDescent="0.2">
      <c r="A35">
        <v>28</v>
      </c>
      <c r="B35" s="1">
        <v>55628712</v>
      </c>
      <c r="C35" s="1">
        <v>568105</v>
      </c>
      <c r="D35" s="1">
        <v>7630735</v>
      </c>
      <c r="E35">
        <v>0.97940000000000005</v>
      </c>
      <c r="F35" s="1">
        <v>52319</v>
      </c>
      <c r="G35" s="1">
        <v>567640</v>
      </c>
      <c r="H35" s="1">
        <v>6255</v>
      </c>
      <c r="I35" s="1">
        <v>46064</v>
      </c>
      <c r="J35" s="1">
        <v>430689</v>
      </c>
      <c r="K35" s="1">
        <v>55740</v>
      </c>
      <c r="L35" s="1">
        <v>374949</v>
      </c>
      <c r="M35" s="1">
        <v>577806</v>
      </c>
      <c r="N35" s="1">
        <v>146156</v>
      </c>
      <c r="O35" s="1">
        <v>723962</v>
      </c>
      <c r="P35">
        <v>0.01</v>
      </c>
      <c r="Q35">
        <v>0.01</v>
      </c>
    </row>
    <row r="36" spans="1:17" x14ac:dyDescent="0.2">
      <c r="A36">
        <v>29</v>
      </c>
      <c r="B36" s="1">
        <v>54471153</v>
      </c>
      <c r="C36" s="1">
        <v>556287</v>
      </c>
      <c r="D36" s="1">
        <v>7471950</v>
      </c>
      <c r="E36">
        <v>0.97860000000000003</v>
      </c>
      <c r="F36" s="1">
        <v>51614</v>
      </c>
      <c r="G36" s="1">
        <v>555828</v>
      </c>
      <c r="H36" s="1">
        <v>6171</v>
      </c>
      <c r="I36" s="1">
        <v>45444</v>
      </c>
      <c r="J36" s="1">
        <v>421730</v>
      </c>
      <c r="K36" s="1">
        <v>54580</v>
      </c>
      <c r="L36" s="1">
        <v>367150</v>
      </c>
      <c r="M36" s="1">
        <v>565777</v>
      </c>
      <c r="N36" s="1">
        <v>143125</v>
      </c>
      <c r="O36" s="1">
        <v>708902</v>
      </c>
      <c r="P36">
        <v>0.01</v>
      </c>
      <c r="Q36">
        <v>0.01</v>
      </c>
    </row>
    <row r="37" spans="1:17" x14ac:dyDescent="0.2">
      <c r="A37">
        <v>30</v>
      </c>
      <c r="B37" s="1">
        <v>53337352</v>
      </c>
      <c r="C37" s="1">
        <v>544712</v>
      </c>
      <c r="D37" s="1">
        <v>7316424</v>
      </c>
      <c r="E37">
        <v>0.9778</v>
      </c>
      <c r="F37" s="1">
        <v>50919</v>
      </c>
      <c r="G37" s="1">
        <v>544259</v>
      </c>
      <c r="H37" s="1">
        <v>6088</v>
      </c>
      <c r="I37" s="1">
        <v>44832</v>
      </c>
      <c r="J37" s="1">
        <v>412954</v>
      </c>
      <c r="K37" s="1">
        <v>53444</v>
      </c>
      <c r="L37" s="1">
        <v>359510</v>
      </c>
      <c r="M37" s="1">
        <v>553994</v>
      </c>
      <c r="N37" s="1">
        <v>140157</v>
      </c>
      <c r="O37" s="1">
        <v>694151</v>
      </c>
      <c r="P37">
        <v>0.01</v>
      </c>
      <c r="Q37">
        <v>0.01</v>
      </c>
    </row>
    <row r="38" spans="1:17" x14ac:dyDescent="0.2">
      <c r="A38">
        <v>31</v>
      </c>
      <c r="B38" s="1">
        <v>52226823</v>
      </c>
      <c r="C38" s="1">
        <v>533374</v>
      </c>
      <c r="D38" s="1">
        <v>7164089</v>
      </c>
      <c r="E38">
        <v>0.97699999999999998</v>
      </c>
      <c r="F38" s="1">
        <v>50234</v>
      </c>
      <c r="G38" s="1">
        <v>532927</v>
      </c>
      <c r="H38" s="1">
        <v>6006</v>
      </c>
      <c r="I38" s="1">
        <v>44228</v>
      </c>
      <c r="J38" s="1">
        <v>404359</v>
      </c>
      <c r="K38" s="1">
        <v>52332</v>
      </c>
      <c r="L38" s="1">
        <v>352027</v>
      </c>
      <c r="M38" s="1">
        <v>542453</v>
      </c>
      <c r="N38" s="1">
        <v>137249</v>
      </c>
      <c r="O38" s="1">
        <v>679702</v>
      </c>
      <c r="P38">
        <v>0.01</v>
      </c>
      <c r="Q38">
        <v>0.01</v>
      </c>
    </row>
    <row r="39" spans="1:17" x14ac:dyDescent="0.2">
      <c r="A39">
        <v>32</v>
      </c>
      <c r="B39" s="1">
        <v>51139095</v>
      </c>
      <c r="C39" s="1">
        <v>522268</v>
      </c>
      <c r="D39" s="1">
        <v>7014883</v>
      </c>
      <c r="E39">
        <v>0.97619999999999996</v>
      </c>
      <c r="F39" s="1">
        <v>49557</v>
      </c>
      <c r="G39" s="1">
        <v>521828</v>
      </c>
      <c r="H39" s="1">
        <v>5925</v>
      </c>
      <c r="I39" s="1">
        <v>43632</v>
      </c>
      <c r="J39" s="1">
        <v>395939</v>
      </c>
      <c r="K39" s="1">
        <v>51242</v>
      </c>
      <c r="L39" s="1">
        <v>344697</v>
      </c>
      <c r="M39" s="1">
        <v>531149</v>
      </c>
      <c r="N39" s="1">
        <v>134401</v>
      </c>
      <c r="O39" s="1">
        <v>665550</v>
      </c>
      <c r="P39">
        <v>0.01</v>
      </c>
      <c r="Q39">
        <v>0.01</v>
      </c>
    </row>
    <row r="40" spans="1:17" x14ac:dyDescent="0.2">
      <c r="A40">
        <v>33</v>
      </c>
      <c r="B40" s="1">
        <v>50073703</v>
      </c>
      <c r="C40" s="1">
        <v>511391</v>
      </c>
      <c r="D40" s="1">
        <v>6868740</v>
      </c>
      <c r="E40">
        <v>0.97529999999999994</v>
      </c>
      <c r="F40" s="1">
        <v>48890</v>
      </c>
      <c r="G40" s="1">
        <v>510956</v>
      </c>
      <c r="H40" s="1">
        <v>5845</v>
      </c>
      <c r="I40" s="1">
        <v>43045</v>
      </c>
      <c r="J40" s="1">
        <v>387693</v>
      </c>
      <c r="K40" s="1">
        <v>50175</v>
      </c>
      <c r="L40" s="1">
        <v>337518</v>
      </c>
      <c r="M40" s="1">
        <v>520077</v>
      </c>
      <c r="N40" s="1">
        <v>131612</v>
      </c>
      <c r="O40" s="1">
        <v>651689</v>
      </c>
      <c r="P40">
        <v>0.01</v>
      </c>
      <c r="Q40">
        <v>0.01</v>
      </c>
    </row>
    <row r="41" spans="1:17" x14ac:dyDescent="0.2">
      <c r="A41">
        <v>34</v>
      </c>
      <c r="B41" s="1">
        <v>49030193</v>
      </c>
      <c r="C41" s="1">
        <v>500737</v>
      </c>
      <c r="D41" s="1">
        <v>6725599</v>
      </c>
      <c r="E41">
        <v>0.97450000000000003</v>
      </c>
      <c r="F41" s="1">
        <v>48231</v>
      </c>
      <c r="G41" s="1">
        <v>500308</v>
      </c>
      <c r="H41" s="1">
        <v>5766</v>
      </c>
      <c r="I41" s="1">
        <v>42465</v>
      </c>
      <c r="J41" s="1">
        <v>379616</v>
      </c>
      <c r="K41" s="1">
        <v>49130</v>
      </c>
      <c r="L41" s="1">
        <v>330486</v>
      </c>
      <c r="M41" s="1">
        <v>509233</v>
      </c>
      <c r="N41" s="1">
        <v>128879</v>
      </c>
      <c r="O41" s="1">
        <v>638112</v>
      </c>
      <c r="P41">
        <v>0.01</v>
      </c>
      <c r="Q41">
        <v>0.01</v>
      </c>
    </row>
    <row r="42" spans="1:17" x14ac:dyDescent="0.2">
      <c r="A42">
        <v>35</v>
      </c>
      <c r="B42" s="1">
        <v>48008119</v>
      </c>
      <c r="C42" s="1">
        <v>490302</v>
      </c>
      <c r="D42" s="1">
        <v>6585399</v>
      </c>
      <c r="E42">
        <v>0.97360000000000002</v>
      </c>
      <c r="F42" s="1">
        <v>47582</v>
      </c>
      <c r="G42" s="1">
        <v>489879</v>
      </c>
      <c r="H42" s="1">
        <v>5689</v>
      </c>
      <c r="I42" s="1">
        <v>41893</v>
      </c>
      <c r="J42" s="1">
        <v>371705</v>
      </c>
      <c r="K42" s="1">
        <v>48106</v>
      </c>
      <c r="L42" s="1">
        <v>323599</v>
      </c>
      <c r="M42" s="1">
        <v>498611</v>
      </c>
      <c r="N42" s="1">
        <v>126203</v>
      </c>
      <c r="O42" s="1">
        <v>624814</v>
      </c>
      <c r="P42">
        <v>0.01</v>
      </c>
      <c r="Q42">
        <v>0.01</v>
      </c>
    </row>
    <row r="43" spans="1:17" x14ac:dyDescent="0.2">
      <c r="A43">
        <v>36</v>
      </c>
      <c r="B43" s="1">
        <v>47007045</v>
      </c>
      <c r="C43" s="1">
        <v>480081</v>
      </c>
      <c r="D43" s="1">
        <v>6448079</v>
      </c>
      <c r="E43">
        <v>0.9728</v>
      </c>
      <c r="F43" s="1">
        <v>46941</v>
      </c>
      <c r="G43" s="1">
        <v>479664</v>
      </c>
      <c r="H43" s="1">
        <v>5612</v>
      </c>
      <c r="I43" s="1">
        <v>41329</v>
      </c>
      <c r="J43" s="1">
        <v>363957</v>
      </c>
      <c r="K43" s="1">
        <v>47103</v>
      </c>
      <c r="L43" s="1">
        <v>316854</v>
      </c>
      <c r="M43" s="1">
        <v>488208</v>
      </c>
      <c r="N43" s="1">
        <v>123581</v>
      </c>
      <c r="O43" s="1">
        <v>611789</v>
      </c>
      <c r="P43">
        <v>0.01</v>
      </c>
      <c r="Q43">
        <v>0.01</v>
      </c>
    </row>
    <row r="44" spans="1:17" x14ac:dyDescent="0.2">
      <c r="A44">
        <v>37</v>
      </c>
      <c r="B44" s="1">
        <v>46026543</v>
      </c>
      <c r="C44" s="1">
        <v>470070</v>
      </c>
      <c r="D44" s="1">
        <v>6313581</v>
      </c>
      <c r="E44">
        <v>0.97189999999999999</v>
      </c>
      <c r="F44" s="1">
        <v>46309</v>
      </c>
      <c r="G44" s="1">
        <v>469659</v>
      </c>
      <c r="H44" s="1">
        <v>5536</v>
      </c>
      <c r="I44" s="1">
        <v>40773</v>
      </c>
      <c r="J44" s="1">
        <v>356367</v>
      </c>
      <c r="K44" s="1">
        <v>46121</v>
      </c>
      <c r="L44" s="1">
        <v>310246</v>
      </c>
      <c r="M44" s="1">
        <v>478019</v>
      </c>
      <c r="N44" s="1">
        <v>121013</v>
      </c>
      <c r="O44" s="1">
        <v>599032</v>
      </c>
      <c r="P44">
        <v>0.01</v>
      </c>
      <c r="Q44">
        <v>0.01</v>
      </c>
    </row>
    <row r="45" spans="1:17" x14ac:dyDescent="0.2">
      <c r="A45">
        <v>38</v>
      </c>
      <c r="B45" s="1">
        <v>45066195</v>
      </c>
      <c r="C45" s="1">
        <v>460265</v>
      </c>
      <c r="D45" s="1">
        <v>6181847</v>
      </c>
      <c r="E45">
        <v>0.97109999999999996</v>
      </c>
      <c r="F45" s="1">
        <v>45685</v>
      </c>
      <c r="G45" s="1">
        <v>459859</v>
      </c>
      <c r="H45" s="1">
        <v>5462</v>
      </c>
      <c r="I45" s="1">
        <v>40223</v>
      </c>
      <c r="J45" s="1">
        <v>348934</v>
      </c>
      <c r="K45" s="1">
        <v>45159</v>
      </c>
      <c r="L45" s="1">
        <v>303775</v>
      </c>
      <c r="M45" s="1">
        <v>468039</v>
      </c>
      <c r="N45" s="1">
        <v>118498</v>
      </c>
      <c r="O45" s="1">
        <v>586537</v>
      </c>
      <c r="P45">
        <v>0.01</v>
      </c>
      <c r="Q45">
        <v>0.01</v>
      </c>
    </row>
    <row r="46" spans="1:17" x14ac:dyDescent="0.2">
      <c r="A46">
        <v>39</v>
      </c>
      <c r="B46" s="1">
        <v>44125591</v>
      </c>
      <c r="C46" s="1">
        <v>450662</v>
      </c>
      <c r="D46" s="1">
        <v>6052822</v>
      </c>
      <c r="E46">
        <v>0.97019999999999995</v>
      </c>
      <c r="F46" s="1">
        <v>45070</v>
      </c>
      <c r="G46" s="1">
        <v>450261</v>
      </c>
      <c r="H46" s="1">
        <v>5388</v>
      </c>
      <c r="I46" s="1">
        <v>39682</v>
      </c>
      <c r="J46" s="1">
        <v>341654</v>
      </c>
      <c r="K46" s="1">
        <v>44217</v>
      </c>
      <c r="L46" s="1">
        <v>297437</v>
      </c>
      <c r="M46" s="1">
        <v>458265</v>
      </c>
      <c r="N46" s="1">
        <v>116034</v>
      </c>
      <c r="O46" s="1">
        <v>574299</v>
      </c>
      <c r="P46">
        <v>0.01</v>
      </c>
      <c r="Q46">
        <v>0.01</v>
      </c>
    </row>
    <row r="47" spans="1:17" x14ac:dyDescent="0.2">
      <c r="A47">
        <v>40</v>
      </c>
      <c r="B47" s="1">
        <v>43204327</v>
      </c>
      <c r="C47" s="1">
        <v>441256</v>
      </c>
      <c r="D47" s="1">
        <v>5926450</v>
      </c>
      <c r="E47">
        <v>0.96940000000000004</v>
      </c>
      <c r="F47" s="1">
        <v>44463</v>
      </c>
      <c r="G47" s="1">
        <v>440860</v>
      </c>
      <c r="H47" s="1">
        <v>5316</v>
      </c>
      <c r="I47" s="1">
        <v>39147</v>
      </c>
      <c r="J47" s="1">
        <v>334523</v>
      </c>
      <c r="K47" s="1">
        <v>43294</v>
      </c>
      <c r="L47" s="1">
        <v>291229</v>
      </c>
      <c r="M47" s="1">
        <v>448691</v>
      </c>
      <c r="N47" s="1">
        <v>113621</v>
      </c>
      <c r="O47" s="1">
        <v>562312</v>
      </c>
      <c r="P47">
        <v>0.01</v>
      </c>
      <c r="Q47">
        <v>0.01</v>
      </c>
    </row>
    <row r="48" spans="1:17" x14ac:dyDescent="0.2">
      <c r="A48">
        <v>41</v>
      </c>
      <c r="B48" s="1">
        <v>42302010</v>
      </c>
      <c r="C48" s="1">
        <v>432043</v>
      </c>
      <c r="D48" s="1">
        <v>5802677</v>
      </c>
      <c r="E48">
        <v>0.96850000000000003</v>
      </c>
      <c r="F48" s="1">
        <v>43864</v>
      </c>
      <c r="G48" s="1">
        <v>431653</v>
      </c>
      <c r="H48" s="1">
        <v>5244</v>
      </c>
      <c r="I48" s="1">
        <v>38620</v>
      </c>
      <c r="J48" s="1">
        <v>327539</v>
      </c>
      <c r="K48" s="1">
        <v>42390</v>
      </c>
      <c r="L48" s="1">
        <v>285149</v>
      </c>
      <c r="M48" s="1">
        <v>439315</v>
      </c>
      <c r="N48" s="1">
        <v>111257</v>
      </c>
      <c r="O48" s="1">
        <v>550572</v>
      </c>
      <c r="P48">
        <v>0.01</v>
      </c>
      <c r="Q48">
        <v>0.01</v>
      </c>
    </row>
    <row r="49" spans="1:17" x14ac:dyDescent="0.2">
      <c r="A49">
        <v>42</v>
      </c>
      <c r="B49" s="1">
        <v>41418255</v>
      </c>
      <c r="C49" s="1">
        <v>423020</v>
      </c>
      <c r="D49" s="1">
        <v>5681450</v>
      </c>
      <c r="E49">
        <v>0.96760000000000002</v>
      </c>
      <c r="F49" s="1">
        <v>43274</v>
      </c>
      <c r="G49" s="1">
        <v>422635</v>
      </c>
      <c r="H49" s="1">
        <v>5174</v>
      </c>
      <c r="I49" s="1">
        <v>38100</v>
      </c>
      <c r="J49" s="1">
        <v>320698</v>
      </c>
      <c r="K49" s="1">
        <v>41505</v>
      </c>
      <c r="L49" s="1">
        <v>279193</v>
      </c>
      <c r="M49" s="1">
        <v>430131</v>
      </c>
      <c r="N49" s="1">
        <v>108942</v>
      </c>
      <c r="O49" s="1">
        <v>539074</v>
      </c>
      <c r="P49">
        <v>0.01</v>
      </c>
      <c r="Q49">
        <v>0.01</v>
      </c>
    </row>
    <row r="50" spans="1:17" x14ac:dyDescent="0.2">
      <c r="A50">
        <v>43</v>
      </c>
      <c r="B50" s="1">
        <v>40552682</v>
      </c>
      <c r="C50" s="1">
        <v>414183</v>
      </c>
      <c r="D50" s="1">
        <v>5562717</v>
      </c>
      <c r="E50">
        <v>0.9667</v>
      </c>
      <c r="F50" s="1">
        <v>42691</v>
      </c>
      <c r="G50" s="1">
        <v>413803</v>
      </c>
      <c r="H50" s="1">
        <v>5104</v>
      </c>
      <c r="I50" s="1">
        <v>37587</v>
      </c>
      <c r="J50" s="1">
        <v>313998</v>
      </c>
      <c r="K50" s="1">
        <v>40638</v>
      </c>
      <c r="L50" s="1">
        <v>273360</v>
      </c>
      <c r="M50" s="1">
        <v>421137</v>
      </c>
      <c r="N50" s="1">
        <v>106675</v>
      </c>
      <c r="O50" s="1">
        <v>527812</v>
      </c>
      <c r="P50">
        <v>0.01</v>
      </c>
      <c r="Q50">
        <v>0.01</v>
      </c>
    </row>
    <row r="51" spans="1:17" x14ac:dyDescent="0.2">
      <c r="A51">
        <v>44</v>
      </c>
      <c r="B51" s="1">
        <v>39704922</v>
      </c>
      <c r="C51" s="1">
        <v>405527</v>
      </c>
      <c r="D51" s="1">
        <v>5446428</v>
      </c>
      <c r="E51">
        <v>0.96579999999999999</v>
      </c>
      <c r="F51" s="1">
        <v>42116</v>
      </c>
      <c r="G51" s="1">
        <v>405152</v>
      </c>
      <c r="H51" s="1">
        <v>5035</v>
      </c>
      <c r="I51" s="1">
        <v>37081</v>
      </c>
      <c r="J51" s="1">
        <v>307436</v>
      </c>
      <c r="K51" s="1">
        <v>39788</v>
      </c>
      <c r="L51" s="1">
        <v>267648</v>
      </c>
      <c r="M51" s="1">
        <v>412328</v>
      </c>
      <c r="N51" s="1">
        <v>104454</v>
      </c>
      <c r="O51" s="1">
        <v>516781</v>
      </c>
      <c r="P51">
        <v>0.01</v>
      </c>
      <c r="Q51">
        <v>0.01</v>
      </c>
    </row>
    <row r="52" spans="1:17" x14ac:dyDescent="0.2">
      <c r="A52">
        <v>45</v>
      </c>
      <c r="B52" s="1">
        <v>38874612</v>
      </c>
      <c r="C52" s="1">
        <v>397049</v>
      </c>
      <c r="D52" s="1">
        <v>5332532</v>
      </c>
      <c r="E52">
        <v>0.96489999999999998</v>
      </c>
      <c r="F52" s="1">
        <v>41549</v>
      </c>
      <c r="G52" s="1">
        <v>396680</v>
      </c>
      <c r="H52" s="1">
        <v>4967</v>
      </c>
      <c r="I52" s="1">
        <v>36582</v>
      </c>
      <c r="J52" s="1">
        <v>301009</v>
      </c>
      <c r="K52" s="1">
        <v>38957</v>
      </c>
      <c r="L52" s="1">
        <v>262052</v>
      </c>
      <c r="M52" s="1">
        <v>403700</v>
      </c>
      <c r="N52" s="1">
        <v>102278</v>
      </c>
      <c r="O52" s="1">
        <v>505978</v>
      </c>
      <c r="P52">
        <v>0.01</v>
      </c>
      <c r="Q52">
        <v>0.01</v>
      </c>
    </row>
    <row r="53" spans="1:17" x14ac:dyDescent="0.2">
      <c r="A53">
        <v>46</v>
      </c>
      <c r="B53" s="1">
        <v>38061395</v>
      </c>
      <c r="C53" s="1">
        <v>388746</v>
      </c>
      <c r="D53" s="1">
        <v>5220981</v>
      </c>
      <c r="E53">
        <v>0.96399999999999997</v>
      </c>
      <c r="F53" s="1">
        <v>40989</v>
      </c>
      <c r="G53" s="1">
        <v>388382</v>
      </c>
      <c r="H53" s="1">
        <v>4900</v>
      </c>
      <c r="I53" s="1">
        <v>36089</v>
      </c>
      <c r="J53" s="1">
        <v>294714</v>
      </c>
      <c r="K53" s="1">
        <v>38142</v>
      </c>
      <c r="L53" s="1">
        <v>256572</v>
      </c>
      <c r="M53" s="1">
        <v>395249</v>
      </c>
      <c r="N53" s="1">
        <v>100147</v>
      </c>
      <c r="O53" s="1">
        <v>495397</v>
      </c>
      <c r="P53">
        <v>0.01</v>
      </c>
      <c r="Q53">
        <v>0.01</v>
      </c>
    </row>
    <row r="54" spans="1:17" x14ac:dyDescent="0.2">
      <c r="A54">
        <v>47</v>
      </c>
      <c r="B54" s="1">
        <v>37264924</v>
      </c>
      <c r="C54" s="1">
        <v>380614</v>
      </c>
      <c r="D54" s="1">
        <v>5111727</v>
      </c>
      <c r="E54">
        <v>0.96309999999999996</v>
      </c>
      <c r="F54" s="1">
        <v>40437</v>
      </c>
      <c r="G54" s="1">
        <v>380254</v>
      </c>
      <c r="H54" s="1">
        <v>4834</v>
      </c>
      <c r="I54" s="1">
        <v>35603</v>
      </c>
      <c r="J54" s="1">
        <v>288549</v>
      </c>
      <c r="K54" s="1">
        <v>37344</v>
      </c>
      <c r="L54" s="1">
        <v>251205</v>
      </c>
      <c r="M54" s="1">
        <v>386973</v>
      </c>
      <c r="N54" s="1">
        <v>98060</v>
      </c>
      <c r="O54" s="1">
        <v>485034</v>
      </c>
      <c r="P54">
        <v>0.01</v>
      </c>
      <c r="Q54">
        <v>0.01</v>
      </c>
    </row>
    <row r="55" spans="1:17" x14ac:dyDescent="0.2">
      <c r="A55">
        <v>48</v>
      </c>
      <c r="B55" s="1">
        <v>36484857</v>
      </c>
      <c r="C55" s="1">
        <v>372649</v>
      </c>
      <c r="D55" s="1">
        <v>5004723</v>
      </c>
      <c r="E55">
        <v>0.96220000000000006</v>
      </c>
      <c r="F55" s="1">
        <v>39893</v>
      </c>
      <c r="G55" s="1">
        <v>372294</v>
      </c>
      <c r="H55" s="1">
        <v>4769</v>
      </c>
      <c r="I55" s="1">
        <v>35123</v>
      </c>
      <c r="J55" s="1">
        <v>282511</v>
      </c>
      <c r="K55" s="1">
        <v>36563</v>
      </c>
      <c r="L55" s="1">
        <v>245948</v>
      </c>
      <c r="M55" s="1">
        <v>378868</v>
      </c>
      <c r="N55" s="1">
        <v>96016</v>
      </c>
      <c r="O55" s="1">
        <v>474884</v>
      </c>
      <c r="P55">
        <v>0.01</v>
      </c>
      <c r="Q55">
        <v>0.01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34"/>
  <sheetViews>
    <sheetView topLeftCell="G7" zoomScale="110" zoomScaleNormal="110" workbookViewId="0">
      <selection activeCell="O24" sqref="O24"/>
    </sheetView>
  </sheetViews>
  <sheetFormatPr baseColWidth="10" defaultColWidth="8.83203125" defaultRowHeight="15" x14ac:dyDescent="0.2"/>
  <cols>
    <col min="1" max="1" width="6.5" customWidth="1"/>
    <col min="2" max="2" width="14.33203125" bestFit="1" customWidth="1"/>
    <col min="3" max="4" width="11.5" bestFit="1" customWidth="1"/>
    <col min="5" max="5" width="9.5" bestFit="1" customWidth="1"/>
    <col min="6" max="6" width="12.5" bestFit="1" customWidth="1"/>
    <col min="7" max="7" width="12.6640625" bestFit="1" customWidth="1"/>
    <col min="8" max="8" width="8.5" bestFit="1" customWidth="1"/>
    <col min="9" max="10" width="10.5" bestFit="1" customWidth="1"/>
    <col min="11" max="11" width="8.5" bestFit="1" customWidth="1"/>
    <col min="12" max="12" width="10.5" bestFit="1" customWidth="1"/>
    <col min="14" max="14" width="8.6640625" bestFit="1" customWidth="1"/>
    <col min="15" max="15" width="11.5" customWidth="1"/>
    <col min="17" max="17" width="9" bestFit="1" customWidth="1"/>
  </cols>
  <sheetData>
    <row r="1" spans="1:17" x14ac:dyDescent="0.2">
      <c r="B1" t="s">
        <v>25</v>
      </c>
      <c r="C1" s="4">
        <v>0.08</v>
      </c>
      <c r="F1" t="s">
        <v>27</v>
      </c>
      <c r="G1" s="4">
        <v>0.01</v>
      </c>
      <c r="H1" t="s">
        <v>28</v>
      </c>
      <c r="J1" t="s">
        <v>32</v>
      </c>
      <c r="L1">
        <v>12</v>
      </c>
      <c r="M1" t="s">
        <v>33</v>
      </c>
    </row>
    <row r="2" spans="1:17" x14ac:dyDescent="0.2">
      <c r="B2" t="s">
        <v>26</v>
      </c>
      <c r="C2">
        <v>360</v>
      </c>
      <c r="F2" t="s">
        <v>29</v>
      </c>
      <c r="G2" s="4">
        <v>0.01</v>
      </c>
      <c r="H2" t="s">
        <v>30</v>
      </c>
    </row>
    <row r="3" spans="1:17" x14ac:dyDescent="0.2">
      <c r="F3" t="s">
        <v>31</v>
      </c>
      <c r="G3" s="4">
        <v>0.2</v>
      </c>
    </row>
    <row r="4" spans="1:17" ht="32" x14ac:dyDescent="0.2">
      <c r="A4" s="2"/>
      <c r="B4" s="2"/>
      <c r="C4" s="2"/>
      <c r="D4" s="2"/>
      <c r="E4" s="2"/>
      <c r="F4" s="2"/>
      <c r="G4" s="2"/>
      <c r="H4" s="2" t="s">
        <v>1</v>
      </c>
      <c r="I4" s="2"/>
      <c r="J4" s="2"/>
      <c r="K4" s="2"/>
      <c r="L4" s="2"/>
      <c r="M4" s="2"/>
      <c r="N4" s="2"/>
      <c r="O4" s="3" t="s">
        <v>24</v>
      </c>
      <c r="P4" s="2"/>
      <c r="Q4" s="2"/>
    </row>
    <row r="5" spans="1:17" x14ac:dyDescent="0.2">
      <c r="A5" s="2"/>
      <c r="B5" s="2" t="s">
        <v>3</v>
      </c>
      <c r="C5" s="2" t="s">
        <v>4</v>
      </c>
      <c r="D5" s="2" t="s">
        <v>5</v>
      </c>
      <c r="E5" s="2" t="s">
        <v>1</v>
      </c>
      <c r="F5" s="2" t="s">
        <v>6</v>
      </c>
      <c r="G5" s="2" t="s">
        <v>7</v>
      </c>
      <c r="H5" s="2" t="s">
        <v>8</v>
      </c>
      <c r="I5" s="2" t="s">
        <v>9</v>
      </c>
      <c r="J5" s="2" t="s">
        <v>6</v>
      </c>
      <c r="K5" s="2" t="s">
        <v>10</v>
      </c>
      <c r="L5" s="2" t="s">
        <v>9</v>
      </c>
      <c r="M5" s="2" t="s">
        <v>11</v>
      </c>
      <c r="N5" s="2" t="s">
        <v>11</v>
      </c>
      <c r="O5" s="2" t="s">
        <v>23</v>
      </c>
      <c r="P5" s="2" t="s">
        <v>2</v>
      </c>
      <c r="Q5" s="2" t="s">
        <v>13</v>
      </c>
    </row>
    <row r="6" spans="1:17" x14ac:dyDescent="0.2">
      <c r="A6" s="2" t="s">
        <v>14</v>
      </c>
      <c r="B6" s="2" t="s">
        <v>15</v>
      </c>
      <c r="C6" s="2" t="s">
        <v>16</v>
      </c>
      <c r="D6" s="2" t="s">
        <v>17</v>
      </c>
      <c r="E6" s="2" t="s">
        <v>18</v>
      </c>
      <c r="F6" s="2" t="s">
        <v>19</v>
      </c>
      <c r="G6" s="2" t="s">
        <v>20</v>
      </c>
      <c r="H6" s="2" t="s">
        <v>16</v>
      </c>
      <c r="I6" s="2" t="s">
        <v>1</v>
      </c>
      <c r="J6" s="2" t="s">
        <v>10</v>
      </c>
      <c r="K6" s="2" t="s">
        <v>21</v>
      </c>
      <c r="L6" s="2" t="s">
        <v>10</v>
      </c>
      <c r="M6" s="2" t="s">
        <v>12</v>
      </c>
      <c r="N6" s="2" t="s">
        <v>0</v>
      </c>
      <c r="O6" s="2" t="s">
        <v>14</v>
      </c>
      <c r="P6" s="2" t="s">
        <v>22</v>
      </c>
      <c r="Q6" s="2" t="s">
        <v>22</v>
      </c>
    </row>
    <row r="7" spans="1:17" x14ac:dyDescent="0.2">
      <c r="B7" s="1">
        <v>100000000</v>
      </c>
      <c r="E7">
        <v>1</v>
      </c>
    </row>
    <row r="8" spans="1:17" x14ac:dyDescent="0.2">
      <c r="A8">
        <v>1</v>
      </c>
      <c r="B8" s="19">
        <f>B7-C8-G8-I8</f>
        <v>97934244.050931543</v>
      </c>
      <c r="C8" s="19">
        <f>B7*$G$2</f>
        <v>1000000</v>
      </c>
      <c r="D8" s="19">
        <f>D7+C8-H8-O8</f>
        <v>999329.02092787286</v>
      </c>
      <c r="E8" s="7">
        <f>(1-(1+$C$1*100/1200)^(-($C$2-A8)))/((1-(1+$C$1*100/1200)^(-$C$2)))</f>
        <v>0.9993290209278729</v>
      </c>
      <c r="F8" s="19">
        <f>(B7+D7-O7)*(1-E8/E7)</f>
        <v>67097.907212709804</v>
      </c>
      <c r="G8" s="19">
        <f>B7*E8/E7*$G$1</f>
        <v>999329.02092787297</v>
      </c>
      <c r="H8" s="19">
        <f>(C8+D7-O8)*(1-E8/E7)</f>
        <v>670.97907212709811</v>
      </c>
      <c r="I8" s="19">
        <f>(B7-C8)*(1-E8/E7)</f>
        <v>66426.928140582706</v>
      </c>
      <c r="J8" s="19">
        <f>(B7+D7)*$C$1/12</f>
        <v>666666.66666666663</v>
      </c>
      <c r="K8" s="19">
        <f>(C8+D7)*$C$1/12</f>
        <v>6666.666666666667</v>
      </c>
      <c r="L8" s="19">
        <f>J8-K8</f>
        <v>660000</v>
      </c>
      <c r="P8">
        <f>C8/B7</f>
        <v>0.01</v>
      </c>
      <c r="Q8" s="22">
        <f>G8/(E8*B7)</f>
        <v>0.01</v>
      </c>
    </row>
    <row r="9" spans="1:17" x14ac:dyDescent="0.2">
      <c r="A9">
        <v>2</v>
      </c>
      <c r="B9" s="19">
        <f>B8-C9-G9-I9</f>
        <v>95910688.734291896</v>
      </c>
      <c r="C9" s="19">
        <f>B8*$G$2</f>
        <v>979342.44050931546</v>
      </c>
      <c r="D9" s="19">
        <f>D8+C9-H9-O9</f>
        <v>1977334.0659506244</v>
      </c>
      <c r="E9" s="7">
        <f>(1-(1+$C$1*100/1200)^(-($C$2-A9)))/((1-(1+$C$1*100/1200)^(-$C$2)))</f>
        <v>0.99865356866193156</v>
      </c>
      <c r="F9" s="19">
        <f t="shared" ref="F9:F19" si="0">(B8+D8-O8)*(1-E9/E8)</f>
        <v>66869.774328195141</v>
      </c>
      <c r="G9" s="19">
        <f>B8*E9/E8*$G$1</f>
        <v>978680.49728869286</v>
      </c>
      <c r="H9" s="19">
        <f t="shared" ref="H9:H19" si="1">(C9+D8-O9)*(1-E9/E8)</f>
        <v>1337.3954865639028</v>
      </c>
      <c r="I9" s="19">
        <f t="shared" ref="I9:I19" si="2">(B8-C9)*(1-E9/E8)</f>
        <v>65532.378841631238</v>
      </c>
      <c r="J9" s="19">
        <f t="shared" ref="J9:J19" si="3">(B8+D8)*$C$1/12</f>
        <v>659557.15381239611</v>
      </c>
      <c r="K9" s="19">
        <f t="shared" ref="K9:K19" si="4">(C9+D8)*$C$1/12</f>
        <v>13191.143076247921</v>
      </c>
      <c r="L9" s="19">
        <f>J9-K9</f>
        <v>646366.01073614822</v>
      </c>
      <c r="P9">
        <f>C9/B8</f>
        <v>0.01</v>
      </c>
      <c r="Q9" s="22">
        <f>G9/(B8-F9)</f>
        <v>1.0000069017103088E-2</v>
      </c>
    </row>
    <row r="10" spans="1:17" x14ac:dyDescent="0.2">
      <c r="A10">
        <v>3</v>
      </c>
      <c r="B10" s="19">
        <f t="shared" ref="B10:B19" si="5">B9-C10-G10-I10</f>
        <v>93928478.112518102</v>
      </c>
      <c r="C10" s="19">
        <f t="shared" ref="C10:C31" si="6">B9*$G$2</f>
        <v>959106.88734291901</v>
      </c>
      <c r="D10" s="19">
        <f t="shared" ref="D10:D19" si="7">D9+C10-H10-O10</f>
        <v>2934441.6127851512</v>
      </c>
      <c r="E10" s="7">
        <f t="shared" ref="E10:E19" si="8">(1-(1+$C$1*100/1200)^(-($C$2-A10)))/((1-(1+$C$1*100/1200)^(-$C$2)))</f>
        <v>0.99797361338088408</v>
      </c>
      <c r="F10" s="19">
        <f t="shared" si="0"/>
        <v>66649.216648277506</v>
      </c>
      <c r="G10" s="19">
        <f t="shared" ref="G10:G19" si="9">B9*E10/E9*$G$1</f>
        <v>958453.85829100106</v>
      </c>
      <c r="H10" s="19">
        <f t="shared" si="1"/>
        <v>1999.3405083921159</v>
      </c>
      <c r="I10" s="19">
        <f t="shared" si="2"/>
        <v>64649.876139885404</v>
      </c>
      <c r="J10" s="19">
        <f t="shared" si="3"/>
        <v>652586.81866828341</v>
      </c>
      <c r="K10" s="19">
        <f>(C10+D9)*$C$1/12</f>
        <v>19576.273021956957</v>
      </c>
      <c r="L10" s="19">
        <f t="shared" ref="L10:L19" si="10">J10-K10</f>
        <v>633010.5456463265</v>
      </c>
      <c r="P10">
        <f t="shared" ref="P10:P19" si="11">C10/B9</f>
        <v>0.01</v>
      </c>
      <c r="Q10" s="22">
        <f t="shared" ref="Q10:Q31" si="12">G10/(B9-F10)</f>
        <v>1.0000140468980989E-2</v>
      </c>
    </row>
    <row r="11" spans="1:17" x14ac:dyDescent="0.2">
      <c r="A11">
        <v>4</v>
      </c>
      <c r="B11" s="19">
        <f t="shared" si="5"/>
        <v>91986773.527387202</v>
      </c>
      <c r="C11" s="19">
        <f t="shared" si="6"/>
        <v>939284.78112518101</v>
      </c>
      <c r="D11" s="19">
        <f t="shared" si="7"/>
        <v>3871069.4895378649</v>
      </c>
      <c r="E11" s="7">
        <f t="shared" si="8"/>
        <v>0.99728912506462952</v>
      </c>
      <c r="F11" s="19">
        <f t="shared" si="0"/>
        <v>66436.162180343788</v>
      </c>
      <c r="G11" s="19">
        <f t="shared" si="9"/>
        <v>938640.54619782884</v>
      </c>
      <c r="H11" s="19">
        <f t="shared" si="1"/>
        <v>2656.9043724672779</v>
      </c>
      <c r="I11" s="19">
        <f t="shared" si="2"/>
        <v>63779.257807876507</v>
      </c>
      <c r="J11" s="19">
        <f t="shared" si="3"/>
        <v>645752.79816868831</v>
      </c>
      <c r="K11" s="19">
        <f t="shared" si="4"/>
        <v>25824.842626068883</v>
      </c>
      <c r="L11" s="19">
        <f t="shared" si="10"/>
        <v>619927.95554261946</v>
      </c>
      <c r="P11">
        <f t="shared" si="11"/>
        <v>0.01</v>
      </c>
      <c r="Q11" s="22">
        <f t="shared" si="12"/>
        <v>1.0000214428474314E-2</v>
      </c>
    </row>
    <row r="12" spans="1:17" x14ac:dyDescent="0.2">
      <c r="A12">
        <v>5</v>
      </c>
      <c r="B12" s="19">
        <f t="shared" si="5"/>
        <v>90084753.252267063</v>
      </c>
      <c r="C12" s="19">
        <f t="shared" si="6"/>
        <v>919867.73527387204</v>
      </c>
      <c r="D12" s="19">
        <f t="shared" si="7"/>
        <v>4787627.0485131219</v>
      </c>
      <c r="E12" s="7">
        <f t="shared" si="8"/>
        <v>0.99660007349293322</v>
      </c>
      <c r="F12" s="19">
        <f t="shared" si="0"/>
        <v>66230.540101345628</v>
      </c>
      <c r="G12" s="19">
        <f t="shared" si="9"/>
        <v>919232.1760435414</v>
      </c>
      <c r="H12" s="19">
        <f t="shared" si="1"/>
        <v>3310.1762986143794</v>
      </c>
      <c r="I12" s="19">
        <f t="shared" si="2"/>
        <v>62920.363802731248</v>
      </c>
      <c r="J12" s="19">
        <f t="shared" si="3"/>
        <v>639052.28677950043</v>
      </c>
      <c r="K12" s="19">
        <f t="shared" si="4"/>
        <v>31939.581498744912</v>
      </c>
      <c r="L12" s="19">
        <f t="shared" si="10"/>
        <v>607112.70528075553</v>
      </c>
      <c r="P12">
        <f t="shared" si="11"/>
        <v>0.01</v>
      </c>
      <c r="Q12" s="22">
        <f t="shared" si="12"/>
        <v>1.0000290970547101E-2</v>
      </c>
    </row>
    <row r="13" spans="1:17" x14ac:dyDescent="0.2">
      <c r="A13">
        <v>6</v>
      </c>
      <c r="B13" s="19">
        <f t="shared" si="5"/>
        <v>88221612.151350915</v>
      </c>
      <c r="C13" s="19">
        <f t="shared" si="6"/>
        <v>900847.53252267069</v>
      </c>
      <c r="D13" s="19">
        <f t="shared" si="7"/>
        <v>5684515.3365291599</v>
      </c>
      <c r="E13" s="7">
        <f t="shared" si="8"/>
        <v>0.99590642824409248</v>
      </c>
      <c r="F13" s="19">
        <f t="shared" si="0"/>
        <v>66032.280743474592</v>
      </c>
      <c r="G13" s="19">
        <f t="shared" si="9"/>
        <v>900220.53215664194</v>
      </c>
      <c r="H13" s="19">
        <f t="shared" si="1"/>
        <v>3959.2445066331447</v>
      </c>
      <c r="I13" s="19">
        <f t="shared" si="2"/>
        <v>62073.036236841457</v>
      </c>
      <c r="J13" s="19">
        <f t="shared" si="3"/>
        <v>632482.53533853451</v>
      </c>
      <c r="K13" s="19">
        <f t="shared" si="4"/>
        <v>37923.163873571953</v>
      </c>
      <c r="L13" s="19">
        <f t="shared" si="10"/>
        <v>594559.37146496261</v>
      </c>
      <c r="P13">
        <f t="shared" si="11"/>
        <v>0.01</v>
      </c>
      <c r="Q13" s="22">
        <f t="shared" si="12"/>
        <v>1.0000370172349112E-2</v>
      </c>
    </row>
    <row r="14" spans="1:17" x14ac:dyDescent="0.2">
      <c r="A14">
        <v>7</v>
      </c>
      <c r="B14" s="19">
        <f t="shared" si="5"/>
        <v>86396561.345736116</v>
      </c>
      <c r="C14" s="19">
        <f t="shared" si="6"/>
        <v>882216.12151350919</v>
      </c>
      <c r="D14" s="19">
        <f t="shared" si="7"/>
        <v>6562127.2618115582</v>
      </c>
      <c r="E14" s="7">
        <f t="shared" si="8"/>
        <v>0.99520815869359258</v>
      </c>
      <c r="F14" s="19">
        <f t="shared" si="0"/>
        <v>65841.315579974034</v>
      </c>
      <c r="G14" s="19">
        <f t="shared" si="9"/>
        <v>881597.56475240947</v>
      </c>
      <c r="H14" s="19">
        <f t="shared" si="1"/>
        <v>4604.196231111041</v>
      </c>
      <c r="I14" s="19">
        <f t="shared" si="2"/>
        <v>61237.119348862987</v>
      </c>
      <c r="J14" s="19">
        <f t="shared" si="3"/>
        <v>626040.84991920053</v>
      </c>
      <c r="K14" s="19">
        <f t="shared" si="4"/>
        <v>43778.209720284467</v>
      </c>
      <c r="L14" s="19">
        <f t="shared" si="10"/>
        <v>582262.64019891608</v>
      </c>
      <c r="P14">
        <f t="shared" si="11"/>
        <v>0.01</v>
      </c>
      <c r="Q14" s="22">
        <f t="shared" si="12"/>
        <v>1.0000452113279962E-2</v>
      </c>
    </row>
    <row r="15" spans="1:17" x14ac:dyDescent="0.2">
      <c r="A15">
        <v>8</v>
      </c>
      <c r="B15" s="19">
        <f t="shared" si="5"/>
        <v>84608827.886209801</v>
      </c>
      <c r="C15" s="19">
        <f t="shared" si="6"/>
        <v>863965.61345736124</v>
      </c>
      <c r="D15" s="19">
        <f t="shared" si="7"/>
        <v>7420847.7575328844</v>
      </c>
      <c r="E15" s="7">
        <f t="shared" si="8"/>
        <v>0.99450523401275615</v>
      </c>
      <c r="F15" s="19">
        <f t="shared" si="0"/>
        <v>65657.577210995252</v>
      </c>
      <c r="G15" s="19">
        <f t="shared" si="9"/>
        <v>863355.38659397769</v>
      </c>
      <c r="H15" s="19">
        <f t="shared" si="1"/>
        <v>5245.1177360348693</v>
      </c>
      <c r="I15" s="19">
        <f t="shared" si="2"/>
        <v>60412.459474960378</v>
      </c>
      <c r="J15" s="19">
        <f t="shared" si="3"/>
        <v>619724.59071698447</v>
      </c>
      <c r="K15" s="19">
        <f t="shared" si="4"/>
        <v>49507.285835126131</v>
      </c>
      <c r="L15" s="19">
        <f t="shared" si="10"/>
        <v>570217.30488185829</v>
      </c>
      <c r="P15">
        <f t="shared" si="11"/>
        <v>0.01</v>
      </c>
      <c r="Q15" s="22">
        <f t="shared" si="12"/>
        <v>1.0000536875055203E-2</v>
      </c>
    </row>
    <row r="16" spans="1:17" x14ac:dyDescent="0.2">
      <c r="A16">
        <v>9</v>
      </c>
      <c r="B16" s="19">
        <f t="shared" si="5"/>
        <v>82857654.432606503</v>
      </c>
      <c r="C16" s="19">
        <f t="shared" si="6"/>
        <v>846088.278862098</v>
      </c>
      <c r="D16" s="19">
        <f t="shared" si="7"/>
        <v>8261053.9420657493</v>
      </c>
      <c r="E16" s="7">
        <f t="shared" si="8"/>
        <v>0.99379762316738063</v>
      </c>
      <c r="F16" s="19">
        <f t="shared" si="0"/>
        <v>65480.999349943995</v>
      </c>
      <c r="G16" s="19">
        <f t="shared" si="9"/>
        <v>845486.26972047484</v>
      </c>
      <c r="H16" s="19">
        <f t="shared" si="1"/>
        <v>5882.0943292329703</v>
      </c>
      <c r="I16" s="19">
        <f t="shared" si="2"/>
        <v>59598.905020711027</v>
      </c>
      <c r="J16" s="19">
        <f t="shared" si="3"/>
        <v>613531.17095828452</v>
      </c>
      <c r="K16" s="19">
        <f t="shared" si="4"/>
        <v>55112.906909299891</v>
      </c>
      <c r="L16" s="19">
        <f t="shared" si="10"/>
        <v>558418.26404898462</v>
      </c>
      <c r="P16">
        <f t="shared" si="11"/>
        <v>0.01</v>
      </c>
      <c r="Q16" s="22">
        <f t="shared" si="12"/>
        <v>1.0000624541774373E-2</v>
      </c>
    </row>
    <row r="17" spans="1:17" x14ac:dyDescent="0.2">
      <c r="A17">
        <v>10</v>
      </c>
      <c r="B17" s="19">
        <f t="shared" si="5"/>
        <v>81142298.939606473</v>
      </c>
      <c r="C17" s="19">
        <f t="shared" si="6"/>
        <v>828576.54432606511</v>
      </c>
      <c r="D17" s="19">
        <f t="shared" si="7"/>
        <v>9083115.2760152053</v>
      </c>
      <c r="E17" s="7">
        <f t="shared" si="8"/>
        <v>0.99308529491636943</v>
      </c>
      <c r="F17" s="19">
        <f t="shared" si="0"/>
        <v>65311.516809695146</v>
      </c>
      <c r="G17" s="19">
        <f t="shared" si="9"/>
        <v>827982.64224088239</v>
      </c>
      <c r="H17" s="19">
        <f t="shared" si="1"/>
        <v>6515.2103766092459</v>
      </c>
      <c r="I17" s="19">
        <f t="shared" si="2"/>
        <v>58796.306433085905</v>
      </c>
      <c r="J17" s="19">
        <f t="shared" si="3"/>
        <v>607458.05583114841</v>
      </c>
      <c r="K17" s="19">
        <f t="shared" si="4"/>
        <v>60597.536575945436</v>
      </c>
      <c r="L17" s="19">
        <f t="shared" si="10"/>
        <v>546860.51925520296</v>
      </c>
      <c r="P17">
        <f t="shared" si="11"/>
        <v>0.01</v>
      </c>
      <c r="Q17" s="22">
        <f t="shared" si="12"/>
        <v>1.0000715199991074E-2</v>
      </c>
    </row>
    <row r="18" spans="1:17" x14ac:dyDescent="0.2">
      <c r="A18">
        <v>11</v>
      </c>
      <c r="B18" s="19">
        <f t="shared" si="5"/>
        <v>79462034.34884499</v>
      </c>
      <c r="C18" s="19">
        <f t="shared" si="6"/>
        <v>811422.98939606478</v>
      </c>
      <c r="D18" s="19">
        <f t="shared" si="7"/>
        <v>9887393.7160950489</v>
      </c>
      <c r="E18" s="7">
        <f t="shared" si="8"/>
        <v>0.99236821781035145</v>
      </c>
      <c r="F18" s="19">
        <f t="shared" si="0"/>
        <v>65149.065489345281</v>
      </c>
      <c r="G18" s="19">
        <f t="shared" si="9"/>
        <v>810837.08519229572</v>
      </c>
      <c r="H18" s="19">
        <f t="shared" si="1"/>
        <v>7144.5493162225002</v>
      </c>
      <c r="I18" s="19">
        <f t="shared" si="2"/>
        <v>58004.516173122778</v>
      </c>
      <c r="J18" s="19">
        <f t="shared" si="3"/>
        <v>601502.76143747789</v>
      </c>
      <c r="K18" s="19">
        <f t="shared" si="4"/>
        <v>65963.588436075137</v>
      </c>
      <c r="L18" s="19">
        <f t="shared" si="10"/>
        <v>535539.17300140276</v>
      </c>
      <c r="P18">
        <f t="shared" si="11"/>
        <v>0.01</v>
      </c>
      <c r="Q18" s="22">
        <f t="shared" si="12"/>
        <v>1.0000808938785175E-2</v>
      </c>
    </row>
    <row r="19" spans="1:17" x14ac:dyDescent="0.2">
      <c r="A19">
        <v>12</v>
      </c>
      <c r="B19" s="19">
        <f t="shared" si="5"/>
        <v>77816148.28720659</v>
      </c>
      <c r="C19" s="19">
        <f t="shared" si="6"/>
        <v>794620.34348844993</v>
      </c>
      <c r="D19" s="19">
        <f t="shared" si="7"/>
        <v>10674243.865911342</v>
      </c>
      <c r="E19" s="7">
        <f t="shared" si="8"/>
        <v>0.9916463601902934</v>
      </c>
      <c r="F19" s="19">
        <f t="shared" si="0"/>
        <v>64993.582360810098</v>
      </c>
      <c r="G19" s="19">
        <f t="shared" si="9"/>
        <v>794042.32946129178</v>
      </c>
      <c r="H19" s="19">
        <f t="shared" si="1"/>
        <v>7770.1936721550683</v>
      </c>
      <c r="I19" s="19">
        <f t="shared" si="2"/>
        <v>57223.388688655024</v>
      </c>
      <c r="J19" s="19">
        <f t="shared" si="3"/>
        <v>595662.85376626684</v>
      </c>
      <c r="K19" s="19">
        <f t="shared" si="4"/>
        <v>71213.427063889991</v>
      </c>
      <c r="L19" s="19">
        <f t="shared" si="10"/>
        <v>524449.4267023768</v>
      </c>
      <c r="N19" s="19"/>
      <c r="P19">
        <f t="shared" si="11"/>
        <v>0.01</v>
      </c>
      <c r="Q19" s="22">
        <f t="shared" si="12"/>
        <v>1.0000905849837169E-2</v>
      </c>
    </row>
    <row r="20" spans="1:17" x14ac:dyDescent="0.2">
      <c r="A20">
        <v>13</v>
      </c>
      <c r="B20" s="19">
        <f t="shared" ref="B20:B31" si="13">B19-C20-G20-I20</f>
        <v>76203942.771179736</v>
      </c>
      <c r="C20" s="19">
        <f t="shared" si="6"/>
        <v>778161.48287206597</v>
      </c>
      <c r="D20" s="19">
        <f t="shared" ref="D20:D31" si="14">D19+C20-H20-O20</f>
        <v>10453093.433529077</v>
      </c>
      <c r="E20" s="7">
        <f t="shared" ref="E20:E31" si="15">(1-(1+$C$1*100/1200)^(-($C$2-A20)))/((1-(1+$C$1*100/1200)^(-$C$2)))</f>
        <v>0.9909196901861016</v>
      </c>
      <c r="F20" s="19">
        <f>(B19+D19-O20)*(1-E20/E19)</f>
        <v>64118.33545168367</v>
      </c>
      <c r="G20" s="19">
        <f t="shared" ref="G20:G31" si="16">B19*E20/E19*$G$1</f>
        <v>777591.25276714028</v>
      </c>
      <c r="H20" s="19">
        <f t="shared" ref="H20:H31" si="17">(C20+D19-O20)*(1-E20/E19)</f>
        <v>7665.55506403661</v>
      </c>
      <c r="I20" s="19">
        <f t="shared" ref="I20:I31" si="18">(B19-C20)*(1-E20/E19)</f>
        <v>56452.780387647057</v>
      </c>
      <c r="J20" s="19">
        <f t="shared" ref="J20:J31" si="19">(B19+D19)*$C$1/12</f>
        <v>589935.94768745278</v>
      </c>
      <c r="K20" s="19">
        <f t="shared" ref="K20:K31" si="20">(C20+D19)*$C$1/12</f>
        <v>76349.36899188938</v>
      </c>
      <c r="L20" s="19">
        <f t="shared" ref="L20:L31" si="21">J20-K20</f>
        <v>513586.57869556337</v>
      </c>
      <c r="M20" s="19">
        <f>MAX(O20-N20,0)</f>
        <v>791646.3601902934</v>
      </c>
      <c r="N20" s="19">
        <f>MIN(C8*$G$3,O20)</f>
        <v>200000</v>
      </c>
      <c r="O20" s="19">
        <f>C8*(E19/E7)</f>
        <v>991646.3601902934</v>
      </c>
      <c r="P20">
        <f t="shared" ref="P20:P31" si="22">C20/B19</f>
        <v>0.01</v>
      </c>
      <c r="Q20" s="22">
        <f t="shared" si="12"/>
        <v>1.00009125581626E-2</v>
      </c>
    </row>
    <row r="21" spans="1:17" x14ac:dyDescent="0.2">
      <c r="A21">
        <v>14</v>
      </c>
      <c r="B21" s="19">
        <f t="shared" si="13"/>
        <v>74624733.917150557</v>
      </c>
      <c r="C21" s="19">
        <f t="shared" si="6"/>
        <v>762039.42771179741</v>
      </c>
      <c r="D21" s="19">
        <f t="shared" si="14"/>
        <v>10236469.23926932</v>
      </c>
      <c r="E21" s="7">
        <f t="shared" si="15"/>
        <v>0.99018817571521511</v>
      </c>
      <c r="F21" s="19">
        <f t="shared" ref="F21:F31" si="23">(B20+D20-O21)*(1-E21/E20)</f>
        <v>63254.875200944647</v>
      </c>
      <c r="G21" s="19">
        <f t="shared" si="16"/>
        <v>761476.87670561788</v>
      </c>
      <c r="H21" s="19">
        <f t="shared" si="17"/>
        <v>7562.3255891754843</v>
      </c>
      <c r="I21" s="19">
        <f t="shared" si="18"/>
        <v>55692.549611769165</v>
      </c>
      <c r="J21" s="19">
        <f t="shared" si="19"/>
        <v>577713.57469805877</v>
      </c>
      <c r="K21" s="19">
        <f t="shared" si="20"/>
        <v>74767.552408272502</v>
      </c>
      <c r="L21" s="19">
        <f t="shared" si="21"/>
        <v>502946.02228978625</v>
      </c>
      <c r="M21" s="19">
        <f t="shared" ref="M21:M31" si="24">MAX(O21-N21,0)</f>
        <v>775232.80828051653</v>
      </c>
      <c r="N21" s="19">
        <f t="shared" ref="N21:N31" si="25">MIN(C9*$G$3,O21)</f>
        <v>195868.4881018631</v>
      </c>
      <c r="O21" s="19">
        <f t="shared" ref="O21:O31" si="26">C9*(E20/E8)</f>
        <v>971101.2963823796</v>
      </c>
      <c r="P21">
        <f t="shared" si="22"/>
        <v>0.01</v>
      </c>
      <c r="Q21" s="22">
        <f t="shared" si="12"/>
        <v>1.0000919321164075E-2</v>
      </c>
    </row>
    <row r="22" spans="1:17" x14ac:dyDescent="0.2">
      <c r="A22">
        <v>15</v>
      </c>
      <c r="B22" s="19">
        <f t="shared" si="13"/>
        <v>73077851.657516524</v>
      </c>
      <c r="C22" s="19">
        <f t="shared" si="6"/>
        <v>746247.33917150553</v>
      </c>
      <c r="D22" s="19">
        <f t="shared" si="14"/>
        <v>10024279.368212692</v>
      </c>
      <c r="E22" s="7">
        <f t="shared" si="15"/>
        <v>0.98945178448118942</v>
      </c>
      <c r="F22" s="19">
        <f t="shared" si="23"/>
        <v>62403.042881569774</v>
      </c>
      <c r="G22" s="19">
        <f t="shared" si="16"/>
        <v>745692.3638522093</v>
      </c>
      <c r="H22" s="19">
        <f t="shared" si="17"/>
        <v>7460.4862712409968</v>
      </c>
      <c r="I22" s="19">
        <f t="shared" si="18"/>
        <v>54942.556610328786</v>
      </c>
      <c r="J22" s="19">
        <f t="shared" si="19"/>
        <v>565741.35437613248</v>
      </c>
      <c r="K22" s="19">
        <f t="shared" si="20"/>
        <v>73218.110522938849</v>
      </c>
      <c r="L22" s="19">
        <f t="shared" si="21"/>
        <v>492523.24385319365</v>
      </c>
      <c r="M22" s="19">
        <f t="shared" si="24"/>
        <v>759155.34648830863</v>
      </c>
      <c r="N22" s="19">
        <f t="shared" si="25"/>
        <v>191821.37746858381</v>
      </c>
      <c r="O22" s="19">
        <f t="shared" si="26"/>
        <v>950976.7239568925</v>
      </c>
      <c r="P22">
        <f t="shared" si="22"/>
        <v>0.01</v>
      </c>
      <c r="Q22" s="22">
        <f t="shared" si="12"/>
        <v>1.0000926139361654E-2</v>
      </c>
    </row>
    <row r="23" spans="1:17" x14ac:dyDescent="0.2">
      <c r="A23">
        <v>16</v>
      </c>
      <c r="B23" s="19">
        <f t="shared" si="13"/>
        <v>71562639.46250321</v>
      </c>
      <c r="C23" s="19">
        <f t="shared" si="6"/>
        <v>730778.51657516521</v>
      </c>
      <c r="D23" s="19">
        <f t="shared" si="14"/>
        <v>9816433.7624589838</v>
      </c>
      <c r="E23" s="7">
        <f t="shared" si="15"/>
        <v>0.98871048397227024</v>
      </c>
      <c r="F23" s="19">
        <f t="shared" si="23"/>
        <v>61562.681904094621</v>
      </c>
      <c r="G23" s="19">
        <f t="shared" si="16"/>
        <v>730231.01492350223</v>
      </c>
      <c r="H23" s="19">
        <f t="shared" si="17"/>
        <v>7360.0183894545489</v>
      </c>
      <c r="I23" s="19">
        <f t="shared" si="18"/>
        <v>54202.663514640066</v>
      </c>
      <c r="J23" s="19">
        <f t="shared" si="19"/>
        <v>554014.20683819475</v>
      </c>
      <c r="K23" s="19">
        <f t="shared" si="20"/>
        <v>71700.385898585722</v>
      </c>
      <c r="L23" s="19">
        <f t="shared" si="21"/>
        <v>482313.82093960902</v>
      </c>
      <c r="M23" s="19">
        <f t="shared" si="24"/>
        <v>743407.14771438332</v>
      </c>
      <c r="N23" s="19">
        <f t="shared" si="25"/>
        <v>187856.95622503621</v>
      </c>
      <c r="O23" s="19">
        <f t="shared" si="26"/>
        <v>931264.1039394195</v>
      </c>
      <c r="P23">
        <f t="shared" si="22"/>
        <v>0.01</v>
      </c>
      <c r="Q23" s="22">
        <f t="shared" si="12"/>
        <v>1.000093301328147E-2</v>
      </c>
    </row>
    <row r="24" spans="1:17" x14ac:dyDescent="0.2">
      <c r="A24">
        <v>17</v>
      </c>
      <c r="B24" s="19">
        <f t="shared" si="13"/>
        <v>70078454.067569926</v>
      </c>
      <c r="C24" s="19">
        <f t="shared" si="6"/>
        <v>715626.39462503209</v>
      </c>
      <c r="D24" s="19">
        <f t="shared" si="14"/>
        <v>9612844.183734661</v>
      </c>
      <c r="E24" s="7">
        <f t="shared" si="15"/>
        <v>0.98796424145995831</v>
      </c>
      <c r="F24" s="19">
        <f t="shared" si="23"/>
        <v>60733.637787782747</v>
      </c>
      <c r="G24" s="19">
        <f t="shared" si="16"/>
        <v>715086.26599561155</v>
      </c>
      <c r="H24" s="19">
        <f t="shared" si="17"/>
        <v>7260.9034751428226</v>
      </c>
      <c r="I24" s="19">
        <f t="shared" si="18"/>
        <v>53472.734312639921</v>
      </c>
      <c r="J24" s="19">
        <f t="shared" si="19"/>
        <v>542527.15483308129</v>
      </c>
      <c r="K24" s="19">
        <f t="shared" si="20"/>
        <v>70213.734380560112</v>
      </c>
      <c r="L24" s="19">
        <f t="shared" si="21"/>
        <v>472313.42045252118</v>
      </c>
      <c r="M24" s="19">
        <f t="shared" si="24"/>
        <v>727981.52281943779</v>
      </c>
      <c r="N24" s="19">
        <f t="shared" si="25"/>
        <v>183973.54705477442</v>
      </c>
      <c r="O24" s="19">
        <f t="shared" si="26"/>
        <v>911955.06987421215</v>
      </c>
      <c r="P24">
        <f t="shared" si="22"/>
        <v>0.01</v>
      </c>
      <c r="Q24" s="22">
        <f t="shared" si="12"/>
        <v>1.0000939943455802E-2</v>
      </c>
    </row>
    <row r="25" spans="1:17" x14ac:dyDescent="0.2">
      <c r="A25">
        <v>18</v>
      </c>
      <c r="B25" s="19">
        <f t="shared" si="13"/>
        <v>68624665.206291839</v>
      </c>
      <c r="C25" s="19">
        <f t="shared" si="6"/>
        <v>700784.54067569925</v>
      </c>
      <c r="D25" s="19">
        <f t="shared" si="14"/>
        <v>9413424.1767516248</v>
      </c>
      <c r="E25" s="7">
        <f t="shared" si="15"/>
        <v>0.98721302399756428</v>
      </c>
      <c r="F25" s="19">
        <f t="shared" si="23"/>
        <v>59915.758132241004</v>
      </c>
      <c r="G25" s="19">
        <f t="shared" si="16"/>
        <v>700251.68577848829</v>
      </c>
      <c r="H25" s="19">
        <f t="shared" si="17"/>
        <v>7163.1233083442803</v>
      </c>
      <c r="I25" s="19">
        <f t="shared" si="18"/>
        <v>52752.634823896733</v>
      </c>
      <c r="J25" s="19">
        <f t="shared" si="19"/>
        <v>531275.32167536393</v>
      </c>
      <c r="K25" s="19">
        <f t="shared" si="20"/>
        <v>68757.524829402406</v>
      </c>
      <c r="L25" s="19">
        <f t="shared" si="21"/>
        <v>462517.79684596154</v>
      </c>
      <c r="M25" s="19">
        <f t="shared" si="24"/>
        <v>712871.91784585884</v>
      </c>
      <c r="N25" s="19">
        <f t="shared" si="25"/>
        <v>180169.50650453416</v>
      </c>
      <c r="O25" s="19">
        <f t="shared" si="26"/>
        <v>893041.424350393</v>
      </c>
      <c r="P25">
        <f t="shared" si="22"/>
        <v>0.01</v>
      </c>
      <c r="Q25" s="22">
        <f t="shared" si="12"/>
        <v>1.0000946930423174E-2</v>
      </c>
    </row>
    <row r="26" spans="1:17" x14ac:dyDescent="0.2">
      <c r="A26">
        <v>19</v>
      </c>
      <c r="B26" s="19">
        <f t="shared" si="13"/>
        <v>67200655.348608986</v>
      </c>
      <c r="C26" s="19">
        <f t="shared" si="6"/>
        <v>686246.65206291841</v>
      </c>
      <c r="D26" s="19">
        <f t="shared" si="14"/>
        <v>9218089.0333021339</v>
      </c>
      <c r="E26" s="7">
        <f t="shared" si="15"/>
        <v>0.98645679841875422</v>
      </c>
      <c r="F26" s="19">
        <f t="shared" si="23"/>
        <v>59108.89258939687</v>
      </c>
      <c r="G26" s="19">
        <f t="shared" si="16"/>
        <v>685720.97294498968</v>
      </c>
      <c r="H26" s="19">
        <f t="shared" si="17"/>
        <v>7066.6599144589809</v>
      </c>
      <c r="I26" s="19">
        <f t="shared" si="18"/>
        <v>52042.232674937877</v>
      </c>
      <c r="J26" s="19">
        <f t="shared" si="19"/>
        <v>520253.92922028975</v>
      </c>
      <c r="K26" s="19">
        <f t="shared" si="20"/>
        <v>67331.138858763632</v>
      </c>
      <c r="L26" s="19">
        <f t="shared" si="21"/>
        <v>452922.79036152613</v>
      </c>
      <c r="M26" s="19">
        <f t="shared" si="24"/>
        <v>698071.91129524959</v>
      </c>
      <c r="N26" s="19">
        <f t="shared" si="25"/>
        <v>176443.22430270186</v>
      </c>
      <c r="O26" s="19">
        <f t="shared" si="26"/>
        <v>874515.13559795148</v>
      </c>
      <c r="P26">
        <f t="shared" si="22"/>
        <v>0.01</v>
      </c>
      <c r="Q26" s="22">
        <f t="shared" si="12"/>
        <v>1.0000953974728447E-2</v>
      </c>
    </row>
    <row r="27" spans="1:17" x14ac:dyDescent="0.2">
      <c r="A27">
        <v>20</v>
      </c>
      <c r="B27" s="19">
        <f t="shared" si="13"/>
        <v>65805819.444334373</v>
      </c>
      <c r="C27" s="19">
        <f t="shared" si="6"/>
        <v>672006.55348608992</v>
      </c>
      <c r="D27" s="19">
        <f t="shared" si="14"/>
        <v>9026755.7570751477</v>
      </c>
      <c r="E27" s="7">
        <f t="shared" si="15"/>
        <v>0.98569553133608545</v>
      </c>
      <c r="F27" s="19">
        <f t="shared" si="23"/>
        <v>58312.892835858947</v>
      </c>
      <c r="G27" s="19">
        <f t="shared" si="16"/>
        <v>671487.95351361588</v>
      </c>
      <c r="H27" s="19">
        <f t="shared" si="17"/>
        <v>6971.495560944184</v>
      </c>
      <c r="I27" s="19">
        <f t="shared" si="18"/>
        <v>51341.397274914772</v>
      </c>
      <c r="J27" s="19">
        <f t="shared" si="19"/>
        <v>509458.29587940738</v>
      </c>
      <c r="K27" s="19">
        <f t="shared" si="20"/>
        <v>65933.970578588152</v>
      </c>
      <c r="L27" s="19">
        <f t="shared" si="21"/>
        <v>443524.32530081924</v>
      </c>
      <c r="M27" s="19">
        <f t="shared" si="24"/>
        <v>683575.21146066079</v>
      </c>
      <c r="N27" s="19">
        <f t="shared" si="25"/>
        <v>172793.12269147226</v>
      </c>
      <c r="O27" s="19">
        <f t="shared" si="26"/>
        <v>856368.33415213309</v>
      </c>
      <c r="P27">
        <f t="shared" si="22"/>
        <v>0.01</v>
      </c>
      <c r="Q27" s="22">
        <f t="shared" si="12"/>
        <v>1.0000961076922913E-2</v>
      </c>
    </row>
    <row r="28" spans="1:17" x14ac:dyDescent="0.2">
      <c r="A28">
        <v>21</v>
      </c>
      <c r="B28" s="19">
        <f t="shared" si="13"/>
        <v>64439564.671815597</v>
      </c>
      <c r="C28" s="19">
        <f t="shared" si="6"/>
        <v>658058.19444334379</v>
      </c>
      <c r="D28" s="19">
        <f t="shared" si="14"/>
        <v>8839343.0291795898</v>
      </c>
      <c r="E28" s="7">
        <f t="shared" si="15"/>
        <v>0.98492918913953242</v>
      </c>
      <c r="F28" s="19">
        <f t="shared" si="23"/>
        <v>57527.612545653028</v>
      </c>
      <c r="G28" s="19">
        <f t="shared" si="16"/>
        <v>657546.57828383264</v>
      </c>
      <c r="H28" s="19">
        <f t="shared" si="17"/>
        <v>6877.6127540548459</v>
      </c>
      <c r="I28" s="19">
        <f t="shared" si="18"/>
        <v>50649.99979159818</v>
      </c>
      <c r="J28" s="19">
        <f t="shared" si="19"/>
        <v>498883.83467606344</v>
      </c>
      <c r="K28" s="19">
        <f t="shared" si="20"/>
        <v>64565.426343456609</v>
      </c>
      <c r="L28" s="19">
        <f t="shared" si="21"/>
        <v>434318.40833260684</v>
      </c>
      <c r="M28" s="19">
        <f t="shared" si="24"/>
        <v>669375.65381242719</v>
      </c>
      <c r="N28" s="19">
        <f t="shared" si="25"/>
        <v>169217.65577241962</v>
      </c>
      <c r="O28" s="19">
        <f t="shared" si="26"/>
        <v>838593.30958484684</v>
      </c>
      <c r="P28">
        <f t="shared" si="22"/>
        <v>0.01</v>
      </c>
      <c r="Q28" s="22">
        <f t="shared" si="12"/>
        <v>1.0000968237564382E-2</v>
      </c>
    </row>
    <row r="29" spans="1:17" x14ac:dyDescent="0.2">
      <c r="A29">
        <v>22</v>
      </c>
      <c r="B29" s="19">
        <f t="shared" si="13"/>
        <v>63101310.191646755</v>
      </c>
      <c r="C29" s="19">
        <f t="shared" si="6"/>
        <v>644395.64671815594</v>
      </c>
      <c r="D29" s="19">
        <f t="shared" si="14"/>
        <v>8655771.174360361</v>
      </c>
      <c r="E29" s="7">
        <f t="shared" si="15"/>
        <v>0.98415773799500217</v>
      </c>
      <c r="F29" s="19">
        <f t="shared" si="23"/>
        <v>56752.907363390106</v>
      </c>
      <c r="G29" s="19">
        <f t="shared" si="16"/>
        <v>643890.92032292625</v>
      </c>
      <c r="H29" s="19">
        <f t="shared" si="17"/>
        <v>6784.9942356357906</v>
      </c>
      <c r="I29" s="19">
        <f t="shared" si="18"/>
        <v>49967.913127754313</v>
      </c>
      <c r="J29" s="19">
        <f t="shared" si="19"/>
        <v>488526.05133996793</v>
      </c>
      <c r="K29" s="19">
        <f t="shared" si="20"/>
        <v>63224.924505984971</v>
      </c>
      <c r="L29" s="19">
        <f t="shared" si="21"/>
        <v>425301.12683398294</v>
      </c>
      <c r="M29" s="19">
        <f t="shared" si="24"/>
        <v>655467.19843653473</v>
      </c>
      <c r="N29" s="19">
        <f t="shared" si="25"/>
        <v>165715.30886521304</v>
      </c>
      <c r="O29" s="19">
        <f t="shared" si="26"/>
        <v>821182.5073017478</v>
      </c>
      <c r="P29">
        <f t="shared" si="22"/>
        <v>0.01</v>
      </c>
      <c r="Q29" s="22">
        <f t="shared" si="12"/>
        <v>1.0000975457217277E-2</v>
      </c>
    </row>
    <row r="30" spans="1:17" x14ac:dyDescent="0.2">
      <c r="A30">
        <v>23</v>
      </c>
      <c r="B30" s="19">
        <f t="shared" si="13"/>
        <v>61790486.905329302</v>
      </c>
      <c r="C30" s="19">
        <f t="shared" si="6"/>
        <v>631013.10191646754</v>
      </c>
      <c r="D30" s="19">
        <f t="shared" si="14"/>
        <v>8475962.1278932262</v>
      </c>
      <c r="E30" s="7">
        <f t="shared" si="15"/>
        <v>0.98338114384284181</v>
      </c>
      <c r="F30" s="19">
        <f t="shared" si="23"/>
        <v>55988.634877551245</v>
      </c>
      <c r="G30" s="19">
        <f t="shared" si="16"/>
        <v>630515.1725033602</v>
      </c>
      <c r="H30" s="19">
        <f t="shared" si="17"/>
        <v>6693.622979927809</v>
      </c>
      <c r="I30" s="19">
        <f t="shared" si="18"/>
        <v>49295.011897623437</v>
      </c>
      <c r="J30" s="19">
        <f t="shared" si="19"/>
        <v>478380.54244004749</v>
      </c>
      <c r="K30" s="19">
        <f t="shared" si="20"/>
        <v>61911.895175178855</v>
      </c>
      <c r="L30" s="19">
        <f t="shared" si="21"/>
        <v>416468.6472648686</v>
      </c>
      <c r="M30" s="19">
        <f t="shared" si="24"/>
        <v>641843.92752446199</v>
      </c>
      <c r="N30" s="19">
        <f t="shared" si="25"/>
        <v>162284.59787921296</v>
      </c>
      <c r="O30" s="19">
        <f t="shared" si="26"/>
        <v>804128.52540367492</v>
      </c>
      <c r="P30">
        <f t="shared" si="22"/>
        <v>0.01</v>
      </c>
      <c r="Q30" s="22">
        <f t="shared" si="12"/>
        <v>1.0000982736452732E-2</v>
      </c>
    </row>
    <row r="31" spans="1:17" x14ac:dyDescent="0.2">
      <c r="A31">
        <v>24</v>
      </c>
      <c r="B31" s="19">
        <f t="shared" si="13"/>
        <v>60506537.218782313</v>
      </c>
      <c r="C31" s="19">
        <f t="shared" si="6"/>
        <v>617904.86905329302</v>
      </c>
      <c r="D31" s="19">
        <f t="shared" si="14"/>
        <v>8299839.4031448942</v>
      </c>
      <c r="E31" s="7">
        <f t="shared" si="15"/>
        <v>0.98259937239633355</v>
      </c>
      <c r="F31" s="19">
        <f t="shared" si="23"/>
        <v>55234.654594549858</v>
      </c>
      <c r="G31" s="19">
        <f t="shared" si="16"/>
        <v>617413.64508961537</v>
      </c>
      <c r="H31" s="19">
        <f t="shared" si="17"/>
        <v>6603.4821904667306</v>
      </c>
      <c r="I31" s="19">
        <f t="shared" si="18"/>
        <v>48631.172404083132</v>
      </c>
      <c r="J31" s="19">
        <f t="shared" si="19"/>
        <v>468442.99355481681</v>
      </c>
      <c r="K31" s="19">
        <f t="shared" si="20"/>
        <v>60625.779979643463</v>
      </c>
      <c r="L31" s="19">
        <f t="shared" si="21"/>
        <v>407817.21357517334</v>
      </c>
      <c r="M31" s="19">
        <f t="shared" si="24"/>
        <v>628500.04291346762</v>
      </c>
      <c r="N31" s="19">
        <f t="shared" si="25"/>
        <v>158924.06869769</v>
      </c>
      <c r="O31" s="19">
        <f t="shared" si="26"/>
        <v>787424.11161115766</v>
      </c>
      <c r="P31">
        <f t="shared" si="22"/>
        <v>0.01</v>
      </c>
      <c r="Q31" s="22">
        <f t="shared" si="12"/>
        <v>1.0000990075848716E-2</v>
      </c>
    </row>
    <row r="32" spans="1:17" x14ac:dyDescent="0.2">
      <c r="B32" s="19"/>
      <c r="C32" s="19"/>
      <c r="D32" s="19"/>
      <c r="E32" s="7"/>
      <c r="F32" s="19"/>
      <c r="G32" s="19"/>
      <c r="H32" s="19"/>
      <c r="I32" s="19"/>
      <c r="J32" s="19"/>
      <c r="K32" s="19"/>
      <c r="L32" s="19"/>
    </row>
    <row r="33" spans="2:12" x14ac:dyDescent="0.2">
      <c r="B33" s="19"/>
      <c r="C33" s="19"/>
      <c r="D33" s="19"/>
      <c r="E33" s="7"/>
      <c r="F33" s="19"/>
      <c r="G33" s="19"/>
      <c r="H33" s="19"/>
      <c r="I33" s="19"/>
      <c r="J33" s="19"/>
      <c r="K33" s="19"/>
      <c r="L33" s="19"/>
    </row>
    <row r="34" spans="2:12" x14ac:dyDescent="0.2">
      <c r="B34" s="19"/>
      <c r="C34" s="19"/>
      <c r="D34" s="19"/>
      <c r="E34" s="7"/>
      <c r="F34" s="19"/>
      <c r="G34" s="19"/>
      <c r="H34" s="19"/>
      <c r="I34" s="19"/>
      <c r="J34" s="19"/>
      <c r="K34" s="19"/>
      <c r="L34" s="19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32"/>
  <sheetViews>
    <sheetView workbookViewId="0">
      <selection activeCell="E36" sqref="E36"/>
    </sheetView>
  </sheetViews>
  <sheetFormatPr baseColWidth="10" defaultColWidth="8.83203125" defaultRowHeight="15" x14ac:dyDescent="0.2"/>
  <cols>
    <col min="1" max="1" width="10.33203125" bestFit="1" customWidth="1"/>
    <col min="2" max="2" width="14.33203125" bestFit="1" customWidth="1"/>
    <col min="3" max="3" width="10.5" bestFit="1" customWidth="1"/>
    <col min="4" max="4" width="11.5" bestFit="1" customWidth="1"/>
    <col min="5" max="5" width="9.5" bestFit="1" customWidth="1"/>
    <col min="6" max="6" width="12.5" bestFit="1" customWidth="1"/>
    <col min="7" max="7" width="12.6640625" bestFit="1" customWidth="1"/>
    <col min="8" max="8" width="8.5" bestFit="1" customWidth="1"/>
    <col min="9" max="10" width="10.5" bestFit="1" customWidth="1"/>
    <col min="11" max="11" width="8.5" bestFit="1" customWidth="1"/>
    <col min="12" max="12" width="10.5" bestFit="1" customWidth="1"/>
    <col min="14" max="14" width="8.6640625" bestFit="1" customWidth="1"/>
    <col min="15" max="15" width="11.5" customWidth="1"/>
    <col min="17" max="17" width="9" bestFit="1" customWidth="1"/>
  </cols>
  <sheetData>
    <row r="1" spans="1:17" x14ac:dyDescent="0.2">
      <c r="B1" t="s">
        <v>25</v>
      </c>
      <c r="C1" s="4">
        <v>0.08</v>
      </c>
      <c r="F1" t="s">
        <v>27</v>
      </c>
      <c r="G1" s="4">
        <v>0.01</v>
      </c>
      <c r="H1" t="s">
        <v>28</v>
      </c>
      <c r="J1" t="s">
        <v>32</v>
      </c>
      <c r="L1">
        <v>12</v>
      </c>
      <c r="M1" t="s">
        <v>33</v>
      </c>
    </row>
    <row r="2" spans="1:17" x14ac:dyDescent="0.2">
      <c r="B2" t="s">
        <v>26</v>
      </c>
      <c r="C2">
        <v>360</v>
      </c>
      <c r="F2" t="s">
        <v>29</v>
      </c>
      <c r="G2" s="4">
        <v>0.01</v>
      </c>
      <c r="H2" t="s">
        <v>30</v>
      </c>
    </row>
    <row r="3" spans="1:17" x14ac:dyDescent="0.2">
      <c r="F3" t="s">
        <v>31</v>
      </c>
      <c r="G3" s="4">
        <v>0.2</v>
      </c>
    </row>
    <row r="4" spans="1:17" ht="32" x14ac:dyDescent="0.2">
      <c r="A4" s="2"/>
      <c r="B4" s="2"/>
      <c r="C4" s="2"/>
      <c r="D4" s="2"/>
      <c r="E4" s="2"/>
      <c r="F4" s="2"/>
      <c r="G4" s="2"/>
      <c r="H4" s="2" t="s">
        <v>1</v>
      </c>
      <c r="I4" s="2"/>
      <c r="J4" s="2"/>
      <c r="K4" s="2"/>
      <c r="L4" s="2"/>
      <c r="M4" s="2"/>
      <c r="N4" s="2"/>
      <c r="O4" s="3" t="s">
        <v>24</v>
      </c>
      <c r="P4" s="2"/>
      <c r="Q4" s="2"/>
    </row>
    <row r="5" spans="1:17" x14ac:dyDescent="0.2">
      <c r="A5" s="2"/>
      <c r="B5" s="2" t="s">
        <v>3</v>
      </c>
      <c r="C5" s="2" t="s">
        <v>4</v>
      </c>
      <c r="D5" s="2" t="s">
        <v>5</v>
      </c>
      <c r="E5" s="2" t="s">
        <v>1</v>
      </c>
      <c r="F5" s="2" t="s">
        <v>6</v>
      </c>
      <c r="G5" s="2" t="s">
        <v>7</v>
      </c>
      <c r="H5" s="2" t="s">
        <v>8</v>
      </c>
      <c r="I5" s="2" t="s">
        <v>9</v>
      </c>
      <c r="J5" s="2" t="s">
        <v>6</v>
      </c>
      <c r="K5" s="2" t="s">
        <v>10</v>
      </c>
      <c r="L5" s="2" t="s">
        <v>9</v>
      </c>
      <c r="M5" s="2" t="s">
        <v>11</v>
      </c>
      <c r="N5" s="2" t="s">
        <v>11</v>
      </c>
      <c r="O5" s="2" t="s">
        <v>23</v>
      </c>
      <c r="P5" s="2" t="s">
        <v>2</v>
      </c>
      <c r="Q5" s="2" t="s">
        <v>13</v>
      </c>
    </row>
    <row r="6" spans="1:17" x14ac:dyDescent="0.2">
      <c r="A6" s="2" t="s">
        <v>14</v>
      </c>
      <c r="B6" s="2" t="s">
        <v>15</v>
      </c>
      <c r="C6" s="2" t="s">
        <v>16</v>
      </c>
      <c r="D6" s="2" t="s">
        <v>17</v>
      </c>
      <c r="E6" s="2" t="s">
        <v>18</v>
      </c>
      <c r="F6" s="2" t="s">
        <v>19</v>
      </c>
      <c r="G6" s="2" t="s">
        <v>20</v>
      </c>
      <c r="H6" s="2" t="s">
        <v>16</v>
      </c>
      <c r="I6" s="2" t="s">
        <v>1</v>
      </c>
      <c r="J6" s="2" t="s">
        <v>10</v>
      </c>
      <c r="K6" s="2" t="s">
        <v>21</v>
      </c>
      <c r="L6" s="2" t="s">
        <v>10</v>
      </c>
      <c r="M6" s="2" t="s">
        <v>12</v>
      </c>
      <c r="N6" s="2" t="s">
        <v>0</v>
      </c>
      <c r="O6" s="2" t="s">
        <v>14</v>
      </c>
      <c r="P6" s="2" t="s">
        <v>22</v>
      </c>
      <c r="Q6" s="2" t="s">
        <v>22</v>
      </c>
    </row>
    <row r="7" spans="1:17" x14ac:dyDescent="0.2">
      <c r="A7">
        <f>'Total CF Example'!A7-'BMA Sample Result'!A7</f>
        <v>0</v>
      </c>
      <c r="B7" s="21">
        <f>'Total CF Example'!B7-'BMA Sample Result'!B7</f>
        <v>0</v>
      </c>
      <c r="C7" s="21">
        <f>'Total CF Example'!C7-'BMA Sample Result'!C7</f>
        <v>0</v>
      </c>
      <c r="D7" s="21">
        <f>'Total CF Example'!D7-'BMA Sample Result'!D7</f>
        <v>0</v>
      </c>
      <c r="E7" s="21">
        <f>'Total CF Example'!E7-'BMA Sample Result'!E7</f>
        <v>0</v>
      </c>
      <c r="F7" s="21">
        <f>'Total CF Example'!F7-'BMA Sample Result'!F7</f>
        <v>0</v>
      </c>
      <c r="G7" s="21">
        <f>'Total CF Example'!G7-'BMA Sample Result'!G7</f>
        <v>0</v>
      </c>
      <c r="H7" s="21">
        <f>'Total CF Example'!H7-'BMA Sample Result'!H7</f>
        <v>0</v>
      </c>
      <c r="I7" s="21">
        <f>'Total CF Example'!I7-'BMA Sample Result'!I7</f>
        <v>0</v>
      </c>
      <c r="J7" s="21">
        <f>'Total CF Example'!J7-'BMA Sample Result'!J7</f>
        <v>0</v>
      </c>
      <c r="K7" s="21">
        <f>'Total CF Example'!K7-'BMA Sample Result'!K7</f>
        <v>0</v>
      </c>
      <c r="L7" s="21">
        <f>'Total CF Example'!L7-'BMA Sample Result'!L7</f>
        <v>0</v>
      </c>
      <c r="M7" s="21">
        <f>'Total CF Example'!M7-'BMA Sample Result'!M7</f>
        <v>0</v>
      </c>
      <c r="N7" s="21">
        <f>'Total CF Example'!N7-'BMA Sample Result'!N7</f>
        <v>0</v>
      </c>
      <c r="O7" s="21">
        <f>'Total CF Example'!O7-'BMA Sample Result'!O7</f>
        <v>0</v>
      </c>
      <c r="P7" s="21">
        <f>'Total CF Example'!P7-'BMA Sample Result'!P7</f>
        <v>0</v>
      </c>
      <c r="Q7" s="21">
        <f>'Total CF Example'!Q7-'BMA Sample Result'!Q7</f>
        <v>0</v>
      </c>
    </row>
    <row r="8" spans="1:17" x14ac:dyDescent="0.2">
      <c r="A8">
        <f>'Total CF Example'!A8-'BMA Sample Result'!A8</f>
        <v>0</v>
      </c>
      <c r="B8" s="21">
        <f>'Total CF Example'!B8-'BMA Sample Result'!B8</f>
        <v>5.0931543111801147E-2</v>
      </c>
      <c r="C8" s="21">
        <f>'Total CF Example'!C8-'BMA Sample Result'!C8</f>
        <v>0</v>
      </c>
      <c r="D8" s="21">
        <f>'Total CF Example'!D8-'BMA Sample Result'!D8</f>
        <v>2.0927872858010232E-2</v>
      </c>
      <c r="E8" s="21">
        <f>'Total CF Example'!E8-'BMA Sample Result'!E8</f>
        <v>2.9020927872935864E-5</v>
      </c>
      <c r="F8" s="21">
        <f>'Total CF Example'!F8-'BMA Sample Result'!F8</f>
        <v>-9.2787290195701644E-2</v>
      </c>
      <c r="G8" s="21">
        <f>'Total CF Example'!G8-'BMA Sample Result'!G8</f>
        <v>2.0927872974425554E-2</v>
      </c>
      <c r="H8" s="21">
        <f>'Total CF Example'!H8-'BMA Sample Result'!H8</f>
        <v>-2.0927872901893352E-2</v>
      </c>
      <c r="I8" s="21">
        <f>'Total CF Example'!I8-'BMA Sample Result'!I8</f>
        <v>-7.1859417294035666E-2</v>
      </c>
      <c r="J8" s="21">
        <f>'Total CF Example'!J8-'BMA Sample Result'!J8</f>
        <v>-0.33333333337213844</v>
      </c>
      <c r="K8" s="21">
        <f>'Total CF Example'!K8-'BMA Sample Result'!K8</f>
        <v>-0.33333333333303017</v>
      </c>
      <c r="L8" s="21">
        <f>'Total CF Example'!L8-'BMA Sample Result'!L8</f>
        <v>0</v>
      </c>
      <c r="M8" s="21">
        <f>'Total CF Example'!M8-'BMA Sample Result'!M8</f>
        <v>0</v>
      </c>
      <c r="N8" s="21">
        <f>'Total CF Example'!N8-'BMA Sample Result'!N8</f>
        <v>0</v>
      </c>
      <c r="O8" s="21">
        <f>'Total CF Example'!O8-'BMA Sample Result'!O8</f>
        <v>0</v>
      </c>
      <c r="P8" s="21">
        <f>'Total CF Example'!P8-'BMA Sample Result'!P8</f>
        <v>0</v>
      </c>
      <c r="Q8" s="21">
        <f>'Total CF Example'!Q8-'BMA Sample Result'!Q8</f>
        <v>0</v>
      </c>
    </row>
    <row r="9" spans="1:17" x14ac:dyDescent="0.2">
      <c r="A9">
        <f>'Total CF Example'!A9-'BMA Sample Result'!A9</f>
        <v>0</v>
      </c>
      <c r="B9" s="21">
        <f>'Total CF Example'!B9-'BMA Sample Result'!B9</f>
        <v>-0.26570810377597809</v>
      </c>
      <c r="C9" s="21">
        <f>'Total CF Example'!C9-'BMA Sample Result'!C9</f>
        <v>0.4405093154637143</v>
      </c>
      <c r="D9" s="21">
        <f>'Total CF Example'!D9-'BMA Sample Result'!D9</f>
        <v>6.5950624411925673E-2</v>
      </c>
      <c r="E9" s="21">
        <f>'Total CF Example'!E9-'BMA Sample Result'!E9</f>
        <v>-4.6431338068475547E-5</v>
      </c>
      <c r="F9" s="21">
        <f>'Total CF Example'!F9-'BMA Sample Result'!F9</f>
        <v>-0.22567180485930294</v>
      </c>
      <c r="G9" s="21">
        <f>'Total CF Example'!G9-'BMA Sample Result'!G9</f>
        <v>0.49728869285900146</v>
      </c>
      <c r="H9" s="21">
        <f>'Total CF Example'!H9-'BMA Sample Result'!H9</f>
        <v>0.39548656390275028</v>
      </c>
      <c r="I9" s="21">
        <f>'Total CF Example'!I9-'BMA Sample Result'!I9</f>
        <v>0.37884163123817416</v>
      </c>
      <c r="J9" s="21">
        <f>'Total CF Example'!J9-'BMA Sample Result'!J9</f>
        <v>0.15381239610724151</v>
      </c>
      <c r="K9" s="21">
        <f>'Total CF Example'!K9-'BMA Sample Result'!K9</f>
        <v>0.14307624792127172</v>
      </c>
      <c r="L9" s="21">
        <f>'Total CF Example'!L9-'BMA Sample Result'!L9</f>
        <v>1.0736148222349584E-2</v>
      </c>
      <c r="M9" s="21">
        <f>'Total CF Example'!M9-'BMA Sample Result'!M9</f>
        <v>0</v>
      </c>
      <c r="N9" s="21">
        <f>'Total CF Example'!N9-'BMA Sample Result'!N9</f>
        <v>0</v>
      </c>
      <c r="O9" s="21">
        <f>'Total CF Example'!O9-'BMA Sample Result'!O9</f>
        <v>0</v>
      </c>
      <c r="P9" s="21">
        <f>'Total CF Example'!P9-'BMA Sample Result'!P9</f>
        <v>0</v>
      </c>
      <c r="Q9" s="21">
        <f>'Total CF Example'!Q9-'BMA Sample Result'!Q9</f>
        <v>6.9017103088153675E-8</v>
      </c>
    </row>
    <row r="10" spans="1:17" x14ac:dyDescent="0.2">
      <c r="A10">
        <f>'Total CF Example'!A10-'BMA Sample Result'!A10</f>
        <v>0</v>
      </c>
      <c r="B10" s="21">
        <f>'Total CF Example'!B10-'BMA Sample Result'!B10</f>
        <v>0.11251810193061829</v>
      </c>
      <c r="C10" s="21">
        <f>'Total CF Example'!C10-'BMA Sample Result'!C10</f>
        <v>-0.11265708098653704</v>
      </c>
      <c r="D10" s="21">
        <f>'Total CF Example'!D10-'BMA Sample Result'!D10</f>
        <v>-0.38721484877169132</v>
      </c>
      <c r="E10" s="21">
        <f>'Total CF Example'!E10-'BMA Sample Result'!E10</f>
        <v>-2.6386619115914556E-5</v>
      </c>
      <c r="F10" s="21">
        <f>'Total CF Example'!F10-'BMA Sample Result'!F10</f>
        <v>0.21664827750646509</v>
      </c>
      <c r="G10" s="21">
        <f>'Total CF Example'!G10-'BMA Sample Result'!G10</f>
        <v>-0.14170899894088507</v>
      </c>
      <c r="H10" s="21">
        <f>'Total CF Example'!H10-'BMA Sample Result'!H10</f>
        <v>0.34050839211590755</v>
      </c>
      <c r="I10" s="21">
        <f>'Total CF Example'!I10-'BMA Sample Result'!I10</f>
        <v>-0.12386011459602742</v>
      </c>
      <c r="J10" s="21">
        <f>'Total CF Example'!J10-'BMA Sample Result'!J10</f>
        <v>-0.18133171659428626</v>
      </c>
      <c r="K10" s="21">
        <f>'Total CF Example'!K10-'BMA Sample Result'!K10</f>
        <v>0.27302195695665432</v>
      </c>
      <c r="L10" s="21">
        <f>'Total CF Example'!L10-'BMA Sample Result'!L10</f>
        <v>-0.45435367350000888</v>
      </c>
      <c r="M10" s="21">
        <f>'Total CF Example'!M10-'BMA Sample Result'!M10</f>
        <v>0</v>
      </c>
      <c r="N10" s="21">
        <f>'Total CF Example'!N10-'BMA Sample Result'!N10</f>
        <v>0</v>
      </c>
      <c r="O10" s="21">
        <f>'Total CF Example'!O10-'BMA Sample Result'!O10</f>
        <v>0</v>
      </c>
      <c r="P10" s="21">
        <f>'Total CF Example'!P10-'BMA Sample Result'!P10</f>
        <v>0</v>
      </c>
      <c r="Q10" s="21">
        <f>'Total CF Example'!Q10-'BMA Sample Result'!Q10</f>
        <v>1.4046898098862837E-7</v>
      </c>
    </row>
    <row r="11" spans="1:17" x14ac:dyDescent="0.2">
      <c r="A11">
        <f>'Total CF Example'!A11-'BMA Sample Result'!A11</f>
        <v>0</v>
      </c>
      <c r="B11" s="21">
        <f>'Total CF Example'!B11-'BMA Sample Result'!B11</f>
        <v>-0.47261279821395874</v>
      </c>
      <c r="C11" s="21">
        <f>'Total CF Example'!C11-'BMA Sample Result'!C11</f>
        <v>-0.21887481899466366</v>
      </c>
      <c r="D11" s="21">
        <f>'Total CF Example'!D11-'BMA Sample Result'!D11</f>
        <v>0.48953786492347717</v>
      </c>
      <c r="E11" s="21">
        <f>'Total CF Example'!E11-'BMA Sample Result'!E11</f>
        <v>-1.0874935370441818E-5</v>
      </c>
      <c r="F11" s="21">
        <f>'Total CF Example'!F11-'BMA Sample Result'!F11</f>
        <v>0.16218034378835</v>
      </c>
      <c r="G11" s="21">
        <f>'Total CF Example'!G11-'BMA Sample Result'!G11</f>
        <v>-0.45380217116326094</v>
      </c>
      <c r="H11" s="21">
        <f>'Total CF Example'!H11-'BMA Sample Result'!H11</f>
        <v>-9.5627532722119213E-2</v>
      </c>
      <c r="I11" s="21">
        <f>'Total CF Example'!I11-'BMA Sample Result'!I11</f>
        <v>0.25780787650728598</v>
      </c>
      <c r="J11" s="21">
        <f>'Total CF Example'!J11-'BMA Sample Result'!J11</f>
        <v>-0.20183131168596447</v>
      </c>
      <c r="K11" s="21">
        <f>'Total CF Example'!K11-'BMA Sample Result'!K11</f>
        <v>-0.15737393111703568</v>
      </c>
      <c r="L11" s="21">
        <f>'Total CF Example'!L11-'BMA Sample Result'!L11</f>
        <v>-4.4457380543462932E-2</v>
      </c>
      <c r="M11" s="21">
        <f>'Total CF Example'!M11-'BMA Sample Result'!M11</f>
        <v>0</v>
      </c>
      <c r="N11" s="21">
        <f>'Total CF Example'!N11-'BMA Sample Result'!N11</f>
        <v>0</v>
      </c>
      <c r="O11" s="21">
        <f>'Total CF Example'!O11-'BMA Sample Result'!O11</f>
        <v>0</v>
      </c>
      <c r="P11" s="21">
        <f>'Total CF Example'!P11-'BMA Sample Result'!P11</f>
        <v>0</v>
      </c>
      <c r="Q11" s="21">
        <f>'Total CF Example'!Q11-'BMA Sample Result'!Q11</f>
        <v>2.1442847431343837E-7</v>
      </c>
    </row>
    <row r="12" spans="1:17" x14ac:dyDescent="0.2">
      <c r="A12">
        <f>'Total CF Example'!A12-'BMA Sample Result'!A12</f>
        <v>0</v>
      </c>
      <c r="B12" s="21">
        <f>'Total CF Example'!B12-'BMA Sample Result'!B12</f>
        <v>0.25226706266403198</v>
      </c>
      <c r="C12" s="21">
        <f>'Total CF Example'!C12-'BMA Sample Result'!C12</f>
        <v>-0.26472612796351314</v>
      </c>
      <c r="D12" s="21">
        <f>'Total CF Example'!D12-'BMA Sample Result'!D12</f>
        <v>4.8513121902942657E-2</v>
      </c>
      <c r="E12" s="21">
        <f>'Total CF Example'!E12-'BMA Sample Result'!E12</f>
        <v>7.3492933183594289E-8</v>
      </c>
      <c r="F12" s="21">
        <f>'Total CF Example'!F12-'BMA Sample Result'!F12</f>
        <v>-0.45989865437150002</v>
      </c>
      <c r="G12" s="21">
        <f>'Total CF Example'!G12-'BMA Sample Result'!G12</f>
        <v>0.17604354140348732</v>
      </c>
      <c r="H12" s="21">
        <f>'Total CF Example'!H12-'BMA Sample Result'!H12</f>
        <v>0.17629861437944783</v>
      </c>
      <c r="I12" s="21">
        <f>'Total CF Example'!I12-'BMA Sample Result'!I12</f>
        <v>0.36380273124814266</v>
      </c>
      <c r="J12" s="21">
        <f>'Total CF Example'!J12-'BMA Sample Result'!J12</f>
        <v>0.28677950042765588</v>
      </c>
      <c r="K12" s="21">
        <f>'Total CF Example'!K12-'BMA Sample Result'!K12</f>
        <v>-0.4185012550879037</v>
      </c>
      <c r="L12" s="21">
        <f>'Total CF Example'!L12-'BMA Sample Result'!L12</f>
        <v>-0.29471924446988851</v>
      </c>
      <c r="M12" s="21">
        <f>'Total CF Example'!M12-'BMA Sample Result'!M12</f>
        <v>0</v>
      </c>
      <c r="N12" s="21">
        <f>'Total CF Example'!N12-'BMA Sample Result'!N12</f>
        <v>0</v>
      </c>
      <c r="O12" s="21">
        <f>'Total CF Example'!O12-'BMA Sample Result'!O12</f>
        <v>0</v>
      </c>
      <c r="P12" s="21">
        <f>'Total CF Example'!P12-'BMA Sample Result'!P12</f>
        <v>0</v>
      </c>
      <c r="Q12" s="21">
        <f>'Total CF Example'!Q12-'BMA Sample Result'!Q12</f>
        <v>2.9097054710103265E-7</v>
      </c>
    </row>
    <row r="13" spans="1:17" x14ac:dyDescent="0.2">
      <c r="A13">
        <f>'Total CF Example'!A13-'BMA Sample Result'!A13</f>
        <v>0</v>
      </c>
      <c r="B13" s="21">
        <f>'Total CF Example'!B13-'BMA Sample Result'!B13</f>
        <v>0.15135091543197632</v>
      </c>
      <c r="C13" s="21">
        <f>'Total CF Example'!C13-'BMA Sample Result'!C13</f>
        <v>-0.4674773293081671</v>
      </c>
      <c r="D13" s="21">
        <f>'Total CF Example'!D13-'BMA Sample Result'!D13</f>
        <v>0.33652915991842747</v>
      </c>
      <c r="E13" s="21">
        <f>'Total CF Example'!E13-'BMA Sample Result'!E13</f>
        <v>6.4282440924712247E-6</v>
      </c>
      <c r="F13" s="21">
        <f>'Total CF Example'!F13-'BMA Sample Result'!F13</f>
        <v>0.28074347459187265</v>
      </c>
      <c r="G13" s="21">
        <f>'Total CF Example'!G13-'BMA Sample Result'!G13</f>
        <v>-0.46784335805568844</v>
      </c>
      <c r="H13" s="21">
        <f>'Total CF Example'!H13-'BMA Sample Result'!H13</f>
        <v>0.24450663314473786</v>
      </c>
      <c r="I13" s="21">
        <f>'Total CF Example'!I13-'BMA Sample Result'!I13</f>
        <v>3.6236841457139235E-2</v>
      </c>
      <c r="J13" s="21">
        <f>'Total CF Example'!J13-'BMA Sample Result'!J13</f>
        <v>-0.46466146549209952</v>
      </c>
      <c r="K13" s="21">
        <f>'Total CF Example'!K13-'BMA Sample Result'!K13</f>
        <v>0.16387357195344521</v>
      </c>
      <c r="L13" s="21">
        <f>'Total CF Example'!L13-'BMA Sample Result'!L13</f>
        <v>0.37146496260538697</v>
      </c>
      <c r="M13" s="21">
        <f>'Total CF Example'!M13-'BMA Sample Result'!M13</f>
        <v>0</v>
      </c>
      <c r="N13" s="21">
        <f>'Total CF Example'!N13-'BMA Sample Result'!N13</f>
        <v>0</v>
      </c>
      <c r="O13" s="21">
        <f>'Total CF Example'!O13-'BMA Sample Result'!O13</f>
        <v>0</v>
      </c>
      <c r="P13" s="21">
        <f>'Total CF Example'!P13-'BMA Sample Result'!P13</f>
        <v>0</v>
      </c>
      <c r="Q13" s="21">
        <f>'Total CF Example'!Q13-'BMA Sample Result'!Q13</f>
        <v>3.7017234911194963E-7</v>
      </c>
    </row>
    <row r="14" spans="1:17" x14ac:dyDescent="0.2">
      <c r="A14">
        <f>'Total CF Example'!A14-'BMA Sample Result'!A14</f>
        <v>0</v>
      </c>
      <c r="B14" s="21">
        <f>'Total CF Example'!B14-'BMA Sample Result'!B14</f>
        <v>0.34573611617088318</v>
      </c>
      <c r="C14" s="21">
        <f>'Total CF Example'!C14-'BMA Sample Result'!C14</f>
        <v>0.12151350919157267</v>
      </c>
      <c r="D14" s="21">
        <f>'Total CF Example'!D14-'BMA Sample Result'!D14</f>
        <v>0.26181155815720558</v>
      </c>
      <c r="E14" s="21">
        <f>'Total CF Example'!E14-'BMA Sample Result'!E14</f>
        <v>8.1586935926081239E-6</v>
      </c>
      <c r="F14" s="21">
        <f>'Total CF Example'!F14-'BMA Sample Result'!F14</f>
        <v>0.31557997403433546</v>
      </c>
      <c r="G14" s="21">
        <f>'Total CF Example'!G14-'BMA Sample Result'!G14</f>
        <v>-0.43524759053252637</v>
      </c>
      <c r="H14" s="21">
        <f>'Total CF Example'!H14-'BMA Sample Result'!H14</f>
        <v>0.19623111104101554</v>
      </c>
      <c r="I14" s="21">
        <f>'Total CF Example'!I14-'BMA Sample Result'!I14</f>
        <v>0.11934886298695346</v>
      </c>
      <c r="J14" s="21">
        <f>'Total CF Example'!J14-'BMA Sample Result'!J14</f>
        <v>-0.15008079947438091</v>
      </c>
      <c r="K14" s="21">
        <f>'Total CF Example'!K14-'BMA Sample Result'!K14</f>
        <v>0.20972028446703916</v>
      </c>
      <c r="L14" s="21">
        <f>'Total CF Example'!L14-'BMA Sample Result'!L14</f>
        <v>-0.3598010839195922</v>
      </c>
      <c r="M14" s="21">
        <f>'Total CF Example'!M14-'BMA Sample Result'!M14</f>
        <v>0</v>
      </c>
      <c r="N14" s="21">
        <f>'Total CF Example'!N14-'BMA Sample Result'!N14</f>
        <v>0</v>
      </c>
      <c r="O14" s="21">
        <f>'Total CF Example'!O14-'BMA Sample Result'!O14</f>
        <v>0</v>
      </c>
      <c r="P14" s="21">
        <f>'Total CF Example'!P14-'BMA Sample Result'!P14</f>
        <v>0</v>
      </c>
      <c r="Q14" s="21">
        <f>'Total CF Example'!Q14-'BMA Sample Result'!Q14</f>
        <v>4.5211327996154405E-7</v>
      </c>
    </row>
    <row r="15" spans="1:17" x14ac:dyDescent="0.2">
      <c r="A15">
        <f>'Total CF Example'!A15-'BMA Sample Result'!A15</f>
        <v>0</v>
      </c>
      <c r="B15" s="21">
        <f>'Total CF Example'!B15-'BMA Sample Result'!B15</f>
        <v>-0.11379019916057587</v>
      </c>
      <c r="C15" s="21">
        <f>'Total CF Example'!C15-'BMA Sample Result'!C15</f>
        <v>-0.38654263876378536</v>
      </c>
      <c r="D15" s="21">
        <f>'Total CF Example'!D15-'BMA Sample Result'!D15</f>
        <v>-0.24246711563318968</v>
      </c>
      <c r="E15" s="21">
        <f>'Total CF Example'!E15-'BMA Sample Result'!E15</f>
        <v>5.2340127560945859E-6</v>
      </c>
      <c r="F15" s="21">
        <f>'Total CF Example'!F15-'BMA Sample Result'!F15</f>
        <v>-0.42278900474775583</v>
      </c>
      <c r="G15" s="21">
        <f>'Total CF Example'!G15-'BMA Sample Result'!G15</f>
        <v>0.3865939776878804</v>
      </c>
      <c r="H15" s="21">
        <f>'Total CF Example'!H15-'BMA Sample Result'!H15</f>
        <v>0.11773603486926731</v>
      </c>
      <c r="I15" s="21">
        <f>'Total CF Example'!I15-'BMA Sample Result'!I15</f>
        <v>0.45947496037842939</v>
      </c>
      <c r="J15" s="21">
        <f>'Total CF Example'!J15-'BMA Sample Result'!J15</f>
        <v>-0.40928301552776247</v>
      </c>
      <c r="K15" s="21">
        <f>'Total CF Example'!K15-'BMA Sample Result'!K15</f>
        <v>0.28583512613113271</v>
      </c>
      <c r="L15" s="21">
        <f>'Total CF Example'!L15-'BMA Sample Result'!L15</f>
        <v>0.30488185829017311</v>
      </c>
      <c r="M15" s="21">
        <f>'Total CF Example'!M15-'BMA Sample Result'!M15</f>
        <v>0</v>
      </c>
      <c r="N15" s="21">
        <f>'Total CF Example'!N15-'BMA Sample Result'!N15</f>
        <v>0</v>
      </c>
      <c r="O15" s="21">
        <f>'Total CF Example'!O15-'BMA Sample Result'!O15</f>
        <v>0</v>
      </c>
      <c r="P15" s="21">
        <f>'Total CF Example'!P15-'BMA Sample Result'!P15</f>
        <v>0</v>
      </c>
      <c r="Q15" s="21">
        <f>'Total CF Example'!Q15-'BMA Sample Result'!Q15</f>
        <v>5.3687505520254308E-7</v>
      </c>
    </row>
    <row r="16" spans="1:17" x14ac:dyDescent="0.2">
      <c r="A16">
        <f>'Total CF Example'!A16-'BMA Sample Result'!A16</f>
        <v>0</v>
      </c>
      <c r="B16" s="21">
        <f>'Total CF Example'!B16-'BMA Sample Result'!B16</f>
        <v>0.43260650336742401</v>
      </c>
      <c r="C16" s="21">
        <f>'Total CF Example'!C16-'BMA Sample Result'!C16</f>
        <v>0.27886209799908102</v>
      </c>
      <c r="D16" s="21">
        <f>'Total CF Example'!D16-'BMA Sample Result'!D16</f>
        <v>-5.7934250682592392E-2</v>
      </c>
      <c r="E16" s="21">
        <f>'Total CF Example'!E16-'BMA Sample Result'!E16</f>
        <v>-2.3768326193884803E-6</v>
      </c>
      <c r="F16" s="21">
        <f>'Total CF Example'!F16-'BMA Sample Result'!F16</f>
        <v>-6.5005600481526926E-4</v>
      </c>
      <c r="G16" s="21">
        <f>'Total CF Example'!G16-'BMA Sample Result'!G16</f>
        <v>0.26972047484014183</v>
      </c>
      <c r="H16" s="21">
        <f>'Total CF Example'!H16-'BMA Sample Result'!H16</f>
        <v>9.4329232970267185E-2</v>
      </c>
      <c r="I16" s="21">
        <f>'Total CF Example'!I16-'BMA Sample Result'!I16</f>
        <v>-9.4979288973263465E-2</v>
      </c>
      <c r="J16" s="21">
        <f>'Total CF Example'!J16-'BMA Sample Result'!J16</f>
        <v>0.17095828452147543</v>
      </c>
      <c r="K16" s="21">
        <f>'Total CF Example'!K16-'BMA Sample Result'!K16</f>
        <v>-9.3090700109314639E-2</v>
      </c>
      <c r="L16" s="21">
        <f>'Total CF Example'!L16-'BMA Sample Result'!L16</f>
        <v>0.26404898462351412</v>
      </c>
      <c r="M16" s="21">
        <f>'Total CF Example'!M16-'BMA Sample Result'!M16</f>
        <v>0</v>
      </c>
      <c r="N16" s="21">
        <f>'Total CF Example'!N16-'BMA Sample Result'!N16</f>
        <v>0</v>
      </c>
      <c r="O16" s="21">
        <f>'Total CF Example'!O16-'BMA Sample Result'!O16</f>
        <v>0</v>
      </c>
      <c r="P16" s="21">
        <f>'Total CF Example'!P16-'BMA Sample Result'!P16</f>
        <v>0</v>
      </c>
      <c r="Q16" s="21">
        <f>'Total CF Example'!Q16-'BMA Sample Result'!Q16</f>
        <v>6.2454177437304415E-7</v>
      </c>
    </row>
    <row r="17" spans="1:17" x14ac:dyDescent="0.2">
      <c r="A17">
        <f>'Total CF Example'!A17-'BMA Sample Result'!A17</f>
        <v>0</v>
      </c>
      <c r="B17" s="21">
        <f>'Total CF Example'!B17-'BMA Sample Result'!B17</f>
        <v>-6.0393527150154114E-2</v>
      </c>
      <c r="C17" s="21">
        <f>'Total CF Example'!C17-'BMA Sample Result'!C17</f>
        <v>-0.45567393489181995</v>
      </c>
      <c r="D17" s="21">
        <f>'Total CF Example'!D17-'BMA Sample Result'!D17</f>
        <v>0.27601520530879498</v>
      </c>
      <c r="E17" s="21">
        <f>'Total CF Example'!E17-'BMA Sample Result'!E17</f>
        <v>-1.4705083630550675E-5</v>
      </c>
      <c r="F17" s="21">
        <f>'Total CF Example'!F17-'BMA Sample Result'!F17</f>
        <v>-0.48319030485436087</v>
      </c>
      <c r="G17" s="21">
        <f>'Total CF Example'!G17-'BMA Sample Result'!G17</f>
        <v>-0.35775911761447787</v>
      </c>
      <c r="H17" s="21">
        <f>'Total CF Example'!H17-'BMA Sample Result'!H17</f>
        <v>0.21037660924594093</v>
      </c>
      <c r="I17" s="21">
        <f>'Total CF Example'!I17-'BMA Sample Result'!I17</f>
        <v>0.30643308590515517</v>
      </c>
      <c r="J17" s="21">
        <f>'Total CF Example'!J17-'BMA Sample Result'!J17</f>
        <v>5.5831148405559361E-2</v>
      </c>
      <c r="K17" s="21">
        <f>'Total CF Example'!K17-'BMA Sample Result'!K17</f>
        <v>-0.4634240545638022</v>
      </c>
      <c r="L17" s="21">
        <f>'Total CF Example'!L17-'BMA Sample Result'!L17</f>
        <v>-0.4807447970379144</v>
      </c>
      <c r="M17" s="21">
        <f>'Total CF Example'!M17-'BMA Sample Result'!M17</f>
        <v>0</v>
      </c>
      <c r="N17" s="21">
        <f>'Total CF Example'!N17-'BMA Sample Result'!N17</f>
        <v>0</v>
      </c>
      <c r="O17" s="21">
        <f>'Total CF Example'!O17-'BMA Sample Result'!O17</f>
        <v>0</v>
      </c>
      <c r="P17" s="21">
        <f>'Total CF Example'!P17-'BMA Sample Result'!P17</f>
        <v>0</v>
      </c>
      <c r="Q17" s="21">
        <f>'Total CF Example'!Q17-'BMA Sample Result'!Q17</f>
        <v>7.1519999107413912E-7</v>
      </c>
    </row>
    <row r="18" spans="1:17" x14ac:dyDescent="0.2">
      <c r="A18">
        <f>'Total CF Example'!A18-'BMA Sample Result'!A18</f>
        <v>0</v>
      </c>
      <c r="B18" s="21">
        <f>'Total CF Example'!B18-'BMA Sample Result'!B18</f>
        <v>0.3488449901342392</v>
      </c>
      <c r="C18" s="21">
        <f>'Total CF Example'!C18-'BMA Sample Result'!C18</f>
        <v>-1.0603935224935412E-2</v>
      </c>
      <c r="D18" s="21">
        <f>'Total CF Example'!D18-'BMA Sample Result'!D18</f>
        <v>-0.28390495106577873</v>
      </c>
      <c r="E18" s="21">
        <f>'Total CF Example'!E18-'BMA Sample Result'!E18</f>
        <v>-3.1782189648499326E-5</v>
      </c>
      <c r="F18" s="21">
        <f>'Total CF Example'!F18-'BMA Sample Result'!F18</f>
        <v>6.5489345281093847E-2</v>
      </c>
      <c r="G18" s="21">
        <f>'Total CF Example'!G18-'BMA Sample Result'!G18</f>
        <v>8.5192295722663403E-2</v>
      </c>
      <c r="H18" s="21">
        <f>'Total CF Example'!H18-'BMA Sample Result'!H18</f>
        <v>-0.45068377749976207</v>
      </c>
      <c r="I18" s="21">
        <f>'Total CF Example'!I18-'BMA Sample Result'!I18</f>
        <v>-0.48382687722187256</v>
      </c>
      <c r="J18" s="21">
        <f>'Total CF Example'!J18-'BMA Sample Result'!J18</f>
        <v>-0.23856252210680395</v>
      </c>
      <c r="K18" s="21">
        <f>'Total CF Example'!K18-'BMA Sample Result'!K18</f>
        <v>-0.41156392486300319</v>
      </c>
      <c r="L18" s="21">
        <f>'Total CF Example'!L18-'BMA Sample Result'!L18</f>
        <v>0.17300140275619924</v>
      </c>
      <c r="M18" s="21">
        <f>'Total CF Example'!M18-'BMA Sample Result'!M18</f>
        <v>0</v>
      </c>
      <c r="N18" s="21">
        <f>'Total CF Example'!N18-'BMA Sample Result'!N18</f>
        <v>0</v>
      </c>
      <c r="O18" s="21">
        <f>'Total CF Example'!O18-'BMA Sample Result'!O18</f>
        <v>0</v>
      </c>
      <c r="P18" s="21">
        <f>'Total CF Example'!P18-'BMA Sample Result'!P18</f>
        <v>0</v>
      </c>
      <c r="Q18" s="21">
        <f>'Total CF Example'!Q18-'BMA Sample Result'!Q18</f>
        <v>8.0893878517430962E-7</v>
      </c>
    </row>
    <row r="19" spans="1:17" x14ac:dyDescent="0.2">
      <c r="A19">
        <f>'Total CF Example'!A19-'BMA Sample Result'!A19</f>
        <v>0</v>
      </c>
      <c r="B19" s="21">
        <f>'Total CF Example'!B19-'BMA Sample Result'!B19</f>
        <v>0.28720659017562866</v>
      </c>
      <c r="C19" s="21">
        <f>'Total CF Example'!C19-'BMA Sample Result'!C19</f>
        <v>0.34348844992928207</v>
      </c>
      <c r="D19" s="21">
        <f>'Total CF Example'!D19-'BMA Sample Result'!D19</f>
        <v>-0.1340886577963829</v>
      </c>
      <c r="E19" s="21">
        <f>'Total CF Example'!E19-'BMA Sample Result'!E19</f>
        <v>4.6360190293359693E-5</v>
      </c>
      <c r="F19" s="21">
        <f>'Total CF Example'!F19-'BMA Sample Result'!F19</f>
        <v>-0.41763918990181992</v>
      </c>
      <c r="G19" s="21">
        <f>'Total CF Example'!G19-'BMA Sample Result'!G19</f>
        <v>0.32946129178162664</v>
      </c>
      <c r="H19" s="21">
        <f>'Total CF Example'!H19-'BMA Sample Result'!H19</f>
        <v>0.19367215506827051</v>
      </c>
      <c r="I19" s="21">
        <f>'Total CF Example'!I19-'BMA Sample Result'!I19</f>
        <v>0.3886886550244526</v>
      </c>
      <c r="J19" s="21">
        <f>'Total CF Example'!J19-'BMA Sample Result'!J19</f>
        <v>-0.14623373316135257</v>
      </c>
      <c r="K19" s="21">
        <f>'Total CF Example'!K19-'BMA Sample Result'!K19</f>
        <v>0.42706388999067713</v>
      </c>
      <c r="L19" s="21">
        <f>'Total CF Example'!L19-'BMA Sample Result'!L19</f>
        <v>0.42670237680431455</v>
      </c>
      <c r="M19" s="21">
        <f>'Total CF Example'!M19-'BMA Sample Result'!M19</f>
        <v>0</v>
      </c>
      <c r="N19" s="21">
        <f>'Total CF Example'!N19-'BMA Sample Result'!N19</f>
        <v>0</v>
      </c>
      <c r="O19" s="21">
        <f>'Total CF Example'!O19-'BMA Sample Result'!O19</f>
        <v>0</v>
      </c>
      <c r="P19" s="21">
        <f>'Total CF Example'!P19-'BMA Sample Result'!P19</f>
        <v>0</v>
      </c>
      <c r="Q19" s="21">
        <f>'Total CF Example'!Q19-'BMA Sample Result'!Q19</f>
        <v>9.0584983716834877E-7</v>
      </c>
    </row>
    <row r="20" spans="1:17" x14ac:dyDescent="0.2">
      <c r="A20">
        <f>'Total CF Example'!A20-'BMA Sample Result'!A20</f>
        <v>0</v>
      </c>
      <c r="B20" s="21">
        <f>'Total CF Example'!B20-'BMA Sample Result'!B20</f>
        <v>-0.22882026433944702</v>
      </c>
      <c r="C20" s="21">
        <f>'Total CF Example'!C20-'BMA Sample Result'!C20</f>
        <v>0.48287206597160548</v>
      </c>
      <c r="D20" s="21">
        <f>'Total CF Example'!D20-'BMA Sample Result'!D20</f>
        <v>0.43352907709777355</v>
      </c>
      <c r="E20" s="21">
        <f>'Total CF Example'!E20-'BMA Sample Result'!E20</f>
        <v>1.9690186101595231E-5</v>
      </c>
      <c r="F20" s="21">
        <f>'Total CF Example'!F20-'BMA Sample Result'!F20</f>
        <v>0.3354516836698167</v>
      </c>
      <c r="G20" s="21">
        <f>'Total CF Example'!G20-'BMA Sample Result'!G20</f>
        <v>0.25276714027859271</v>
      </c>
      <c r="H20" s="21">
        <f>'Total CF Example'!H20-'BMA Sample Result'!H20</f>
        <v>-0.44493596338998032</v>
      </c>
      <c r="I20" s="21">
        <f>'Total CF Example'!I20-'BMA Sample Result'!I20</f>
        <v>-0.21961235294293147</v>
      </c>
      <c r="J20" s="21">
        <f>'Total CF Example'!J20-'BMA Sample Result'!J20</f>
        <v>-5.2312547224573791E-2</v>
      </c>
      <c r="K20" s="21">
        <f>'Total CF Example'!K20-'BMA Sample Result'!K20</f>
        <v>0.36899188937968574</v>
      </c>
      <c r="L20" s="21">
        <f>'Total CF Example'!L20-'BMA Sample Result'!L20</f>
        <v>-0.42130443663336337</v>
      </c>
      <c r="M20" s="21">
        <f>'Total CF Example'!M20-'BMA Sample Result'!M20</f>
        <v>0.36019029340241104</v>
      </c>
      <c r="N20" s="21">
        <f>'Total CF Example'!N20-'BMA Sample Result'!N20</f>
        <v>0</v>
      </c>
      <c r="O20" s="21">
        <f>'Total CF Example'!O20-'BMA Sample Result'!O20</f>
        <v>0.36019029340241104</v>
      </c>
      <c r="P20" s="21">
        <f>'Total CF Example'!P20-'BMA Sample Result'!P20</f>
        <v>0</v>
      </c>
      <c r="Q20" s="21">
        <f>'Total CF Example'!Q20-'BMA Sample Result'!Q20</f>
        <v>9.1255816259995515E-7</v>
      </c>
    </row>
    <row r="21" spans="1:17" x14ac:dyDescent="0.2">
      <c r="A21">
        <f>'Total CF Example'!A21-'BMA Sample Result'!A21</f>
        <v>0</v>
      </c>
      <c r="B21" s="21">
        <f>'Total CF Example'!B21-'BMA Sample Result'!B21</f>
        <v>-8.2849442958831787E-2</v>
      </c>
      <c r="C21" s="21">
        <f>'Total CF Example'!C21-'BMA Sample Result'!C21</f>
        <v>0.42771179741248488</v>
      </c>
      <c r="D21" s="21">
        <f>'Total CF Example'!D21-'BMA Sample Result'!D21</f>
        <v>0.23926931992173195</v>
      </c>
      <c r="E21" s="21">
        <f>'Total CF Example'!E21-'BMA Sample Result'!E21</f>
        <v>-1.1824284784855976E-5</v>
      </c>
      <c r="F21" s="21">
        <f>'Total CF Example'!F21-'BMA Sample Result'!F21</f>
        <v>-0.12479905535292346</v>
      </c>
      <c r="G21" s="21">
        <f>'Total CF Example'!G21-'BMA Sample Result'!G21</f>
        <v>-0.12329438212327659</v>
      </c>
      <c r="H21" s="21">
        <f>'Total CF Example'!H21-'BMA Sample Result'!H21</f>
        <v>0.32558917548431054</v>
      </c>
      <c r="I21" s="21">
        <f>'Total CF Example'!I21-'BMA Sample Result'!I21</f>
        <v>-0.45038823083450552</v>
      </c>
      <c r="J21" s="21">
        <f>'Total CF Example'!J21-'BMA Sample Result'!J21</f>
        <v>-0.42530194122809917</v>
      </c>
      <c r="K21" s="21">
        <f>'Total CF Example'!K21-'BMA Sample Result'!K21</f>
        <v>-0.4475917274976382</v>
      </c>
      <c r="L21" s="21">
        <f>'Total CF Example'!L21-'BMA Sample Result'!L21</f>
        <v>2.2289786254987121E-2</v>
      </c>
      <c r="M21" s="21">
        <f>'Total CF Example'!M21-'BMA Sample Result'!M21</f>
        <v>-0.19171948346775025</v>
      </c>
      <c r="N21" s="21">
        <f>'Total CF Example'!N21-'BMA Sample Result'!N21</f>
        <v>0.48810186309856363</v>
      </c>
      <c r="O21" s="21">
        <f>'Total CF Example'!O21-'BMA Sample Result'!O21</f>
        <v>0.29638237960170954</v>
      </c>
      <c r="P21" s="21">
        <f>'Total CF Example'!P21-'BMA Sample Result'!P21</f>
        <v>0</v>
      </c>
      <c r="Q21" s="21">
        <f>'Total CF Example'!Q21-'BMA Sample Result'!Q21</f>
        <v>9.1932116407476838E-7</v>
      </c>
    </row>
    <row r="22" spans="1:17" x14ac:dyDescent="0.2">
      <c r="A22">
        <f>'Total CF Example'!A22-'BMA Sample Result'!A22</f>
        <v>0</v>
      </c>
      <c r="B22" s="21">
        <f>'Total CF Example'!B22-'BMA Sample Result'!B22</f>
        <v>-0.34248347580432892</v>
      </c>
      <c r="C22" s="21">
        <f>'Total CF Example'!C22-'BMA Sample Result'!C22</f>
        <v>0.33917150553315878</v>
      </c>
      <c r="D22" s="21">
        <f>'Total CF Example'!D22-'BMA Sample Result'!D22</f>
        <v>0.36821269243955612</v>
      </c>
      <c r="E22" s="21">
        <f>'Total CF Example'!E22-'BMA Sample Result'!E22</f>
        <v>-4.8215518810623692E-5</v>
      </c>
      <c r="F22" s="21">
        <f>'Total CF Example'!F22-'BMA Sample Result'!F22</f>
        <v>4.2881569774181116E-2</v>
      </c>
      <c r="G22" s="21">
        <f>'Total CF Example'!G22-'BMA Sample Result'!G22</f>
        <v>0.36385220929514617</v>
      </c>
      <c r="H22" s="21">
        <f>'Total CF Example'!H22-'BMA Sample Result'!H22</f>
        <v>0.48627124099675711</v>
      </c>
      <c r="I22" s="21">
        <f>'Total CF Example'!I22-'BMA Sample Result'!I22</f>
        <v>-0.44338967121439055</v>
      </c>
      <c r="J22" s="21">
        <f>'Total CF Example'!J22-'BMA Sample Result'!J22</f>
        <v>0.35437613248359412</v>
      </c>
      <c r="K22" s="21">
        <f>'Total CF Example'!K22-'BMA Sample Result'!K22</f>
        <v>0.11052293884858955</v>
      </c>
      <c r="L22" s="21">
        <f>'Total CF Example'!L22-'BMA Sample Result'!L22</f>
        <v>0.24385319364955649</v>
      </c>
      <c r="M22" s="21">
        <f>'Total CF Example'!M22-'BMA Sample Result'!M22</f>
        <v>0.3464883086271584</v>
      </c>
      <c r="N22" s="21">
        <f>'Total CF Example'!N22-'BMA Sample Result'!N22</f>
        <v>0.37746858381433412</v>
      </c>
      <c r="O22" s="21">
        <f>'Total CF Example'!O22-'BMA Sample Result'!O22</f>
        <v>-0.27604310750029981</v>
      </c>
      <c r="P22" s="21">
        <f>'Total CF Example'!P22-'BMA Sample Result'!P22</f>
        <v>0</v>
      </c>
      <c r="Q22" s="21">
        <f>'Total CF Example'!Q22-'BMA Sample Result'!Q22</f>
        <v>9.2613936165421296E-7</v>
      </c>
    </row>
    <row r="23" spans="1:17" x14ac:dyDescent="0.2">
      <c r="A23">
        <f>'Total CF Example'!A23-'BMA Sample Result'!A23</f>
        <v>0</v>
      </c>
      <c r="B23" s="21">
        <f>'Total CF Example'!B23-'BMA Sample Result'!B23</f>
        <v>0.46250320971012115</v>
      </c>
      <c r="C23" s="21">
        <f>'Total CF Example'!C23-'BMA Sample Result'!C23</f>
        <v>-0.48342483479063958</v>
      </c>
      <c r="D23" s="21">
        <f>'Total CF Example'!D23-'BMA Sample Result'!D23</f>
        <v>-0.23754101619124413</v>
      </c>
      <c r="E23" s="21">
        <f>'Total CF Example'!E23-'BMA Sample Result'!E23</f>
        <v>1.0483972270214359E-5</v>
      </c>
      <c r="F23" s="21">
        <f>'Total CF Example'!F23-'BMA Sample Result'!F23</f>
        <v>-0.31809590537886834</v>
      </c>
      <c r="G23" s="21">
        <f>'Total CF Example'!G23-'BMA Sample Result'!G23</f>
        <v>1.492350222542882E-2</v>
      </c>
      <c r="H23" s="21">
        <f>'Total CF Example'!H23-'BMA Sample Result'!H23</f>
        <v>1.8389454548923823E-2</v>
      </c>
      <c r="I23" s="21">
        <f>'Total CF Example'!I23-'BMA Sample Result'!I23</f>
        <v>-0.33648535993415862</v>
      </c>
      <c r="J23" s="21">
        <f>'Total CF Example'!J23-'BMA Sample Result'!J23</f>
        <v>0.2068381947465241</v>
      </c>
      <c r="K23" s="21">
        <f>'Total CF Example'!K23-'BMA Sample Result'!K23</f>
        <v>0.38589858572231606</v>
      </c>
      <c r="L23" s="21">
        <f>'Total CF Example'!L23-'BMA Sample Result'!L23</f>
        <v>-0.17906039097579196</v>
      </c>
      <c r="M23" s="21">
        <f>'Total CF Example'!M23-'BMA Sample Result'!M23</f>
        <v>0.14771438331808895</v>
      </c>
      <c r="N23" s="21">
        <f>'Total CF Example'!N23-'BMA Sample Result'!N23</f>
        <v>-4.3774963793111965E-2</v>
      </c>
      <c r="O23" s="21">
        <f>'Total CF Example'!O23-'BMA Sample Result'!O23</f>
        <v>0.10393941949587315</v>
      </c>
      <c r="P23" s="21">
        <f>'Total CF Example'!P23-'BMA Sample Result'!P23</f>
        <v>0</v>
      </c>
      <c r="Q23" s="21">
        <f>'Total CF Example'!Q23-'BMA Sample Result'!Q23</f>
        <v>9.3301328146951079E-7</v>
      </c>
    </row>
    <row r="24" spans="1:17" x14ac:dyDescent="0.2">
      <c r="A24">
        <f>'Total CF Example'!A24-'BMA Sample Result'!A24</f>
        <v>0</v>
      </c>
      <c r="B24" s="21">
        <f>'Total CF Example'!B24-'BMA Sample Result'!B24</f>
        <v>6.7569926381111145E-2</v>
      </c>
      <c r="C24" s="21">
        <f>'Total CF Example'!C24-'BMA Sample Result'!C24</f>
        <v>0.39462503208778799</v>
      </c>
      <c r="D24" s="21">
        <f>'Total CF Example'!D24-'BMA Sample Result'!D24</f>
        <v>0.18373466096818447</v>
      </c>
      <c r="E24" s="21">
        <f>'Total CF Example'!E24-'BMA Sample Result'!E24</f>
        <v>-3.5758540041674891E-5</v>
      </c>
      <c r="F24" s="21">
        <f>'Total CF Example'!F24-'BMA Sample Result'!F24</f>
        <v>-0.36221221725281794</v>
      </c>
      <c r="G24" s="21">
        <f>'Total CF Example'!G24-'BMA Sample Result'!G24</f>
        <v>0.26599561155308038</v>
      </c>
      <c r="H24" s="21">
        <f>'Total CF Example'!H24-'BMA Sample Result'!H24</f>
        <v>-9.6524857177428203E-2</v>
      </c>
      <c r="I24" s="21">
        <f>'Total CF Example'!I24-'BMA Sample Result'!I24</f>
        <v>-0.26568736007902771</v>
      </c>
      <c r="J24" s="21">
        <f>'Total CF Example'!J24-'BMA Sample Result'!J24</f>
        <v>0.15483308129478246</v>
      </c>
      <c r="K24" s="21">
        <f>'Total CF Example'!K24-'BMA Sample Result'!K24</f>
        <v>-0.26561943988781422</v>
      </c>
      <c r="L24" s="21">
        <f>'Total CF Example'!L24-'BMA Sample Result'!L24</f>
        <v>0.42045252118259668</v>
      </c>
      <c r="M24" s="21">
        <f>'Total CF Example'!M24-'BMA Sample Result'!M24</f>
        <v>-0.47718056221492589</v>
      </c>
      <c r="N24" s="21">
        <f>'Total CF Example'!N24-'BMA Sample Result'!N24</f>
        <v>-0.45294522558106109</v>
      </c>
      <c r="O24" s="21">
        <f>'Total CF Example'!O24-'BMA Sample Result'!O24</f>
        <v>6.9874212145805359E-2</v>
      </c>
      <c r="P24" s="21">
        <f>'Total CF Example'!P24-'BMA Sample Result'!P24</f>
        <v>0</v>
      </c>
      <c r="Q24" s="21">
        <f>'Total CF Example'!Q24-'BMA Sample Result'!Q24</f>
        <v>9.3994345580147853E-7</v>
      </c>
    </row>
    <row r="25" spans="1:17" x14ac:dyDescent="0.2">
      <c r="A25">
        <f>'Total CF Example'!A25-'BMA Sample Result'!A25</f>
        <v>0</v>
      </c>
      <c r="B25" s="21">
        <f>'Total CF Example'!B25-'BMA Sample Result'!B25</f>
        <v>0.20629183948040009</v>
      </c>
      <c r="C25" s="21">
        <f>'Total CF Example'!C25-'BMA Sample Result'!C25</f>
        <v>-0.45932430075481534</v>
      </c>
      <c r="D25" s="21">
        <f>'Total CF Example'!D25-'BMA Sample Result'!D25</f>
        <v>0.17675162479281425</v>
      </c>
      <c r="E25" s="21">
        <f>'Total CF Example'!E25-'BMA Sample Result'!E25</f>
        <v>1.302399756430983E-5</v>
      </c>
      <c r="F25" s="21">
        <f>'Total CF Example'!F25-'BMA Sample Result'!F25</f>
        <v>-0.24186775899579516</v>
      </c>
      <c r="G25" s="21">
        <f>'Total CF Example'!G25-'BMA Sample Result'!G25</f>
        <v>-0.31422151171136647</v>
      </c>
      <c r="H25" s="21">
        <f>'Total CF Example'!H25-'BMA Sample Result'!H25</f>
        <v>0.12330834428030357</v>
      </c>
      <c r="I25" s="21">
        <f>'Total CF Example'!I25-'BMA Sample Result'!I25</f>
        <v>-0.36517610326700378</v>
      </c>
      <c r="J25" s="21">
        <f>'Total CF Example'!J25-'BMA Sample Result'!J25</f>
        <v>0.32167536392807961</v>
      </c>
      <c r="K25" s="21">
        <f>'Total CF Example'!K25-'BMA Sample Result'!K25</f>
        <v>-0.47517059759411495</v>
      </c>
      <c r="L25" s="21">
        <f>'Total CF Example'!L25-'BMA Sample Result'!L25</f>
        <v>-0.20315403846325353</v>
      </c>
      <c r="M25" s="21">
        <f>'Total CF Example'!M25-'BMA Sample Result'!M25</f>
        <v>-8.2154141156934202E-2</v>
      </c>
      <c r="N25" s="21">
        <f>'Total CF Example'!N25-'BMA Sample Result'!N25</f>
        <v>-0.49349546583835036</v>
      </c>
      <c r="O25" s="21">
        <f>'Total CF Example'!O25-'BMA Sample Result'!O25</f>
        <v>0.42435039300471544</v>
      </c>
      <c r="P25" s="21">
        <f>'Total CF Example'!P25-'BMA Sample Result'!P25</f>
        <v>0</v>
      </c>
      <c r="Q25" s="21">
        <f>'Total CF Example'!Q25-'BMA Sample Result'!Q25</f>
        <v>9.4693042317420262E-7</v>
      </c>
    </row>
    <row r="26" spans="1:17" x14ac:dyDescent="0.2">
      <c r="A26">
        <f>'Total CF Example'!A26-'BMA Sample Result'!A26</f>
        <v>0</v>
      </c>
      <c r="B26" s="21">
        <f>'Total CF Example'!B26-'BMA Sample Result'!B26</f>
        <v>0.34860898554325104</v>
      </c>
      <c r="C26" s="21">
        <f>'Total CF Example'!C26-'BMA Sample Result'!C26</f>
        <v>-0.34793708159122616</v>
      </c>
      <c r="D26" s="21">
        <f>'Total CF Example'!D26-'BMA Sample Result'!D26</f>
        <v>3.3302133902907372E-2</v>
      </c>
      <c r="E26" s="21">
        <f>'Total CF Example'!E26-'BMA Sample Result'!E26</f>
        <v>-4.3201581245821963E-5</v>
      </c>
      <c r="F26" s="21">
        <f>'Total CF Example'!F26-'BMA Sample Result'!F26</f>
        <v>-0.10741060313011985</v>
      </c>
      <c r="G26" s="21">
        <f>'Total CF Example'!G26-'BMA Sample Result'!G26</f>
        <v>-2.7055010315962136E-2</v>
      </c>
      <c r="H26" s="21">
        <f>'Total CF Example'!H26-'BMA Sample Result'!H26</f>
        <v>-0.34008554101910704</v>
      </c>
      <c r="I26" s="21">
        <f>'Total CF Example'!I26-'BMA Sample Result'!I26</f>
        <v>0.23267493787716376</v>
      </c>
      <c r="J26" s="21">
        <f>'Total CF Example'!J26-'BMA Sample Result'!J26</f>
        <v>-7.0779710251372308E-2</v>
      </c>
      <c r="K26" s="21">
        <f>'Total CF Example'!K26-'BMA Sample Result'!K26</f>
        <v>0.13885876363201533</v>
      </c>
      <c r="L26" s="21">
        <f>'Total CF Example'!L26-'BMA Sample Result'!L26</f>
        <v>-0.20963847386883572</v>
      </c>
      <c r="M26" s="21">
        <f>'Total CF Example'!M26-'BMA Sample Result'!M26</f>
        <v>-8.8704750407487154E-2</v>
      </c>
      <c r="N26" s="21">
        <f>'Total CF Example'!N26-'BMA Sample Result'!N26</f>
        <v>0.22430270185577683</v>
      </c>
      <c r="O26" s="21">
        <f>'Total CF Example'!O26-'BMA Sample Result'!O26</f>
        <v>0.13559795147739351</v>
      </c>
      <c r="P26" s="21">
        <f>'Total CF Example'!P26-'BMA Sample Result'!P26</f>
        <v>0</v>
      </c>
      <c r="Q26" s="21">
        <f>'Total CF Example'!Q26-'BMA Sample Result'!Q26</f>
        <v>9.5397472844697961E-7</v>
      </c>
    </row>
    <row r="27" spans="1:17" x14ac:dyDescent="0.2">
      <c r="A27">
        <f>'Total CF Example'!A27-'BMA Sample Result'!A27</f>
        <v>0</v>
      </c>
      <c r="B27" s="21">
        <f>'Total CF Example'!B27-'BMA Sample Result'!B27</f>
        <v>0.44433437287807465</v>
      </c>
      <c r="C27" s="21">
        <f>'Total CF Example'!C27-'BMA Sample Result'!C27</f>
        <v>-0.44651391007937491</v>
      </c>
      <c r="D27" s="21">
        <f>'Total CF Example'!D27-'BMA Sample Result'!D27</f>
        <v>-0.24292485229671001</v>
      </c>
      <c r="E27" s="21">
        <f>'Total CF Example'!E27-'BMA Sample Result'!E27</f>
        <v>-4.4686639145696816E-6</v>
      </c>
      <c r="F27" s="21">
        <f>'Total CF Example'!F27-'BMA Sample Result'!F27</f>
        <v>-0.10716414105263539</v>
      </c>
      <c r="G27" s="21">
        <f>'Total CF Example'!G27-'BMA Sample Result'!G27</f>
        <v>-4.6486384118907154E-2</v>
      </c>
      <c r="H27" s="21">
        <f>'Total CF Example'!H27-'BMA Sample Result'!H27</f>
        <v>0.49556094418403518</v>
      </c>
      <c r="I27" s="21">
        <f>'Total CF Example'!I27-'BMA Sample Result'!I27</f>
        <v>0.39727491477242438</v>
      </c>
      <c r="J27" s="21">
        <f>'Total CF Example'!J27-'BMA Sample Result'!J27</f>
        <v>0.29587940737837926</v>
      </c>
      <c r="K27" s="21">
        <f>'Total CF Example'!K27-'BMA Sample Result'!K27</f>
        <v>-2.9421411847579293E-2</v>
      </c>
      <c r="L27" s="21">
        <f>'Total CF Example'!L27-'BMA Sample Result'!L27</f>
        <v>0.32530081924051046</v>
      </c>
      <c r="M27" s="21">
        <f>'Total CF Example'!M27-'BMA Sample Result'!M27</f>
        <v>0.21146066079381853</v>
      </c>
      <c r="N27" s="21">
        <f>'Total CF Example'!N27-'BMA Sample Result'!N27</f>
        <v>0.12269147226470523</v>
      </c>
      <c r="O27" s="21">
        <f>'Total CF Example'!O27-'BMA Sample Result'!O27</f>
        <v>0.33415213308762759</v>
      </c>
      <c r="P27" s="21">
        <f>'Total CF Example'!P27-'BMA Sample Result'!P27</f>
        <v>0</v>
      </c>
      <c r="Q27" s="21">
        <f>'Total CF Example'!Q27-'BMA Sample Result'!Q27</f>
        <v>9.6107692291319546E-7</v>
      </c>
    </row>
    <row r="28" spans="1:17" x14ac:dyDescent="0.2">
      <c r="A28">
        <f>'Total CF Example'!A28-'BMA Sample Result'!A28</f>
        <v>0</v>
      </c>
      <c r="B28" s="21">
        <f>'Total CF Example'!B28-'BMA Sample Result'!B28</f>
        <v>-0.32818440347909927</v>
      </c>
      <c r="C28" s="21">
        <f>'Total CF Example'!C28-'BMA Sample Result'!C28</f>
        <v>0.19444334378931671</v>
      </c>
      <c r="D28" s="21">
        <f>'Total CF Example'!D28-'BMA Sample Result'!D28</f>
        <v>2.9179589822888374E-2</v>
      </c>
      <c r="E28" s="21">
        <f>'Total CF Example'!E28-'BMA Sample Result'!E28</f>
        <v>2.9189139532426189E-5</v>
      </c>
      <c r="F28" s="21">
        <f>'Total CF Example'!F28-'BMA Sample Result'!F28</f>
        <v>-0.38745434697193559</v>
      </c>
      <c r="G28" s="21">
        <f>'Total CF Example'!G28-'BMA Sample Result'!G28</f>
        <v>-0.42171616735868156</v>
      </c>
      <c r="H28" s="21">
        <f>'Total CF Example'!H28-'BMA Sample Result'!H28</f>
        <v>-0.38724594515406352</v>
      </c>
      <c r="I28" s="21">
        <f>'Total CF Example'!I28-'BMA Sample Result'!I28</f>
        <v>-2.0840181969106197E-4</v>
      </c>
      <c r="J28" s="21">
        <f>'Total CF Example'!J28-'BMA Sample Result'!J28</f>
        <v>-0.16532393655506894</v>
      </c>
      <c r="K28" s="21">
        <f>'Total CF Example'!K28-'BMA Sample Result'!K28</f>
        <v>0.42634345660917461</v>
      </c>
      <c r="L28" s="21">
        <f>'Total CF Example'!L28-'BMA Sample Result'!L28</f>
        <v>0.40833260683575645</v>
      </c>
      <c r="M28" s="21">
        <f>'Total CF Example'!M28-'BMA Sample Result'!M28</f>
        <v>-0.34618757280986756</v>
      </c>
      <c r="N28" s="21">
        <f>'Total CF Example'!N28-'BMA Sample Result'!N28</f>
        <v>-0.3442275803827215</v>
      </c>
      <c r="O28" s="21">
        <f>'Total CF Example'!O28-'BMA Sample Result'!O28</f>
        <v>0.30958484683651477</v>
      </c>
      <c r="P28" s="21">
        <f>'Total CF Example'!P28-'BMA Sample Result'!P28</f>
        <v>0</v>
      </c>
      <c r="Q28" s="21">
        <f>'Total CF Example'!Q28-'BMA Sample Result'!Q28</f>
        <v>9.6823756438185749E-7</v>
      </c>
    </row>
    <row r="29" spans="1:17" x14ac:dyDescent="0.2">
      <c r="A29">
        <f>'Total CF Example'!A29-'BMA Sample Result'!A29</f>
        <v>0</v>
      </c>
      <c r="B29" s="21">
        <f>'Total CF Example'!B29-'BMA Sample Result'!B29</f>
        <v>0.1916467547416687</v>
      </c>
      <c r="C29" s="21">
        <f>'Total CF Example'!C29-'BMA Sample Result'!C29</f>
        <v>-0.35328184405807406</v>
      </c>
      <c r="D29" s="21">
        <f>'Total CF Example'!D29-'BMA Sample Result'!D29</f>
        <v>0.17436036095023155</v>
      </c>
      <c r="E29" s="21">
        <f>'Total CF Example'!E29-'BMA Sample Result'!E29</f>
        <v>-4.2262004997795088E-5</v>
      </c>
      <c r="F29" s="21">
        <f>'Total CF Example'!F29-'BMA Sample Result'!F29</f>
        <v>-9.2636609893816058E-2</v>
      </c>
      <c r="G29" s="21">
        <f>'Total CF Example'!G29-'BMA Sample Result'!G29</f>
        <v>-7.9677073750644922E-2</v>
      </c>
      <c r="H29" s="21">
        <f>'Total CF Example'!H29-'BMA Sample Result'!H29</f>
        <v>-5.7643642094262759E-3</v>
      </c>
      <c r="I29" s="21">
        <f>'Total CF Example'!I29-'BMA Sample Result'!I29</f>
        <v>-8.6872245687118266E-2</v>
      </c>
      <c r="J29" s="21">
        <f>'Total CF Example'!J29-'BMA Sample Result'!J29</f>
        <v>5.1339967933017761E-2</v>
      </c>
      <c r="K29" s="21">
        <f>'Total CF Example'!K29-'BMA Sample Result'!K29</f>
        <v>-7.5494015029107686E-2</v>
      </c>
      <c r="L29" s="21">
        <f>'Total CF Example'!L29-'BMA Sample Result'!L29</f>
        <v>0.12683398294029757</v>
      </c>
      <c r="M29" s="21">
        <f>'Total CF Example'!M29-'BMA Sample Result'!M29</f>
        <v>0.19843653473071754</v>
      </c>
      <c r="N29" s="21">
        <f>'Total CF Example'!N29-'BMA Sample Result'!N29</f>
        <v>0.30886521303909831</v>
      </c>
      <c r="O29" s="21">
        <f>'Total CF Example'!O29-'BMA Sample Result'!O29</f>
        <v>-0.49269825220108032</v>
      </c>
      <c r="P29" s="21">
        <f>'Total CF Example'!P29-'BMA Sample Result'!P29</f>
        <v>0</v>
      </c>
      <c r="Q29" s="21">
        <f>'Total CF Example'!Q29-'BMA Sample Result'!Q29</f>
        <v>9.7545721727647361E-7</v>
      </c>
    </row>
    <row r="30" spans="1:17" x14ac:dyDescent="0.2">
      <c r="A30">
        <f>'Total CF Example'!A30-'BMA Sample Result'!A30</f>
        <v>0</v>
      </c>
      <c r="B30" s="21">
        <f>'Total CF Example'!B30-'BMA Sample Result'!B30</f>
        <v>-9.4670698046684265E-2</v>
      </c>
      <c r="C30" s="21">
        <f>'Total CF Example'!C30-'BMA Sample Result'!C30</f>
        <v>0.10191646753810346</v>
      </c>
      <c r="D30" s="21">
        <f>'Total CF Example'!D30-'BMA Sample Result'!D30</f>
        <v>0.1278932262212038</v>
      </c>
      <c r="E30" s="21">
        <f>'Total CF Example'!E30-'BMA Sample Result'!E30</f>
        <v>-1.8856157158242404E-5</v>
      </c>
      <c r="F30" s="21">
        <f>'Total CF Example'!F30-'BMA Sample Result'!F30</f>
        <v>-0.36512244875484612</v>
      </c>
      <c r="G30" s="21">
        <f>'Total CF Example'!G30-'BMA Sample Result'!G30</f>
        <v>0.17250336019787937</v>
      </c>
      <c r="H30" s="21">
        <f>'Total CF Example'!H30-'BMA Sample Result'!H30</f>
        <v>-0.37702007219104416</v>
      </c>
      <c r="I30" s="21">
        <f>'Total CF Example'!I30-'BMA Sample Result'!I30</f>
        <v>1.1897623437107541E-2</v>
      </c>
      <c r="J30" s="21">
        <f>'Total CF Example'!J30-'BMA Sample Result'!J30</f>
        <v>-0.45755995251238346</v>
      </c>
      <c r="K30" s="21">
        <f>'Total CF Example'!K30-'BMA Sample Result'!K30</f>
        <v>-0.10482482114457525</v>
      </c>
      <c r="L30" s="21">
        <f>'Total CF Example'!L30-'BMA Sample Result'!L30</f>
        <v>-0.35273513139691204</v>
      </c>
      <c r="M30" s="21">
        <f>'Total CF Example'!M30-'BMA Sample Result'!M30</f>
        <v>-7.2475538006983697E-2</v>
      </c>
      <c r="N30" s="21">
        <f>'Total CF Example'!N30-'BMA Sample Result'!N30</f>
        <v>-0.40212078703916632</v>
      </c>
      <c r="O30" s="21">
        <f>'Total CF Example'!O30-'BMA Sample Result'!O30</f>
        <v>-0.47459632507525384</v>
      </c>
      <c r="P30" s="21">
        <f>'Total CF Example'!P30-'BMA Sample Result'!P30</f>
        <v>0</v>
      </c>
      <c r="Q30" s="21">
        <f>'Total CF Example'!Q30-'BMA Sample Result'!Q30</f>
        <v>9.827364527321969E-7</v>
      </c>
    </row>
    <row r="31" spans="1:17" x14ac:dyDescent="0.2">
      <c r="A31">
        <f>'Total CF Example'!A31-'BMA Sample Result'!A31</f>
        <v>0</v>
      </c>
      <c r="B31" s="21">
        <f>'Total CF Example'!B31-'BMA Sample Result'!B31</f>
        <v>0.21878231316804886</v>
      </c>
      <c r="C31" s="21">
        <f>'Total CF Example'!C31-'BMA Sample Result'!C31</f>
        <v>-0.13094670698046684</v>
      </c>
      <c r="D31" s="21">
        <f>'Total CF Example'!D31-'BMA Sample Result'!D31</f>
        <v>0.40314489416778088</v>
      </c>
      <c r="E31" s="21">
        <f>'Total CF Example'!E31-'BMA Sample Result'!E31</f>
        <v>-6.2760366648095811E-7</v>
      </c>
      <c r="F31" s="21">
        <f>'Total CF Example'!F31-'BMA Sample Result'!F31</f>
        <v>-0.34540545014169766</v>
      </c>
      <c r="G31" s="21">
        <f>'Total CF Example'!G31-'BMA Sample Result'!G31</f>
        <v>-0.35491038463078439</v>
      </c>
      <c r="H31" s="21">
        <f>'Total CF Example'!H31-'BMA Sample Result'!H31</f>
        <v>0.48219046673057164</v>
      </c>
      <c r="I31" s="21">
        <f>'Total CF Example'!I31-'BMA Sample Result'!I31</f>
        <v>0.17240408313227817</v>
      </c>
      <c r="J31" s="21">
        <f>'Total CF Example'!J31-'BMA Sample Result'!J31</f>
        <v>-6.4451831858605146E-3</v>
      </c>
      <c r="K31" s="21">
        <f>'Total CF Example'!K31-'BMA Sample Result'!K31</f>
        <v>-0.22002035653713392</v>
      </c>
      <c r="L31" s="21">
        <f>'Total CF Example'!L31-'BMA Sample Result'!L31</f>
        <v>0.21357517334399745</v>
      </c>
      <c r="M31" s="21">
        <f>'Total CF Example'!M31-'BMA Sample Result'!M31</f>
        <v>4.29134676232934E-2</v>
      </c>
      <c r="N31" s="21">
        <f>'Total CF Example'!N31-'BMA Sample Result'!N31</f>
        <v>6.8697690003318712E-2</v>
      </c>
      <c r="O31" s="21">
        <f>'Total CF Example'!O31-'BMA Sample Result'!O31</f>
        <v>0.11161115765571594</v>
      </c>
      <c r="P31" s="21">
        <f>'Total CF Example'!P31-'BMA Sample Result'!P31</f>
        <v>0</v>
      </c>
      <c r="Q31" s="21">
        <f>'Total CF Example'!Q31-'BMA Sample Result'!Q31</f>
        <v>9.9007584871552146E-7</v>
      </c>
    </row>
    <row r="32" spans="1:17" x14ac:dyDescent="0.2"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37"/>
  <sheetViews>
    <sheetView zoomScale="130" zoomScaleNormal="130" workbookViewId="0">
      <selection activeCell="M13" sqref="M13"/>
    </sheetView>
  </sheetViews>
  <sheetFormatPr baseColWidth="10" defaultColWidth="8.83203125" defaultRowHeight="15" x14ac:dyDescent="0.2"/>
  <cols>
    <col min="1" max="1" width="9.1640625" customWidth="1"/>
    <col min="2" max="2" width="14" bestFit="1" customWidth="1"/>
    <col min="3" max="3" width="11.5" bestFit="1" customWidth="1"/>
    <col min="4" max="4" width="8.6640625" bestFit="1" customWidth="1"/>
    <col min="5" max="5" width="8" bestFit="1" customWidth="1"/>
    <col min="6" max="6" width="2.5" customWidth="1"/>
    <col min="7" max="7" width="10.5" bestFit="1" customWidth="1"/>
    <col min="8" max="8" width="16.1640625" customWidth="1"/>
    <col min="9" max="9" width="10" customWidth="1"/>
    <col min="10" max="10" width="2.83203125" customWidth="1"/>
    <col min="13" max="13" width="12.33203125" bestFit="1" customWidth="1"/>
  </cols>
  <sheetData>
    <row r="1" spans="1:14" x14ac:dyDescent="0.2">
      <c r="A1" s="8" t="s">
        <v>14</v>
      </c>
      <c r="B1" s="8" t="s">
        <v>37</v>
      </c>
      <c r="C1" s="8" t="s">
        <v>38</v>
      </c>
      <c r="D1" s="8" t="s">
        <v>11</v>
      </c>
      <c r="E1" s="8" t="s">
        <v>10</v>
      </c>
      <c r="F1" s="8"/>
      <c r="G1" s="8" t="s">
        <v>40</v>
      </c>
      <c r="H1" s="8" t="s">
        <v>50</v>
      </c>
      <c r="I1" s="8" t="s">
        <v>46</v>
      </c>
      <c r="J1" s="2"/>
    </row>
    <row r="2" spans="1:14" x14ac:dyDescent="0.2">
      <c r="A2">
        <v>1</v>
      </c>
      <c r="B2" s="5">
        <f>M7</f>
        <v>100000</v>
      </c>
      <c r="C2" s="5">
        <f>B2-D2</f>
        <v>99932.902092787292</v>
      </c>
      <c r="D2" s="5">
        <f>$M$10-E2</f>
        <v>67.097907212709515</v>
      </c>
      <c r="E2">
        <f t="shared" ref="E2:E37" si="0">B2*$M$8/12</f>
        <v>666.66666666666663</v>
      </c>
      <c r="G2" s="7">
        <f t="shared" ref="G2:G37" si="1">(1-(1+$M$8*100/1200)^(-($M$9-A2)))/((1-(1+$M$8*100/1200)^(-$M$9)))</f>
        <v>0.9993290209278729</v>
      </c>
      <c r="H2" s="5">
        <f>G2*$B$2</f>
        <v>99932.902092787292</v>
      </c>
      <c r="I2" s="5">
        <f>G2*$B$2-C2</f>
        <v>0</v>
      </c>
    </row>
    <row r="3" spans="1:14" x14ac:dyDescent="0.2">
      <c r="A3">
        <v>2</v>
      </c>
      <c r="B3" s="5">
        <f>C2</f>
        <v>99932.902092787292</v>
      </c>
      <c r="C3" s="5">
        <f>B3-D3</f>
        <v>99865.356866193164</v>
      </c>
      <c r="D3" s="5">
        <f t="shared" ref="D3:D37" si="2">$M$10-E3</f>
        <v>67.545226594127485</v>
      </c>
      <c r="E3">
        <f t="shared" si="0"/>
        <v>666.21934728524866</v>
      </c>
      <c r="G3" s="7">
        <f t="shared" si="1"/>
        <v>0.99865356866193156</v>
      </c>
      <c r="H3" s="5">
        <f t="shared" ref="H3:H37" si="3">G3*$B$2</f>
        <v>99865.356866193149</v>
      </c>
      <c r="I3" s="5">
        <f t="shared" ref="I3:I37" si="4">G3*$B$2-C3</f>
        <v>0</v>
      </c>
    </row>
    <row r="4" spans="1:14" x14ac:dyDescent="0.2">
      <c r="A4">
        <v>3</v>
      </c>
      <c r="B4" s="5">
        <f t="shared" ref="B4:B36" si="5">C3</f>
        <v>99865.356866193164</v>
      </c>
      <c r="C4" s="5">
        <f t="shared" ref="C4:C36" si="6">B4-D4</f>
        <v>99797.361338088405</v>
      </c>
      <c r="D4" s="5">
        <f t="shared" si="2"/>
        <v>67.995528104755067</v>
      </c>
      <c r="E4">
        <f t="shared" si="0"/>
        <v>665.76904577462108</v>
      </c>
      <c r="G4" s="7">
        <f t="shared" si="1"/>
        <v>0.99797361338088408</v>
      </c>
      <c r="H4" s="5">
        <f t="shared" si="3"/>
        <v>99797.361338088405</v>
      </c>
      <c r="I4" s="5">
        <f t="shared" si="4"/>
        <v>0</v>
      </c>
    </row>
    <row r="5" spans="1:14" x14ac:dyDescent="0.2">
      <c r="A5">
        <v>4</v>
      </c>
      <c r="B5" s="5">
        <f t="shared" si="5"/>
        <v>99797.361338088405</v>
      </c>
      <c r="C5" s="5">
        <f t="shared" si="6"/>
        <v>99728.912506462948</v>
      </c>
      <c r="D5" s="5">
        <f t="shared" si="2"/>
        <v>68.448831625453408</v>
      </c>
      <c r="E5">
        <f t="shared" si="0"/>
        <v>665.31574225392274</v>
      </c>
      <c r="G5" s="7">
        <f t="shared" si="1"/>
        <v>0.99728912506462952</v>
      </c>
      <c r="H5" s="5">
        <f t="shared" si="3"/>
        <v>99728.912506462948</v>
      </c>
      <c r="I5" s="5">
        <f t="shared" si="4"/>
        <v>0</v>
      </c>
    </row>
    <row r="6" spans="1:14" x14ac:dyDescent="0.2">
      <c r="A6">
        <v>5</v>
      </c>
      <c r="B6" s="5">
        <f t="shared" si="5"/>
        <v>99728.912506462948</v>
      </c>
      <c r="C6" s="5">
        <f t="shared" si="6"/>
        <v>99660.00734929333</v>
      </c>
      <c r="D6" s="5">
        <f t="shared" si="2"/>
        <v>68.90515716962318</v>
      </c>
      <c r="E6">
        <f t="shared" si="0"/>
        <v>664.85941670975296</v>
      </c>
      <c r="G6" s="7">
        <f t="shared" si="1"/>
        <v>0.99660007349293322</v>
      </c>
      <c r="H6" s="5">
        <f t="shared" si="3"/>
        <v>99660.00734929333</v>
      </c>
      <c r="I6" s="5">
        <f t="shared" si="4"/>
        <v>0</v>
      </c>
    </row>
    <row r="7" spans="1:14" x14ac:dyDescent="0.2">
      <c r="A7">
        <v>6</v>
      </c>
      <c r="B7" s="5">
        <f t="shared" si="5"/>
        <v>99660.00734929333</v>
      </c>
      <c r="C7" s="5">
        <f t="shared" si="6"/>
        <v>99590.642824409239</v>
      </c>
      <c r="D7" s="5">
        <f t="shared" si="2"/>
        <v>69.364524884087245</v>
      </c>
      <c r="E7">
        <f t="shared" si="0"/>
        <v>664.4000489952889</v>
      </c>
      <c r="G7" s="7">
        <f t="shared" si="1"/>
        <v>0.99590642824409248</v>
      </c>
      <c r="H7" s="5">
        <f t="shared" si="3"/>
        <v>99590.642824409253</v>
      </c>
      <c r="I7" s="5">
        <f t="shared" si="4"/>
        <v>0</v>
      </c>
      <c r="L7" t="s">
        <v>34</v>
      </c>
      <c r="M7" s="21">
        <v>100000</v>
      </c>
      <c r="N7" t="s">
        <v>49</v>
      </c>
    </row>
    <row r="8" spans="1:14" x14ac:dyDescent="0.2">
      <c r="A8">
        <v>7</v>
      </c>
      <c r="B8" s="5">
        <f t="shared" si="5"/>
        <v>99590.642824409239</v>
      </c>
      <c r="C8" s="5">
        <f t="shared" si="6"/>
        <v>99520.815869359256</v>
      </c>
      <c r="D8" s="5">
        <f t="shared" si="2"/>
        <v>69.826955049981279</v>
      </c>
      <c r="E8">
        <f t="shared" si="0"/>
        <v>663.93761882939486</v>
      </c>
      <c r="G8" s="7">
        <f t="shared" si="1"/>
        <v>0.99520815869359258</v>
      </c>
      <c r="H8" s="5">
        <f t="shared" si="3"/>
        <v>99520.815869359256</v>
      </c>
      <c r="I8" s="5">
        <f t="shared" si="4"/>
        <v>0</v>
      </c>
      <c r="L8" t="s">
        <v>35</v>
      </c>
      <c r="M8" s="6">
        <v>0.08</v>
      </c>
    </row>
    <row r="9" spans="1:14" x14ac:dyDescent="0.2">
      <c r="A9">
        <v>8</v>
      </c>
      <c r="B9" s="5">
        <f t="shared" si="5"/>
        <v>99520.815869359256</v>
      </c>
      <c r="C9" s="5">
        <f t="shared" si="6"/>
        <v>99450.523401275612</v>
      </c>
      <c r="D9" s="5">
        <f t="shared" si="2"/>
        <v>70.292468083647691</v>
      </c>
      <c r="E9">
        <f t="shared" si="0"/>
        <v>663.47210579572845</v>
      </c>
      <c r="G9" s="7">
        <f t="shared" si="1"/>
        <v>0.99450523401275615</v>
      </c>
      <c r="H9" s="5">
        <f t="shared" si="3"/>
        <v>99450.523401275612</v>
      </c>
      <c r="I9" s="5">
        <f t="shared" si="4"/>
        <v>0</v>
      </c>
      <c r="L9" t="s">
        <v>36</v>
      </c>
      <c r="M9">
        <v>360</v>
      </c>
    </row>
    <row r="10" spans="1:14" x14ac:dyDescent="0.2">
      <c r="A10">
        <v>9</v>
      </c>
      <c r="B10" s="5">
        <f t="shared" si="5"/>
        <v>99450.523401275612</v>
      </c>
      <c r="C10" s="5">
        <f t="shared" si="6"/>
        <v>99379.762316738066</v>
      </c>
      <c r="D10" s="5">
        <f t="shared" si="2"/>
        <v>70.76108453753875</v>
      </c>
      <c r="E10">
        <f t="shared" si="0"/>
        <v>663.00348934183739</v>
      </c>
      <c r="G10" s="7">
        <f t="shared" si="1"/>
        <v>0.99379762316738063</v>
      </c>
      <c r="H10" s="5">
        <f t="shared" si="3"/>
        <v>99379.762316738066</v>
      </c>
      <c r="I10" s="5">
        <f t="shared" si="4"/>
        <v>0</v>
      </c>
      <c r="L10" t="s">
        <v>39</v>
      </c>
      <c r="M10" s="5">
        <f>PMT(M8/12,M9,-M7)</f>
        <v>733.76457387937614</v>
      </c>
    </row>
    <row r="11" spans="1:14" x14ac:dyDescent="0.2">
      <c r="A11">
        <v>10</v>
      </c>
      <c r="B11" s="5">
        <f t="shared" si="5"/>
        <v>99379.762316738066</v>
      </c>
      <c r="C11" s="5">
        <f t="shared" si="6"/>
        <v>99308.529491636946</v>
      </c>
      <c r="D11" s="5">
        <f t="shared" si="2"/>
        <v>71.23282510112233</v>
      </c>
      <c r="E11">
        <f t="shared" si="0"/>
        <v>662.53174877825381</v>
      </c>
      <c r="G11" s="7">
        <f t="shared" si="1"/>
        <v>0.99308529491636943</v>
      </c>
      <c r="H11" s="5">
        <f t="shared" si="3"/>
        <v>99308.529491636946</v>
      </c>
      <c r="I11" s="5">
        <f t="shared" si="4"/>
        <v>0</v>
      </c>
    </row>
    <row r="12" spans="1:14" x14ac:dyDescent="0.2">
      <c r="A12">
        <v>11</v>
      </c>
      <c r="B12" s="5">
        <f t="shared" si="5"/>
        <v>99308.529491636946</v>
      </c>
      <c r="C12" s="5">
        <f t="shared" si="6"/>
        <v>99236.821781035149</v>
      </c>
      <c r="D12" s="5">
        <f t="shared" si="2"/>
        <v>71.707710601796521</v>
      </c>
      <c r="E12">
        <f t="shared" si="0"/>
        <v>662.05686327757962</v>
      </c>
      <c r="G12" s="7">
        <f t="shared" si="1"/>
        <v>0.99236821781035145</v>
      </c>
      <c r="H12" s="5">
        <f t="shared" si="3"/>
        <v>99236.821781035149</v>
      </c>
      <c r="I12" s="5">
        <f t="shared" si="4"/>
        <v>0</v>
      </c>
    </row>
    <row r="13" spans="1:14" x14ac:dyDescent="0.2">
      <c r="A13">
        <v>12</v>
      </c>
      <c r="B13" s="5">
        <f t="shared" si="5"/>
        <v>99236.821781035149</v>
      </c>
      <c r="C13" s="5">
        <f t="shared" si="6"/>
        <v>99164.636019029334</v>
      </c>
      <c r="D13" s="5">
        <f t="shared" si="2"/>
        <v>72.185762005808442</v>
      </c>
      <c r="E13">
        <f t="shared" si="0"/>
        <v>661.5788118735677</v>
      </c>
      <c r="G13" s="7">
        <f t="shared" si="1"/>
        <v>0.9916463601902934</v>
      </c>
      <c r="H13" s="5">
        <f t="shared" si="3"/>
        <v>99164.636019029334</v>
      </c>
      <c r="I13" s="5">
        <f t="shared" si="4"/>
        <v>0</v>
      </c>
    </row>
    <row r="14" spans="1:14" x14ac:dyDescent="0.2">
      <c r="A14">
        <v>13</v>
      </c>
      <c r="B14" s="5">
        <f t="shared" si="5"/>
        <v>99164.636019029334</v>
      </c>
      <c r="C14" s="5">
        <f t="shared" si="6"/>
        <v>99091.969018610151</v>
      </c>
      <c r="D14" s="5">
        <f t="shared" si="2"/>
        <v>72.667000419180567</v>
      </c>
      <c r="E14">
        <f t="shared" si="0"/>
        <v>661.09757346019558</v>
      </c>
      <c r="G14" s="7">
        <f t="shared" si="1"/>
        <v>0.9909196901861016</v>
      </c>
      <c r="H14" s="5">
        <f t="shared" si="3"/>
        <v>99091.969018610165</v>
      </c>
      <c r="I14" s="5">
        <f t="shared" si="4"/>
        <v>0</v>
      </c>
    </row>
    <row r="15" spans="1:14" x14ac:dyDescent="0.2">
      <c r="A15">
        <v>14</v>
      </c>
      <c r="B15" s="5">
        <f t="shared" si="5"/>
        <v>99091.969018610151</v>
      </c>
      <c r="C15" s="5">
        <f t="shared" si="6"/>
        <v>99018.817571521504</v>
      </c>
      <c r="D15" s="5">
        <f t="shared" si="2"/>
        <v>73.151447088641817</v>
      </c>
      <c r="E15">
        <f t="shared" si="0"/>
        <v>660.61312679073433</v>
      </c>
      <c r="G15" s="7">
        <f t="shared" si="1"/>
        <v>0.99018817571521511</v>
      </c>
      <c r="H15" s="5">
        <f t="shared" si="3"/>
        <v>99018.817571521518</v>
      </c>
      <c r="I15" s="5">
        <f t="shared" si="4"/>
        <v>0</v>
      </c>
    </row>
    <row r="16" spans="1:14" x14ac:dyDescent="0.2">
      <c r="A16">
        <v>15</v>
      </c>
      <c r="B16" s="5">
        <f t="shared" si="5"/>
        <v>99018.817571521504</v>
      </c>
      <c r="C16" s="5">
        <f t="shared" si="6"/>
        <v>98945.178448118939</v>
      </c>
      <c r="D16" s="5">
        <f t="shared" si="2"/>
        <v>73.639123402566156</v>
      </c>
      <c r="E16">
        <f t="shared" si="0"/>
        <v>660.12545047680999</v>
      </c>
      <c r="G16" s="7">
        <f t="shared" si="1"/>
        <v>0.98945178448118942</v>
      </c>
      <c r="H16" s="5">
        <f t="shared" si="3"/>
        <v>98945.178448118939</v>
      </c>
      <c r="I16" s="5">
        <f t="shared" si="4"/>
        <v>0</v>
      </c>
    </row>
    <row r="17" spans="1:9" x14ac:dyDescent="0.2">
      <c r="A17">
        <v>16</v>
      </c>
      <c r="B17" s="5">
        <f t="shared" si="5"/>
        <v>98945.178448118939</v>
      </c>
      <c r="C17" s="5">
        <f t="shared" si="6"/>
        <v>98871.048397227016</v>
      </c>
      <c r="D17" s="5">
        <f t="shared" si="2"/>
        <v>74.13005089191654</v>
      </c>
      <c r="E17">
        <f t="shared" si="0"/>
        <v>659.6345229874596</v>
      </c>
      <c r="G17" s="7">
        <f t="shared" si="1"/>
        <v>0.98871048397227024</v>
      </c>
      <c r="H17" s="5">
        <f t="shared" si="3"/>
        <v>98871.04839722703</v>
      </c>
      <c r="I17" s="5">
        <f t="shared" si="4"/>
        <v>0</v>
      </c>
    </row>
    <row r="18" spans="1:9" x14ac:dyDescent="0.2">
      <c r="A18">
        <v>17</v>
      </c>
      <c r="B18" s="5">
        <f t="shared" si="5"/>
        <v>98871.048397227016</v>
      </c>
      <c r="C18" s="5">
        <f t="shared" si="6"/>
        <v>98796.424145995814</v>
      </c>
      <c r="D18" s="5">
        <f t="shared" si="2"/>
        <v>74.624251231196013</v>
      </c>
      <c r="E18">
        <f t="shared" si="0"/>
        <v>659.14032264818013</v>
      </c>
      <c r="G18" s="7">
        <f t="shared" si="1"/>
        <v>0.98796424145995831</v>
      </c>
      <c r="H18" s="5">
        <f t="shared" si="3"/>
        <v>98796.424145995828</v>
      </c>
      <c r="I18" s="5">
        <f t="shared" si="4"/>
        <v>0</v>
      </c>
    </row>
    <row r="19" spans="1:9" x14ac:dyDescent="0.2">
      <c r="A19">
        <v>18</v>
      </c>
      <c r="B19" s="5">
        <f t="shared" si="5"/>
        <v>98796.424145995814</v>
      </c>
      <c r="C19" s="5">
        <f t="shared" si="6"/>
        <v>98721.302399756416</v>
      </c>
      <c r="D19" s="5">
        <f t="shared" si="2"/>
        <v>75.121746239404047</v>
      </c>
      <c r="E19">
        <f t="shared" si="0"/>
        <v>658.6428276399721</v>
      </c>
      <c r="G19" s="7">
        <f t="shared" si="1"/>
        <v>0.98721302399756428</v>
      </c>
      <c r="H19" s="5">
        <f t="shared" si="3"/>
        <v>98721.302399756431</v>
      </c>
      <c r="I19" s="5">
        <f t="shared" si="4"/>
        <v>0</v>
      </c>
    </row>
    <row r="20" spans="1:9" x14ac:dyDescent="0.2">
      <c r="A20">
        <v>19</v>
      </c>
      <c r="B20" s="5">
        <f t="shared" si="5"/>
        <v>98721.302399756416</v>
      </c>
      <c r="C20" s="5">
        <f t="shared" si="6"/>
        <v>98645.679841875419</v>
      </c>
      <c r="D20" s="5">
        <f t="shared" si="2"/>
        <v>75.622557881000034</v>
      </c>
      <c r="E20">
        <f t="shared" si="0"/>
        <v>658.14201599837611</v>
      </c>
      <c r="G20" s="7">
        <f t="shared" si="1"/>
        <v>0.98645679841875422</v>
      </c>
      <c r="H20" s="5">
        <f t="shared" si="3"/>
        <v>98645.679841875419</v>
      </c>
      <c r="I20" s="5">
        <f t="shared" si="4"/>
        <v>0</v>
      </c>
    </row>
    <row r="21" spans="1:9" x14ac:dyDescent="0.2">
      <c r="A21">
        <v>20</v>
      </c>
      <c r="B21" s="5">
        <f t="shared" si="5"/>
        <v>98645.679841875419</v>
      </c>
      <c r="C21" s="5">
        <f t="shared" si="6"/>
        <v>98569.553133608541</v>
      </c>
      <c r="D21" s="5">
        <f t="shared" si="2"/>
        <v>76.126708266873266</v>
      </c>
      <c r="E21">
        <f t="shared" si="0"/>
        <v>657.63786561250288</v>
      </c>
      <c r="G21" s="7">
        <f t="shared" si="1"/>
        <v>0.98569553133608545</v>
      </c>
      <c r="H21" s="5">
        <f t="shared" si="3"/>
        <v>98569.553133608541</v>
      </c>
      <c r="I21" s="5">
        <f t="shared" si="4"/>
        <v>0</v>
      </c>
    </row>
    <row r="22" spans="1:9" x14ac:dyDescent="0.2">
      <c r="A22">
        <v>21</v>
      </c>
      <c r="B22" s="5">
        <f t="shared" si="5"/>
        <v>98569.553133608541</v>
      </c>
      <c r="C22" s="5">
        <f t="shared" si="6"/>
        <v>98492.918913953225</v>
      </c>
      <c r="D22" s="5">
        <f t="shared" si="2"/>
        <v>76.634219655319157</v>
      </c>
      <c r="E22">
        <f t="shared" si="0"/>
        <v>657.13035422405699</v>
      </c>
      <c r="G22" s="7">
        <f t="shared" si="1"/>
        <v>0.98492918913953242</v>
      </c>
      <c r="H22" s="5">
        <f t="shared" si="3"/>
        <v>98492.918913953239</v>
      </c>
      <c r="I22" s="5">
        <f t="shared" si="4"/>
        <v>0</v>
      </c>
    </row>
    <row r="23" spans="1:9" x14ac:dyDescent="0.2">
      <c r="A23">
        <v>22</v>
      </c>
      <c r="B23" s="5">
        <f t="shared" si="5"/>
        <v>98492.918913953225</v>
      </c>
      <c r="C23" s="5">
        <f t="shared" si="6"/>
        <v>98415.77379950021</v>
      </c>
      <c r="D23" s="5">
        <f t="shared" si="2"/>
        <v>77.145114453021279</v>
      </c>
      <c r="E23">
        <f t="shared" si="0"/>
        <v>656.61945942635487</v>
      </c>
      <c r="G23" s="7">
        <f t="shared" si="1"/>
        <v>0.98415773799500217</v>
      </c>
      <c r="H23" s="5">
        <f t="shared" si="3"/>
        <v>98415.77379950021</v>
      </c>
      <c r="I23" s="5">
        <f t="shared" si="4"/>
        <v>0</v>
      </c>
    </row>
    <row r="24" spans="1:9" x14ac:dyDescent="0.2">
      <c r="A24">
        <v>23</v>
      </c>
      <c r="B24" s="5">
        <f t="shared" si="5"/>
        <v>98415.77379950021</v>
      </c>
      <c r="C24" s="5">
        <f t="shared" si="6"/>
        <v>98338.11438428417</v>
      </c>
      <c r="D24" s="5">
        <f t="shared" si="2"/>
        <v>77.659415216041452</v>
      </c>
      <c r="E24">
        <f t="shared" si="0"/>
        <v>656.10515866333469</v>
      </c>
      <c r="G24" s="7">
        <f t="shared" si="1"/>
        <v>0.98338114384284181</v>
      </c>
      <c r="H24" s="5">
        <f t="shared" si="3"/>
        <v>98338.114384284185</v>
      </c>
      <c r="I24" s="5">
        <f t="shared" si="4"/>
        <v>0</v>
      </c>
    </row>
    <row r="25" spans="1:9" x14ac:dyDescent="0.2">
      <c r="A25">
        <v>24</v>
      </c>
      <c r="B25" s="5">
        <f t="shared" si="5"/>
        <v>98338.11438428417</v>
      </c>
      <c r="C25" s="5">
        <f t="shared" si="6"/>
        <v>98259.937239633349</v>
      </c>
      <c r="D25" s="5">
        <f t="shared" si="2"/>
        <v>78.177144650814967</v>
      </c>
      <c r="E25">
        <f t="shared" si="0"/>
        <v>655.58742922856118</v>
      </c>
      <c r="G25" s="7">
        <f t="shared" si="1"/>
        <v>0.98259937239633355</v>
      </c>
      <c r="H25" s="5">
        <f t="shared" si="3"/>
        <v>98259.937239633349</v>
      </c>
      <c r="I25" s="5">
        <f t="shared" si="4"/>
        <v>0</v>
      </c>
    </row>
    <row r="26" spans="1:9" x14ac:dyDescent="0.2">
      <c r="A26">
        <v>25</v>
      </c>
      <c r="B26" s="5">
        <f t="shared" si="5"/>
        <v>98259.937239633349</v>
      </c>
      <c r="C26" s="5">
        <f t="shared" si="6"/>
        <v>98181.238914018191</v>
      </c>
      <c r="D26" s="5">
        <f t="shared" si="2"/>
        <v>78.698325615153863</v>
      </c>
      <c r="E26">
        <f t="shared" si="0"/>
        <v>655.06624826422228</v>
      </c>
      <c r="G26" s="7">
        <f t="shared" si="1"/>
        <v>0.98181238914018198</v>
      </c>
      <c r="H26" s="5">
        <f t="shared" si="3"/>
        <v>98181.238914018191</v>
      </c>
      <c r="I26" s="5">
        <f t="shared" si="4"/>
        <v>0</v>
      </c>
    </row>
    <row r="27" spans="1:9" x14ac:dyDescent="0.2">
      <c r="A27">
        <v>26</v>
      </c>
      <c r="B27" s="5">
        <f t="shared" si="5"/>
        <v>98181.238914018191</v>
      </c>
      <c r="C27" s="5">
        <f t="shared" si="6"/>
        <v>98102.015932898939</v>
      </c>
      <c r="D27" s="5">
        <f t="shared" si="2"/>
        <v>79.222981119254882</v>
      </c>
      <c r="E27">
        <f t="shared" si="0"/>
        <v>654.54159276012126</v>
      </c>
      <c r="G27" s="7">
        <f t="shared" si="1"/>
        <v>0.98102015932898945</v>
      </c>
      <c r="H27" s="5">
        <f t="shared" si="3"/>
        <v>98102.015932898939</v>
      </c>
      <c r="I27" s="5">
        <f t="shared" si="4"/>
        <v>0</v>
      </c>
    </row>
    <row r="28" spans="1:9" x14ac:dyDescent="0.2">
      <c r="A28">
        <v>27</v>
      </c>
      <c r="B28" s="5">
        <f t="shared" si="5"/>
        <v>98102.015932898939</v>
      </c>
      <c r="C28" s="5">
        <f t="shared" si="6"/>
        <v>98022.264798572229</v>
      </c>
      <c r="D28" s="5">
        <f t="shared" si="2"/>
        <v>79.75113432671651</v>
      </c>
      <c r="E28">
        <f t="shared" si="0"/>
        <v>654.01343955265963</v>
      </c>
      <c r="G28" s="7">
        <f t="shared" si="1"/>
        <v>0.98022264798572223</v>
      </c>
      <c r="H28" s="5">
        <f t="shared" si="3"/>
        <v>98022.264798572229</v>
      </c>
      <c r="I28" s="5">
        <f t="shared" si="4"/>
        <v>0</v>
      </c>
    </row>
    <row r="29" spans="1:9" x14ac:dyDescent="0.2">
      <c r="A29">
        <v>28</v>
      </c>
      <c r="B29" s="5">
        <f t="shared" si="5"/>
        <v>98022.264798572229</v>
      </c>
      <c r="C29" s="5">
        <f t="shared" si="6"/>
        <v>97941.981990016662</v>
      </c>
      <c r="D29" s="5">
        <f t="shared" si="2"/>
        <v>80.282808555561246</v>
      </c>
      <c r="E29">
        <f t="shared" si="0"/>
        <v>653.4817653238149</v>
      </c>
      <c r="G29" s="7">
        <f t="shared" si="1"/>
        <v>0.97941981990016669</v>
      </c>
      <c r="H29" s="5">
        <f t="shared" si="3"/>
        <v>97941.981990016662</v>
      </c>
      <c r="I29" s="5">
        <f t="shared" si="4"/>
        <v>0</v>
      </c>
    </row>
    <row r="30" spans="1:9" x14ac:dyDescent="0.2">
      <c r="A30">
        <v>29</v>
      </c>
      <c r="B30" s="5">
        <f t="shared" si="5"/>
        <v>97941.981990016662</v>
      </c>
      <c r="C30" s="5">
        <f t="shared" si="6"/>
        <v>97861.163962737395</v>
      </c>
      <c r="D30" s="5">
        <f t="shared" si="2"/>
        <v>80.818027279265038</v>
      </c>
      <c r="E30">
        <f t="shared" si="0"/>
        <v>652.94654660011111</v>
      </c>
      <c r="G30" s="7">
        <f t="shared" si="1"/>
        <v>0.97861163962737396</v>
      </c>
      <c r="H30" s="5">
        <f t="shared" si="3"/>
        <v>97861.163962737395</v>
      </c>
      <c r="I30" s="5">
        <f t="shared" si="4"/>
        <v>0</v>
      </c>
    </row>
    <row r="31" spans="1:9" x14ac:dyDescent="0.2">
      <c r="A31">
        <v>30</v>
      </c>
      <c r="B31" s="5">
        <f t="shared" si="5"/>
        <v>97861.163962737395</v>
      </c>
      <c r="C31" s="5">
        <f t="shared" si="6"/>
        <v>97779.807148609601</v>
      </c>
      <c r="D31" s="5">
        <f t="shared" si="2"/>
        <v>81.356814127793541</v>
      </c>
      <c r="E31">
        <f t="shared" si="0"/>
        <v>652.4077597515826</v>
      </c>
      <c r="G31" s="7">
        <f t="shared" si="1"/>
        <v>0.9777980714860961</v>
      </c>
      <c r="H31" s="5">
        <f t="shared" si="3"/>
        <v>97779.807148609616</v>
      </c>
      <c r="I31" s="5">
        <f t="shared" si="4"/>
        <v>0</v>
      </c>
    </row>
    <row r="32" spans="1:9" x14ac:dyDescent="0.2">
      <c r="A32">
        <v>31</v>
      </c>
      <c r="B32" s="5">
        <f t="shared" si="5"/>
        <v>97779.807148609601</v>
      </c>
      <c r="C32" s="5">
        <f t="shared" si="6"/>
        <v>97697.907955720962</v>
      </c>
      <c r="D32" s="5">
        <f t="shared" si="2"/>
        <v>81.89919288864553</v>
      </c>
      <c r="E32">
        <f t="shared" si="0"/>
        <v>651.86538099073061</v>
      </c>
      <c r="G32" s="7">
        <f t="shared" si="1"/>
        <v>0.97697907955720953</v>
      </c>
      <c r="H32" s="5">
        <f t="shared" si="3"/>
        <v>97697.907955720948</v>
      </c>
      <c r="I32" s="5">
        <f t="shared" si="4"/>
        <v>0</v>
      </c>
    </row>
    <row r="33" spans="1:9" x14ac:dyDescent="0.2">
      <c r="A33">
        <v>32</v>
      </c>
      <c r="B33" s="5">
        <f t="shared" si="5"/>
        <v>97697.907955720962</v>
      </c>
      <c r="C33" s="5">
        <f t="shared" si="6"/>
        <v>97615.462768213067</v>
      </c>
      <c r="D33" s="5">
        <f t="shared" si="2"/>
        <v>82.445187507903029</v>
      </c>
      <c r="E33">
        <f t="shared" si="0"/>
        <v>651.31938637147312</v>
      </c>
      <c r="G33" s="7">
        <f t="shared" si="1"/>
        <v>0.97615462768213046</v>
      </c>
      <c r="H33" s="5">
        <f t="shared" si="3"/>
        <v>97615.462768213052</v>
      </c>
      <c r="I33" s="5">
        <f t="shared" si="4"/>
        <v>0</v>
      </c>
    </row>
    <row r="34" spans="1:9" x14ac:dyDescent="0.2">
      <c r="A34">
        <v>33</v>
      </c>
      <c r="B34" s="5">
        <f t="shared" si="5"/>
        <v>97615.462768213067</v>
      </c>
      <c r="C34" s="5">
        <f t="shared" si="6"/>
        <v>97532.467946121775</v>
      </c>
      <c r="D34" s="5">
        <f t="shared" si="2"/>
        <v>82.994822091289052</v>
      </c>
      <c r="E34">
        <f t="shared" si="0"/>
        <v>650.76975178808709</v>
      </c>
      <c r="G34" s="7">
        <f t="shared" si="1"/>
        <v>0.97532467946121759</v>
      </c>
      <c r="H34" s="5">
        <f t="shared" si="3"/>
        <v>97532.46794612176</v>
      </c>
      <c r="I34" s="5">
        <f t="shared" si="4"/>
        <v>0</v>
      </c>
    </row>
    <row r="35" spans="1:9" x14ac:dyDescent="0.2">
      <c r="A35">
        <v>34</v>
      </c>
      <c r="B35" s="5">
        <f t="shared" si="5"/>
        <v>97532.467946121775</v>
      </c>
      <c r="C35" s="5">
        <f t="shared" si="6"/>
        <v>97448.919825216537</v>
      </c>
      <c r="D35" s="5">
        <f t="shared" si="2"/>
        <v>83.548120905230917</v>
      </c>
      <c r="E35">
        <f t="shared" si="0"/>
        <v>650.21645297414523</v>
      </c>
      <c r="G35" s="7">
        <f t="shared" si="1"/>
        <v>0.97448919825216529</v>
      </c>
      <c r="H35" s="5">
        <f t="shared" si="3"/>
        <v>97448.919825216522</v>
      </c>
      <c r="I35" s="5">
        <f t="shared" si="4"/>
        <v>0</v>
      </c>
    </row>
    <row r="36" spans="1:9" x14ac:dyDescent="0.2">
      <c r="A36">
        <v>35</v>
      </c>
      <c r="B36" s="5">
        <f t="shared" si="5"/>
        <v>97448.919825216537</v>
      </c>
      <c r="C36" s="5">
        <f t="shared" si="6"/>
        <v>97364.814716838606</v>
      </c>
      <c r="D36" s="5">
        <f t="shared" si="2"/>
        <v>84.105108377932538</v>
      </c>
      <c r="E36">
        <f t="shared" si="0"/>
        <v>649.65946550144361</v>
      </c>
      <c r="G36" s="7">
        <f t="shared" si="1"/>
        <v>0.97364814716838599</v>
      </c>
      <c r="H36" s="5">
        <f t="shared" si="3"/>
        <v>97364.814716838606</v>
      </c>
      <c r="I36" s="5">
        <f t="shared" si="4"/>
        <v>0</v>
      </c>
    </row>
    <row r="37" spans="1:9" x14ac:dyDescent="0.2">
      <c r="A37">
        <v>36</v>
      </c>
      <c r="B37" s="5">
        <f>C36</f>
        <v>97364.814716838606</v>
      </c>
      <c r="C37" s="5">
        <f>B37-D37</f>
        <v>97280.148907738156</v>
      </c>
      <c r="D37" s="5">
        <f t="shared" si="2"/>
        <v>84.665809100452066</v>
      </c>
      <c r="E37">
        <f t="shared" si="0"/>
        <v>649.09876477892408</v>
      </c>
      <c r="G37" s="7">
        <f t="shared" si="1"/>
        <v>0.9728014890773814</v>
      </c>
      <c r="H37" s="5">
        <f t="shared" si="3"/>
        <v>97280.148907738141</v>
      </c>
      <c r="I37" s="5">
        <f t="shared" si="4"/>
        <v>0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37"/>
  <sheetViews>
    <sheetView topLeftCell="E1" zoomScale="130" zoomScaleNormal="130" workbookViewId="0">
      <selection activeCell="M13" sqref="M13"/>
    </sheetView>
  </sheetViews>
  <sheetFormatPr baseColWidth="10" defaultColWidth="8.83203125" defaultRowHeight="15" x14ac:dyDescent="0.2"/>
  <cols>
    <col min="1" max="1" width="9.1640625" customWidth="1"/>
    <col min="2" max="2" width="16.33203125" bestFit="1" customWidth="1"/>
    <col min="3" max="3" width="15.5" bestFit="1" customWidth="1"/>
    <col min="4" max="4" width="2.5" customWidth="1"/>
    <col min="5" max="5" width="10.5" bestFit="1" customWidth="1"/>
    <col min="6" max="6" width="2.83203125" customWidth="1"/>
    <col min="7" max="7" width="11.1640625" customWidth="1"/>
    <col min="8" max="8" width="12.6640625" bestFit="1" customWidth="1"/>
    <col min="9" max="9" width="15.5" bestFit="1" customWidth="1"/>
    <col min="10" max="10" width="16.6640625" bestFit="1" customWidth="1"/>
    <col min="11" max="11" width="7.5" style="2" customWidth="1"/>
    <col min="13" max="13" width="11" customWidth="1"/>
    <col min="16" max="16" width="13.33203125" bestFit="1" customWidth="1"/>
    <col min="18" max="18" width="15.33203125" bestFit="1" customWidth="1"/>
  </cols>
  <sheetData>
    <row r="1" spans="1:16" ht="32" x14ac:dyDescent="0.2">
      <c r="A1" s="8" t="s">
        <v>14</v>
      </c>
      <c r="B1" s="8" t="s">
        <v>37</v>
      </c>
      <c r="C1" s="8" t="s">
        <v>38</v>
      </c>
      <c r="D1" s="8"/>
      <c r="E1" s="8" t="s">
        <v>40</v>
      </c>
      <c r="F1" s="2"/>
      <c r="G1" s="13" t="s">
        <v>42</v>
      </c>
      <c r="H1" s="13" t="s">
        <v>41</v>
      </c>
      <c r="I1" s="13" t="s">
        <v>44</v>
      </c>
      <c r="J1" s="13" t="s">
        <v>43</v>
      </c>
      <c r="K1" s="13" t="s">
        <v>45</v>
      </c>
    </row>
    <row r="2" spans="1:16" x14ac:dyDescent="0.2">
      <c r="A2">
        <v>1</v>
      </c>
      <c r="B2" s="5">
        <f>P7</f>
        <v>100000000</v>
      </c>
      <c r="C2" s="5">
        <f t="shared" ref="C2:C37" si="0">$P$7*J2</f>
        <v>98933573.071859419</v>
      </c>
      <c r="E2" s="7">
        <f t="shared" ref="E2:E37" si="1">(1-(1+$P$8*100/1200)^(-($P$9-A2)))/((1-(1+$P$8*100/1200)^(-$P$9)))</f>
        <v>0.9993290209278729</v>
      </c>
      <c r="G2" s="7">
        <f>E2</f>
        <v>0.9993290209278729</v>
      </c>
      <c r="H2" s="5">
        <f>$P$11*B2*G2</f>
        <v>999329.02092787286</v>
      </c>
      <c r="I2" s="5">
        <f>G2*B2-H2</f>
        <v>98933573.071859419</v>
      </c>
      <c r="J2" s="11">
        <f t="shared" ref="J2:J37" si="2">I2/$P$7</f>
        <v>0.98933573071859415</v>
      </c>
      <c r="K2" s="12">
        <f>100*(G2-J2)/G2</f>
        <v>1.000000000000002</v>
      </c>
    </row>
    <row r="3" spans="1:16" x14ac:dyDescent="0.2">
      <c r="A3">
        <v>2</v>
      </c>
      <c r="B3" s="5">
        <f>C2</f>
        <v>98933573.071859419</v>
      </c>
      <c r="C3" s="5">
        <f>$P$7*J3</f>
        <v>97878036.264555901</v>
      </c>
      <c r="E3" s="7">
        <f t="shared" si="1"/>
        <v>0.99865356866193156</v>
      </c>
      <c r="G3">
        <f>J2*(E3/E2)</f>
        <v>0.98866703297531222</v>
      </c>
      <c r="H3" s="5">
        <f t="shared" ref="H3:H37" si="3">$P$11*$P$7*G3</f>
        <v>988667.03297531221</v>
      </c>
      <c r="I3" s="5">
        <f>G3*$P$7-H3</f>
        <v>97878036.264555901</v>
      </c>
      <c r="J3" s="11">
        <f t="shared" si="2"/>
        <v>0.97878036264555901</v>
      </c>
      <c r="K3" s="12">
        <f>100*(G3-J3)/G3</f>
        <v>1.0000000000000089</v>
      </c>
    </row>
    <row r="4" spans="1:16" x14ac:dyDescent="0.2">
      <c r="A4">
        <v>3</v>
      </c>
      <c r="B4" s="5">
        <f t="shared" ref="B4:B36" si="4">C3</f>
        <v>97878036.264555901</v>
      </c>
      <c r="C4" s="5">
        <f t="shared" si="0"/>
        <v>96833279.908985823</v>
      </c>
      <c r="E4" s="7">
        <f t="shared" si="1"/>
        <v>0.99797361338088408</v>
      </c>
      <c r="G4">
        <f>J3*(E4/E3)</f>
        <v>0.97811393847460437</v>
      </c>
      <c r="H4" s="5">
        <f t="shared" si="3"/>
        <v>978113.93847460439</v>
      </c>
      <c r="I4" s="5">
        <f t="shared" ref="I4:I37" si="5">G4*$P$7-H4</f>
        <v>96833279.908985823</v>
      </c>
      <c r="J4" s="11">
        <f t="shared" si="2"/>
        <v>0.96833279908985825</v>
      </c>
      <c r="K4" s="12">
        <f>100*(G4-J4)/G4</f>
        <v>1.0000000000000075</v>
      </c>
    </row>
    <row r="5" spans="1:16" x14ac:dyDescent="0.2">
      <c r="A5">
        <v>4</v>
      </c>
      <c r="B5" s="5">
        <f t="shared" si="4"/>
        <v>96833279.908985823</v>
      </c>
      <c r="C5" s="5">
        <f t="shared" si="0"/>
        <v>95799195.435347393</v>
      </c>
      <c r="E5" s="7">
        <f t="shared" si="1"/>
        <v>0.99728912506462952</v>
      </c>
      <c r="G5">
        <f>J4*(E5/E4)</f>
        <v>0.96766864076108472</v>
      </c>
      <c r="H5" s="5">
        <f t="shared" si="3"/>
        <v>967668.64076108474</v>
      </c>
      <c r="I5" s="5">
        <f t="shared" si="5"/>
        <v>95799195.435347393</v>
      </c>
      <c r="J5" s="11">
        <f t="shared" si="2"/>
        <v>0.95799195435347395</v>
      </c>
      <c r="K5" s="12">
        <f t="shared" ref="K5:K37" si="6">100*(G5-J5)/G5</f>
        <v>0.9999999999999919</v>
      </c>
    </row>
    <row r="6" spans="1:16" x14ac:dyDescent="0.2">
      <c r="A6">
        <v>5</v>
      </c>
      <c r="B6" s="5">
        <f t="shared" si="4"/>
        <v>95799195.435347393</v>
      </c>
      <c r="C6" s="5">
        <f t="shared" si="0"/>
        <v>94775675.362138808</v>
      </c>
      <c r="E6" s="7">
        <f t="shared" si="1"/>
        <v>0.99660007349293322</v>
      </c>
      <c r="G6">
        <f t="shared" ref="G6:G37" si="7">J5*(E6/E5)</f>
        <v>0.95733005416301831</v>
      </c>
      <c r="H6" s="5">
        <f t="shared" si="3"/>
        <v>957330.05416301836</v>
      </c>
      <c r="I6" s="5">
        <f t="shared" si="5"/>
        <v>94775675.362138808</v>
      </c>
      <c r="J6" s="11">
        <f t="shared" si="2"/>
        <v>0.94775675362138811</v>
      </c>
      <c r="K6" s="12">
        <f t="shared" si="6"/>
        <v>1.0000000000000009</v>
      </c>
    </row>
    <row r="7" spans="1:16" x14ac:dyDescent="0.2">
      <c r="A7">
        <v>6</v>
      </c>
      <c r="B7" s="5">
        <f t="shared" si="4"/>
        <v>94775675.362138808</v>
      </c>
      <c r="C7" s="5">
        <f t="shared" si="0"/>
        <v>93762613.285266429</v>
      </c>
      <c r="E7" s="7">
        <f t="shared" si="1"/>
        <v>0.99590642824409248</v>
      </c>
      <c r="G7">
        <f t="shared" si="7"/>
        <v>0.94709710389158008</v>
      </c>
      <c r="H7" s="5">
        <f t="shared" si="3"/>
        <v>947097.10389158013</v>
      </c>
      <c r="I7" s="5">
        <f t="shared" si="5"/>
        <v>93762613.285266429</v>
      </c>
      <c r="J7" s="11">
        <f t="shared" si="2"/>
        <v>0.93762613285266427</v>
      </c>
      <c r="K7" s="12">
        <f t="shared" si="6"/>
        <v>1.0000000000000009</v>
      </c>
      <c r="O7" t="s">
        <v>34</v>
      </c>
      <c r="P7" s="21">
        <v>100000000</v>
      </c>
    </row>
    <row r="8" spans="1:16" x14ac:dyDescent="0.2">
      <c r="A8">
        <v>7</v>
      </c>
      <c r="B8" s="5">
        <f t="shared" si="4"/>
        <v>93762613.285266429</v>
      </c>
      <c r="C8" s="5">
        <f t="shared" si="0"/>
        <v>92759903.867261812</v>
      </c>
      <c r="E8" s="7">
        <f t="shared" si="1"/>
        <v>0.99520815869359258</v>
      </c>
      <c r="G8">
        <f t="shared" si="7"/>
        <v>0.93696872593193747</v>
      </c>
      <c r="H8" s="5">
        <f t="shared" si="3"/>
        <v>936968.72593193746</v>
      </c>
      <c r="I8" s="5">
        <f t="shared" si="5"/>
        <v>92759903.867261812</v>
      </c>
      <c r="J8" s="11">
        <f t="shared" si="2"/>
        <v>0.92759903867261817</v>
      </c>
      <c r="K8" s="12">
        <f t="shared" si="6"/>
        <v>0.99999999999999245</v>
      </c>
      <c r="O8" t="s">
        <v>35</v>
      </c>
      <c r="P8" s="9">
        <v>0.08</v>
      </c>
    </row>
    <row r="9" spans="1:16" x14ac:dyDescent="0.2">
      <c r="A9">
        <v>8</v>
      </c>
      <c r="B9" s="5">
        <f t="shared" si="4"/>
        <v>92759903.867261812</v>
      </c>
      <c r="C9" s="5">
        <f t="shared" si="0"/>
        <v>91767442.82660678</v>
      </c>
      <c r="E9" s="7">
        <f t="shared" si="1"/>
        <v>0.99450523401275615</v>
      </c>
      <c r="G9">
        <f t="shared" si="7"/>
        <v>0.92694386693542197</v>
      </c>
      <c r="H9" s="5">
        <f t="shared" si="3"/>
        <v>926943.86693542195</v>
      </c>
      <c r="I9" s="5">
        <f t="shared" si="5"/>
        <v>91767442.82660678</v>
      </c>
      <c r="J9" s="11">
        <f t="shared" si="2"/>
        <v>0.91767442826606782</v>
      </c>
      <c r="K9" s="12">
        <f t="shared" si="6"/>
        <v>0.99999999999999212</v>
      </c>
      <c r="O9" t="s">
        <v>36</v>
      </c>
      <c r="P9">
        <v>360</v>
      </c>
    </row>
    <row r="10" spans="1:16" x14ac:dyDescent="0.2">
      <c r="A10">
        <v>9</v>
      </c>
      <c r="B10" s="5">
        <f t="shared" si="4"/>
        <v>91767442.82660678</v>
      </c>
      <c r="C10" s="5">
        <f t="shared" si="0"/>
        <v>90785126.927165002</v>
      </c>
      <c r="E10" s="7">
        <f t="shared" si="1"/>
        <v>0.99379762316738063</v>
      </c>
      <c r="G10">
        <f t="shared" si="7"/>
        <v>0.91702148411277784</v>
      </c>
      <c r="H10" s="5">
        <f t="shared" si="3"/>
        <v>917021.48411277786</v>
      </c>
      <c r="I10" s="5">
        <f t="shared" si="5"/>
        <v>90785126.927165002</v>
      </c>
      <c r="J10" s="11">
        <f t="shared" si="2"/>
        <v>0.90785126927165005</v>
      </c>
      <c r="K10" s="12">
        <f t="shared" si="6"/>
        <v>1.0000000000000011</v>
      </c>
      <c r="O10" t="s">
        <v>39</v>
      </c>
      <c r="P10" s="5">
        <f>PMT(P8/12,P9,-P7)</f>
        <v>733764.57387937617</v>
      </c>
    </row>
    <row r="11" spans="1:16" x14ac:dyDescent="0.2">
      <c r="A11">
        <v>10</v>
      </c>
      <c r="B11" s="5">
        <f t="shared" si="4"/>
        <v>90785126.927165002</v>
      </c>
      <c r="C11" s="5">
        <f t="shared" si="0"/>
        <v>89812853.967719674</v>
      </c>
      <c r="E11" s="7">
        <f t="shared" si="1"/>
        <v>0.99308529491636943</v>
      </c>
      <c r="G11">
        <f t="shared" si="7"/>
        <v>0.90720054512848147</v>
      </c>
      <c r="H11" s="5">
        <f t="shared" si="3"/>
        <v>907200.54512848146</v>
      </c>
      <c r="I11" s="5">
        <f t="shared" si="5"/>
        <v>89812853.967719674</v>
      </c>
      <c r="J11" s="11">
        <f t="shared" si="2"/>
        <v>0.89812853967719675</v>
      </c>
      <c r="K11" s="12">
        <f t="shared" si="6"/>
        <v>0.99999999999999023</v>
      </c>
      <c r="O11" t="s">
        <v>28</v>
      </c>
      <c r="P11" s="4">
        <v>0.01</v>
      </c>
    </row>
    <row r="12" spans="1:16" x14ac:dyDescent="0.2">
      <c r="A12">
        <v>11</v>
      </c>
      <c r="B12" s="5">
        <f t="shared" si="4"/>
        <v>89812853.967719674</v>
      </c>
      <c r="C12" s="5">
        <f t="shared" si="0"/>
        <v>88850522.771615386</v>
      </c>
      <c r="E12" s="7">
        <f t="shared" si="1"/>
        <v>0.99236821781035145</v>
      </c>
      <c r="G12">
        <f t="shared" si="7"/>
        <v>0.89748002799611493</v>
      </c>
      <c r="H12" s="5">
        <f t="shared" si="3"/>
        <v>897480.02799611492</v>
      </c>
      <c r="I12" s="5">
        <f t="shared" si="5"/>
        <v>88850522.771615386</v>
      </c>
      <c r="J12" s="11">
        <f t="shared" si="2"/>
        <v>0.88850522771615381</v>
      </c>
      <c r="K12" s="12">
        <f t="shared" si="6"/>
        <v>0.99999999999999611</v>
      </c>
    </row>
    <row r="13" spans="1:16" x14ac:dyDescent="0.2">
      <c r="A13">
        <v>12</v>
      </c>
      <c r="B13" s="5">
        <f t="shared" si="4"/>
        <v>88850522.771615386</v>
      </c>
      <c r="C13" s="5">
        <f t="shared" si="0"/>
        <v>87898033.176503971</v>
      </c>
      <c r="E13" s="7">
        <f t="shared" si="1"/>
        <v>0.9916463601902934</v>
      </c>
      <c r="G13">
        <f t="shared" si="7"/>
        <v>0.88785892097478769</v>
      </c>
      <c r="H13" s="5">
        <f t="shared" si="3"/>
        <v>887858.92097478767</v>
      </c>
      <c r="I13" s="5">
        <f t="shared" si="5"/>
        <v>87898033.176503971</v>
      </c>
      <c r="J13" s="11">
        <f t="shared" si="2"/>
        <v>0.87898033176503976</v>
      </c>
      <c r="K13" s="12">
        <f t="shared" si="6"/>
        <v>1.0000000000000064</v>
      </c>
    </row>
    <row r="14" spans="1:16" x14ac:dyDescent="0.2">
      <c r="A14">
        <v>13</v>
      </c>
      <c r="B14" s="5">
        <f t="shared" si="4"/>
        <v>87898033.176503971</v>
      </c>
      <c r="C14" s="5">
        <f t="shared" si="0"/>
        <v>86955286.02419284</v>
      </c>
      <c r="E14" s="7">
        <f t="shared" si="1"/>
        <v>0.9909196901861016</v>
      </c>
      <c r="G14">
        <f t="shared" si="7"/>
        <v>0.87833622246659426</v>
      </c>
      <c r="H14" s="5">
        <f t="shared" si="3"/>
        <v>878336.22246659431</v>
      </c>
      <c r="I14" s="5">
        <f t="shared" si="5"/>
        <v>86955286.02419284</v>
      </c>
      <c r="J14" s="11">
        <f t="shared" si="2"/>
        <v>0.86955286024192835</v>
      </c>
      <c r="K14" s="12">
        <f t="shared" si="6"/>
        <v>0.99999999999999667</v>
      </c>
    </row>
    <row r="15" spans="1:16" x14ac:dyDescent="0.2">
      <c r="A15">
        <v>14</v>
      </c>
      <c r="B15" s="5">
        <f t="shared" si="4"/>
        <v>86955286.02419284</v>
      </c>
      <c r="C15" s="5">
        <f t="shared" si="0"/>
        <v>86022183.150594652</v>
      </c>
      <c r="E15" s="7">
        <f t="shared" si="1"/>
        <v>0.99018817571521511</v>
      </c>
      <c r="G15">
        <f t="shared" si="7"/>
        <v>0.86891094091509746</v>
      </c>
      <c r="H15" s="5">
        <f t="shared" si="3"/>
        <v>868910.94091509748</v>
      </c>
      <c r="I15" s="5">
        <f t="shared" si="5"/>
        <v>86022183.150594652</v>
      </c>
      <c r="J15" s="11">
        <f t="shared" si="2"/>
        <v>0.86022183150594655</v>
      </c>
      <c r="K15" s="12">
        <f t="shared" si="6"/>
        <v>0.99999999999999234</v>
      </c>
    </row>
    <row r="16" spans="1:16" x14ac:dyDescent="0.2">
      <c r="A16">
        <v>15</v>
      </c>
      <c r="B16" s="5">
        <f t="shared" si="4"/>
        <v>86022183.150594652</v>
      </c>
      <c r="C16" s="5">
        <f t="shared" si="0"/>
        <v>85098627.37577787</v>
      </c>
      <c r="E16" s="7">
        <f t="shared" si="1"/>
        <v>0.98945178448118942</v>
      </c>
      <c r="G16">
        <f t="shared" si="7"/>
        <v>0.85958209470482694</v>
      </c>
      <c r="H16" s="5">
        <f t="shared" si="3"/>
        <v>859582.09470482694</v>
      </c>
      <c r="I16" s="5">
        <f t="shared" si="5"/>
        <v>85098627.37577787</v>
      </c>
      <c r="J16" s="11">
        <f t="shared" si="2"/>
        <v>0.85098627375777869</v>
      </c>
      <c r="K16" s="12">
        <f t="shared" si="6"/>
        <v>0.99999999999999767</v>
      </c>
    </row>
    <row r="17" spans="1:11" x14ac:dyDescent="0.2">
      <c r="A17">
        <v>16</v>
      </c>
      <c r="B17" s="5">
        <f t="shared" si="4"/>
        <v>85098627.37577787</v>
      </c>
      <c r="C17" s="5">
        <f t="shared" si="0"/>
        <v>84184522.494116515</v>
      </c>
      <c r="E17" s="7">
        <f t="shared" si="1"/>
        <v>0.98871048397227024</v>
      </c>
      <c r="G17">
        <f t="shared" si="7"/>
        <v>0.85034871206178286</v>
      </c>
      <c r="H17" s="5">
        <f t="shared" si="3"/>
        <v>850348.71206178283</v>
      </c>
      <c r="I17" s="5">
        <f t="shared" si="5"/>
        <v>84184522.494116515</v>
      </c>
      <c r="J17" s="11">
        <f t="shared" si="2"/>
        <v>0.8418452249411652</v>
      </c>
      <c r="K17" s="12">
        <f t="shared" si="6"/>
        <v>0.99999999999998002</v>
      </c>
    </row>
    <row r="18" spans="1:11" x14ac:dyDescent="0.2">
      <c r="A18">
        <v>17</v>
      </c>
      <c r="B18" s="5">
        <f t="shared" si="4"/>
        <v>84184522.494116515</v>
      </c>
      <c r="C18" s="5">
        <f t="shared" si="0"/>
        <v>83279773.264538646</v>
      </c>
      <c r="E18" s="7">
        <f t="shared" si="1"/>
        <v>0.98796424145995831</v>
      </c>
      <c r="G18">
        <f t="shared" si="7"/>
        <v>0.84120983095493584</v>
      </c>
      <c r="H18" s="5">
        <f t="shared" si="3"/>
        <v>841209.83095493587</v>
      </c>
      <c r="I18" s="5">
        <f t="shared" si="5"/>
        <v>83279773.264538646</v>
      </c>
      <c r="J18" s="11">
        <f t="shared" si="2"/>
        <v>0.83279773264538648</v>
      </c>
      <c r="K18" s="12">
        <f t="shared" si="6"/>
        <v>1.0000000000000009</v>
      </c>
    </row>
    <row r="19" spans="1:11" x14ac:dyDescent="0.2">
      <c r="A19">
        <v>18</v>
      </c>
      <c r="B19" s="5">
        <f t="shared" si="4"/>
        <v>83279773.264538646</v>
      </c>
      <c r="C19" s="5">
        <f t="shared" si="0"/>
        <v>82384285.400872305</v>
      </c>
      <c r="E19" s="7">
        <f t="shared" si="1"/>
        <v>0.98721302399756428</v>
      </c>
      <c r="G19">
        <f t="shared" si="7"/>
        <v>0.83216449899871026</v>
      </c>
      <c r="H19" s="5">
        <f t="shared" si="3"/>
        <v>832164.4989987103</v>
      </c>
      <c r="I19" s="5">
        <f t="shared" si="5"/>
        <v>82384285.400872305</v>
      </c>
      <c r="J19" s="11">
        <f t="shared" si="2"/>
        <v>0.82384285400872304</v>
      </c>
      <c r="K19" s="12">
        <f t="shared" si="6"/>
        <v>1.0000000000000142</v>
      </c>
    </row>
    <row r="20" spans="1:11" x14ac:dyDescent="0.2">
      <c r="A20">
        <v>19</v>
      </c>
      <c r="B20" s="5">
        <f t="shared" si="4"/>
        <v>82384285.400872305</v>
      </c>
      <c r="C20" s="5">
        <f t="shared" si="0"/>
        <v>81497965.562288091</v>
      </c>
      <c r="E20" s="7">
        <f t="shared" si="1"/>
        <v>0.98645679841875422</v>
      </c>
      <c r="G20">
        <f t="shared" si="7"/>
        <v>0.82321177335644546</v>
      </c>
      <c r="H20" s="5">
        <f t="shared" si="3"/>
        <v>823211.77335644548</v>
      </c>
      <c r="I20" s="5">
        <f t="shared" si="5"/>
        <v>81497965.562288091</v>
      </c>
      <c r="J20" s="11">
        <f t="shared" si="2"/>
        <v>0.81497965562288088</v>
      </c>
      <c r="K20" s="12">
        <f t="shared" si="6"/>
        <v>1.0000000000000153</v>
      </c>
    </row>
    <row r="21" spans="1:11" x14ac:dyDescent="0.2">
      <c r="A21">
        <v>20</v>
      </c>
      <c r="B21" s="5">
        <f t="shared" si="4"/>
        <v>81497965.562288091</v>
      </c>
      <c r="C21" s="5">
        <f t="shared" si="0"/>
        <v>80620721.343837291</v>
      </c>
      <c r="E21" s="7">
        <f t="shared" si="1"/>
        <v>0.98569553133608545</v>
      </c>
      <c r="G21">
        <f t="shared" si="7"/>
        <v>0.81435072064482106</v>
      </c>
      <c r="H21" s="5">
        <f t="shared" si="3"/>
        <v>814350.72064482106</v>
      </c>
      <c r="I21" s="5">
        <f t="shared" si="5"/>
        <v>80620721.343837291</v>
      </c>
      <c r="J21" s="11">
        <f t="shared" si="2"/>
        <v>0.80620721343837287</v>
      </c>
      <c r="K21" s="12">
        <f t="shared" si="6"/>
        <v>0.999999999999997</v>
      </c>
    </row>
    <row r="22" spans="1:11" x14ac:dyDescent="0.2">
      <c r="A22">
        <v>21</v>
      </c>
      <c r="B22" s="5">
        <f t="shared" si="4"/>
        <v>80620721.343837291</v>
      </c>
      <c r="C22" s="5">
        <f t="shared" si="0"/>
        <v>79752461.267084628</v>
      </c>
      <c r="E22" s="7">
        <f t="shared" si="1"/>
        <v>0.98492918913953242</v>
      </c>
      <c r="G22">
        <f t="shared" si="7"/>
        <v>0.80558041683923864</v>
      </c>
      <c r="H22" s="5">
        <f t="shared" si="3"/>
        <v>805580.41683923861</v>
      </c>
      <c r="I22" s="5">
        <f t="shared" si="5"/>
        <v>79752461.267084628</v>
      </c>
      <c r="J22" s="11">
        <f t="shared" si="2"/>
        <v>0.79752461267084629</v>
      </c>
      <c r="K22" s="12">
        <f t="shared" si="6"/>
        <v>0.99999999999999611</v>
      </c>
    </row>
    <row r="23" spans="1:11" x14ac:dyDescent="0.2">
      <c r="A23">
        <v>22</v>
      </c>
      <c r="B23" s="5">
        <f t="shared" si="4"/>
        <v>79752461.267084628</v>
      </c>
      <c r="C23" s="5">
        <f t="shared" si="0"/>
        <v>78893094.770834744</v>
      </c>
      <c r="E23" s="7">
        <f t="shared" si="1"/>
        <v>0.98415773799500217</v>
      </c>
      <c r="G23">
        <f t="shared" si="7"/>
        <v>0.79689994718014889</v>
      </c>
      <c r="H23" s="5">
        <f t="shared" si="3"/>
        <v>796899.94718014891</v>
      </c>
      <c r="I23" s="5">
        <f t="shared" si="5"/>
        <v>78893094.770834744</v>
      </c>
      <c r="J23" s="11">
        <f t="shared" si="2"/>
        <v>0.78893094770834749</v>
      </c>
      <c r="K23" s="12">
        <f t="shared" si="6"/>
        <v>0.99999999999998979</v>
      </c>
    </row>
    <row r="24" spans="1:11" x14ac:dyDescent="0.2">
      <c r="A24">
        <v>23</v>
      </c>
      <c r="B24" s="5">
        <f t="shared" si="4"/>
        <v>78893094.770834744</v>
      </c>
      <c r="C24" s="5">
        <f t="shared" si="0"/>
        <v>78042532.201951534</v>
      </c>
      <c r="E24" s="7">
        <f t="shared" si="1"/>
        <v>0.98338114384284181</v>
      </c>
      <c r="G24">
        <f t="shared" si="7"/>
        <v>0.7883084060803186</v>
      </c>
      <c r="H24" s="5">
        <f t="shared" si="3"/>
        <v>788308.40608031861</v>
      </c>
      <c r="I24" s="5">
        <f t="shared" si="5"/>
        <v>78042532.201951534</v>
      </c>
      <c r="J24" s="11">
        <f t="shared" si="2"/>
        <v>0.78042532201951531</v>
      </c>
      <c r="K24" s="12">
        <f t="shared" si="6"/>
        <v>1.0000000000000133</v>
      </c>
    </row>
    <row r="25" spans="1:11" x14ac:dyDescent="0.2">
      <c r="A25">
        <v>24</v>
      </c>
      <c r="B25" s="5">
        <f t="shared" si="4"/>
        <v>78042532.201951534</v>
      </c>
      <c r="C25" s="5">
        <f t="shared" si="0"/>
        <v>77200684.806269139</v>
      </c>
      <c r="E25" s="7">
        <f t="shared" si="1"/>
        <v>0.98259937239633355</v>
      </c>
      <c r="G25">
        <f t="shared" si="7"/>
        <v>0.77980489703302158</v>
      </c>
      <c r="H25" s="5">
        <f t="shared" si="3"/>
        <v>779804.89703302155</v>
      </c>
      <c r="I25" s="5">
        <f t="shared" si="5"/>
        <v>77200684.806269139</v>
      </c>
      <c r="J25" s="11">
        <f t="shared" si="2"/>
        <v>0.77200684806269138</v>
      </c>
      <c r="K25" s="12">
        <f t="shared" si="6"/>
        <v>0.99999999999999889</v>
      </c>
    </row>
    <row r="26" spans="1:11" x14ac:dyDescent="0.2">
      <c r="A26">
        <v>25</v>
      </c>
      <c r="B26" s="5">
        <f t="shared" si="4"/>
        <v>77200684.806269139</v>
      </c>
      <c r="C26" s="5">
        <f t="shared" si="0"/>
        <v>76367464.719594017</v>
      </c>
      <c r="E26" s="7">
        <f t="shared" si="1"/>
        <v>0.98181238914018198</v>
      </c>
      <c r="G26">
        <f t="shared" si="7"/>
        <v>0.7713885325211518</v>
      </c>
      <c r="H26" s="5">
        <f t="shared" si="3"/>
        <v>771388.53252115182</v>
      </c>
      <c r="I26" s="5">
        <f t="shared" si="5"/>
        <v>76367464.719594017</v>
      </c>
      <c r="J26" s="11">
        <f t="shared" si="2"/>
        <v>0.76367464719594014</v>
      </c>
      <c r="K26" s="12">
        <f t="shared" si="6"/>
        <v>1.0000000000000193</v>
      </c>
    </row>
    <row r="27" spans="1:11" x14ac:dyDescent="0.2">
      <c r="A27">
        <v>26</v>
      </c>
      <c r="B27" s="5">
        <f t="shared" si="4"/>
        <v>76367464.719594017</v>
      </c>
      <c r="C27" s="5">
        <f t="shared" si="0"/>
        <v>75542784.958796948</v>
      </c>
      <c r="E27" s="7">
        <f t="shared" si="1"/>
        <v>0.98102015932898945</v>
      </c>
      <c r="G27">
        <f t="shared" si="7"/>
        <v>0.76305843392724182</v>
      </c>
      <c r="H27" s="5">
        <f t="shared" si="3"/>
        <v>763058.43392724183</v>
      </c>
      <c r="I27" s="5">
        <f t="shared" si="5"/>
        <v>75542784.958796948</v>
      </c>
      <c r="J27" s="11">
        <f t="shared" si="2"/>
        <v>0.75542784958796949</v>
      </c>
      <c r="K27" s="12">
        <f t="shared" si="6"/>
        <v>0.99999999999998823</v>
      </c>
    </row>
    <row r="28" spans="1:11" x14ac:dyDescent="0.2">
      <c r="A28">
        <v>27</v>
      </c>
      <c r="B28" s="5">
        <f t="shared" si="4"/>
        <v>75542784.958796948</v>
      </c>
      <c r="C28" s="5">
        <f t="shared" si="0"/>
        <v>74726559.412994087</v>
      </c>
      <c r="E28" s="7">
        <f t="shared" si="1"/>
        <v>0.98022264798572223</v>
      </c>
      <c r="G28">
        <f t="shared" si="7"/>
        <v>0.75481373144438468</v>
      </c>
      <c r="H28" s="5">
        <f t="shared" si="3"/>
        <v>754813.73144438467</v>
      </c>
      <c r="I28" s="5">
        <f t="shared" si="5"/>
        <v>74726559.412994087</v>
      </c>
      <c r="J28" s="11">
        <f t="shared" si="2"/>
        <v>0.74726559412994087</v>
      </c>
      <c r="K28" s="12">
        <f t="shared" si="6"/>
        <v>0.99999999999999578</v>
      </c>
    </row>
    <row r="29" spans="1:11" x14ac:dyDescent="0.2">
      <c r="A29">
        <v>28</v>
      </c>
      <c r="B29" s="5">
        <f t="shared" si="4"/>
        <v>74726559.412994087</v>
      </c>
      <c r="C29" s="5">
        <f t="shared" si="0"/>
        <v>73918702.834816396</v>
      </c>
      <c r="E29" s="7">
        <f t="shared" si="1"/>
        <v>0.97941981990016669</v>
      </c>
      <c r="G29">
        <f t="shared" si="7"/>
        <v>0.74665356398804439</v>
      </c>
      <c r="H29" s="5">
        <f t="shared" si="3"/>
        <v>746653.56398804439</v>
      </c>
      <c r="I29" s="5">
        <f t="shared" si="5"/>
        <v>73918702.834816396</v>
      </c>
      <c r="J29" s="11">
        <f t="shared" si="2"/>
        <v>0.73918702834816397</v>
      </c>
      <c r="K29" s="12">
        <f t="shared" si="6"/>
        <v>0.99999999999999722</v>
      </c>
    </row>
    <row r="30" spans="1:11" x14ac:dyDescent="0.2">
      <c r="A30">
        <v>29</v>
      </c>
      <c r="B30" s="5">
        <f t="shared" si="4"/>
        <v>73918702.834816396</v>
      </c>
      <c r="C30" s="5">
        <f t="shared" si="0"/>
        <v>73119130.831766233</v>
      </c>
      <c r="E30" s="7">
        <f t="shared" si="1"/>
        <v>0.97861163962737396</v>
      </c>
      <c r="G30">
        <f t="shared" si="7"/>
        <v>0.73857707910874981</v>
      </c>
      <c r="H30" s="5">
        <f t="shared" si="3"/>
        <v>738577.07910874987</v>
      </c>
      <c r="I30" s="5">
        <f t="shared" si="5"/>
        <v>73119130.831766233</v>
      </c>
      <c r="J30" s="11">
        <f t="shared" si="2"/>
        <v>0.73119130831766233</v>
      </c>
      <c r="K30" s="12">
        <f t="shared" si="6"/>
        <v>0.99999999999999845</v>
      </c>
    </row>
    <row r="31" spans="1:11" x14ac:dyDescent="0.2">
      <c r="A31">
        <v>30</v>
      </c>
      <c r="B31" s="5">
        <f t="shared" si="4"/>
        <v>73119130.831766233</v>
      </c>
      <c r="C31" s="5">
        <f t="shared" si="0"/>
        <v>72327759.857660577</v>
      </c>
      <c r="E31" s="7">
        <f t="shared" si="1"/>
        <v>0.9777980714860961</v>
      </c>
      <c r="G31">
        <f t="shared" si="7"/>
        <v>0.7305834329056623</v>
      </c>
      <c r="H31" s="5">
        <f t="shared" si="3"/>
        <v>730583.43290566234</v>
      </c>
      <c r="I31" s="5">
        <f t="shared" si="5"/>
        <v>72327759.857660577</v>
      </c>
      <c r="J31" s="11">
        <f t="shared" si="2"/>
        <v>0.72327759857660578</v>
      </c>
      <c r="K31" s="12">
        <f t="shared" si="6"/>
        <v>0.99999999999998523</v>
      </c>
    </row>
    <row r="32" spans="1:11" x14ac:dyDescent="0.2">
      <c r="A32">
        <v>31</v>
      </c>
      <c r="B32" s="5">
        <f t="shared" si="4"/>
        <v>72327759.857660577</v>
      </c>
      <c r="C32" s="5">
        <f t="shared" si="0"/>
        <v>71544507.204159632</v>
      </c>
      <c r="E32" s="7">
        <f t="shared" si="1"/>
        <v>0.97697907955720953</v>
      </c>
      <c r="G32">
        <f t="shared" si="7"/>
        <v>0.72267178994100645</v>
      </c>
      <c r="H32" s="5">
        <f t="shared" si="3"/>
        <v>722671.78994100646</v>
      </c>
      <c r="I32" s="5">
        <f t="shared" si="5"/>
        <v>71544507.204159632</v>
      </c>
      <c r="J32" s="11">
        <f t="shared" si="2"/>
        <v>0.71544507204159635</v>
      </c>
      <c r="K32" s="12">
        <f t="shared" si="6"/>
        <v>1.0000000000000042</v>
      </c>
    </row>
    <row r="33" spans="1:11" x14ac:dyDescent="0.2">
      <c r="A33">
        <v>32</v>
      </c>
      <c r="B33" s="5">
        <f t="shared" si="4"/>
        <v>71544507.204159632</v>
      </c>
      <c r="C33" s="5">
        <f t="shared" si="0"/>
        <v>70769290.992380455</v>
      </c>
      <c r="E33" s="7">
        <f t="shared" si="1"/>
        <v>0.97615462768213046</v>
      </c>
      <c r="G33">
        <f t="shared" si="7"/>
        <v>0.71484132315535809</v>
      </c>
      <c r="H33" s="5">
        <f t="shared" si="3"/>
        <v>714841.32315535808</v>
      </c>
      <c r="I33" s="5">
        <f t="shared" si="5"/>
        <v>70769290.992380455</v>
      </c>
      <c r="J33" s="11">
        <f t="shared" si="2"/>
        <v>0.70769290992380451</v>
      </c>
      <c r="K33" s="12">
        <f t="shared" si="6"/>
        <v>0.99999999999999911</v>
      </c>
    </row>
    <row r="34" spans="1:11" x14ac:dyDescent="0.2">
      <c r="A34">
        <v>33</v>
      </c>
      <c r="B34" s="5">
        <f t="shared" si="4"/>
        <v>70769290.992380455</v>
      </c>
      <c r="C34" s="5">
        <f t="shared" si="0"/>
        <v>70002030.164594159</v>
      </c>
      <c r="E34" s="7">
        <f t="shared" si="1"/>
        <v>0.97532467946121759</v>
      </c>
      <c r="G34">
        <f t="shared" si="7"/>
        <v>0.70709121378377948</v>
      </c>
      <c r="H34" s="5">
        <f t="shared" si="3"/>
        <v>707091.21378377953</v>
      </c>
      <c r="I34" s="5">
        <f t="shared" si="5"/>
        <v>70002030.164594159</v>
      </c>
      <c r="J34" s="11">
        <f t="shared" si="2"/>
        <v>0.70002030164594153</v>
      </c>
      <c r="K34" s="12">
        <f t="shared" si="6"/>
        <v>1.0000000000000218</v>
      </c>
    </row>
    <row r="35" spans="1:11" x14ac:dyDescent="0.2">
      <c r="A35">
        <v>34</v>
      </c>
      <c r="B35" s="5">
        <f t="shared" si="4"/>
        <v>70002030.164594159</v>
      </c>
      <c r="C35" s="5">
        <f t="shared" si="0"/>
        <v>69242644.476006478</v>
      </c>
      <c r="E35" s="7">
        <f t="shared" si="1"/>
        <v>0.97448919825216529</v>
      </c>
      <c r="G35">
        <f t="shared" si="7"/>
        <v>0.69942065127279263</v>
      </c>
      <c r="H35" s="5">
        <f t="shared" si="3"/>
        <v>699420.6512727926</v>
      </c>
      <c r="I35" s="5">
        <f t="shared" si="5"/>
        <v>69242644.476006478</v>
      </c>
      <c r="J35" s="11">
        <f t="shared" si="2"/>
        <v>0.69242644476006476</v>
      </c>
      <c r="K35" s="12">
        <f t="shared" si="6"/>
        <v>0.99999999999999101</v>
      </c>
    </row>
    <row r="36" spans="1:11" x14ac:dyDescent="0.2">
      <c r="A36">
        <v>35</v>
      </c>
      <c r="B36" s="5">
        <f t="shared" si="4"/>
        <v>69242644.476006478</v>
      </c>
      <c r="C36" s="5">
        <f t="shared" si="0"/>
        <v>68491054.486620262</v>
      </c>
      <c r="E36" s="7">
        <f t="shared" si="1"/>
        <v>0.97364814716838599</v>
      </c>
      <c r="G36">
        <f t="shared" si="7"/>
        <v>0.69182883319818456</v>
      </c>
      <c r="H36" s="5">
        <f t="shared" si="3"/>
        <v>691828.83319818461</v>
      </c>
      <c r="I36" s="5">
        <f t="shared" si="5"/>
        <v>68491054.486620262</v>
      </c>
      <c r="J36" s="11">
        <f t="shared" si="2"/>
        <v>0.68491054486620262</v>
      </c>
      <c r="K36" s="12">
        <f t="shared" si="6"/>
        <v>1.0000000000000131</v>
      </c>
    </row>
    <row r="37" spans="1:11" x14ac:dyDescent="0.2">
      <c r="A37">
        <v>36</v>
      </c>
      <c r="B37" s="5">
        <f>C36</f>
        <v>68491054.486620262</v>
      </c>
      <c r="C37" s="5">
        <f t="shared" si="0"/>
        <v>67747181.553179637</v>
      </c>
      <c r="E37" s="7">
        <f t="shared" si="1"/>
        <v>0.9728014890773814</v>
      </c>
      <c r="G37">
        <f t="shared" si="7"/>
        <v>0.68431496518363266</v>
      </c>
      <c r="H37" s="5">
        <f t="shared" si="3"/>
        <v>684314.96518363268</v>
      </c>
      <c r="I37" s="5">
        <f t="shared" si="5"/>
        <v>67747181.553179637</v>
      </c>
      <c r="J37" s="11">
        <f t="shared" si="2"/>
        <v>0.67747181553179636</v>
      </c>
      <c r="K37" s="12">
        <f t="shared" si="6"/>
        <v>0.99999999999999611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61"/>
  <sheetViews>
    <sheetView workbookViewId="0">
      <selection activeCell="E25" sqref="E25"/>
    </sheetView>
  </sheetViews>
  <sheetFormatPr baseColWidth="10" defaultColWidth="8.83203125" defaultRowHeight="15" x14ac:dyDescent="0.2"/>
  <cols>
    <col min="2" max="3" width="10.6640625" bestFit="1" customWidth="1"/>
    <col min="4" max="4" width="9.1640625" style="2"/>
    <col min="6" max="7" width="9.1640625" style="2"/>
    <col min="8" max="8" width="9.5" style="2" bestFit="1" customWidth="1"/>
    <col min="9" max="9" width="14.6640625" style="2" bestFit="1" customWidth="1"/>
  </cols>
  <sheetData>
    <row r="1" spans="1:9" x14ac:dyDescent="0.2">
      <c r="A1" t="s">
        <v>47</v>
      </c>
      <c r="B1" t="s">
        <v>48</v>
      </c>
    </row>
    <row r="2" spans="1:9" x14ac:dyDescent="0.2">
      <c r="A2">
        <v>1</v>
      </c>
      <c r="B2" s="6">
        <f>MIN(0.2*A2,6)</f>
        <v>0.2</v>
      </c>
    </row>
    <row r="3" spans="1:9" x14ac:dyDescent="0.2">
      <c r="A3">
        <v>2</v>
      </c>
      <c r="B3" s="6">
        <f>MIN(0.2*A3,6)</f>
        <v>0.4</v>
      </c>
      <c r="C3" s="14"/>
    </row>
    <row r="4" spans="1:9" x14ac:dyDescent="0.2">
      <c r="A4">
        <v>3</v>
      </c>
      <c r="B4" s="6">
        <f t="shared" ref="B4:B61" si="0">MIN(0.2*A4,6)</f>
        <v>0.60000000000000009</v>
      </c>
      <c r="C4" s="2"/>
    </row>
    <row r="5" spans="1:9" x14ac:dyDescent="0.2">
      <c r="A5">
        <v>4</v>
      </c>
      <c r="B5" s="6">
        <f t="shared" si="0"/>
        <v>0.8</v>
      </c>
      <c r="C5" s="14"/>
      <c r="G5" s="18"/>
      <c r="H5" s="15"/>
      <c r="I5" s="17"/>
    </row>
    <row r="6" spans="1:9" x14ac:dyDescent="0.2">
      <c r="A6">
        <v>5</v>
      </c>
      <c r="B6" s="6">
        <f t="shared" si="0"/>
        <v>1</v>
      </c>
      <c r="C6" s="14"/>
      <c r="G6" s="18"/>
      <c r="H6" s="15"/>
      <c r="I6" s="17"/>
    </row>
    <row r="7" spans="1:9" x14ac:dyDescent="0.2">
      <c r="A7">
        <v>6</v>
      </c>
      <c r="B7" s="6">
        <f t="shared" si="0"/>
        <v>1.2000000000000002</v>
      </c>
      <c r="C7" s="14"/>
      <c r="G7" s="18"/>
      <c r="H7" s="16"/>
      <c r="I7" s="17"/>
    </row>
    <row r="8" spans="1:9" x14ac:dyDescent="0.2">
      <c r="A8">
        <v>7</v>
      </c>
      <c r="B8" s="6">
        <f t="shared" si="0"/>
        <v>1.4000000000000001</v>
      </c>
      <c r="C8" s="14"/>
      <c r="G8" s="18"/>
      <c r="H8" s="16"/>
      <c r="I8" s="17"/>
    </row>
    <row r="9" spans="1:9" x14ac:dyDescent="0.2">
      <c r="A9">
        <v>8</v>
      </c>
      <c r="B9" s="6">
        <f t="shared" si="0"/>
        <v>1.6</v>
      </c>
      <c r="C9" s="14"/>
    </row>
    <row r="10" spans="1:9" x14ac:dyDescent="0.2">
      <c r="A10">
        <v>9</v>
      </c>
      <c r="B10" s="6">
        <f t="shared" si="0"/>
        <v>1.8</v>
      </c>
      <c r="C10" s="14"/>
    </row>
    <row r="11" spans="1:9" x14ac:dyDescent="0.2">
      <c r="A11">
        <v>10</v>
      </c>
      <c r="B11" s="6">
        <f t="shared" si="0"/>
        <v>2</v>
      </c>
    </row>
    <row r="12" spans="1:9" x14ac:dyDescent="0.2">
      <c r="A12">
        <v>11</v>
      </c>
      <c r="B12" s="6">
        <f t="shared" si="0"/>
        <v>2.2000000000000002</v>
      </c>
    </row>
    <row r="13" spans="1:9" x14ac:dyDescent="0.2">
      <c r="A13">
        <v>12</v>
      </c>
      <c r="B13" s="6">
        <f t="shared" si="0"/>
        <v>2.4000000000000004</v>
      </c>
    </row>
    <row r="14" spans="1:9" x14ac:dyDescent="0.2">
      <c r="A14">
        <v>13</v>
      </c>
      <c r="B14" s="6">
        <f t="shared" si="0"/>
        <v>2.6</v>
      </c>
    </row>
    <row r="15" spans="1:9" x14ac:dyDescent="0.2">
      <c r="A15">
        <v>14</v>
      </c>
      <c r="B15" s="6">
        <f t="shared" si="0"/>
        <v>2.8000000000000003</v>
      </c>
    </row>
    <row r="16" spans="1:9" x14ac:dyDescent="0.2">
      <c r="A16">
        <v>15</v>
      </c>
      <c r="B16" s="6">
        <f t="shared" si="0"/>
        <v>3</v>
      </c>
    </row>
    <row r="17" spans="1:2" x14ac:dyDescent="0.2">
      <c r="A17">
        <v>16</v>
      </c>
      <c r="B17" s="6">
        <f t="shared" si="0"/>
        <v>3.2</v>
      </c>
    </row>
    <row r="18" spans="1:2" x14ac:dyDescent="0.2">
      <c r="A18">
        <v>17</v>
      </c>
      <c r="B18" s="6">
        <f t="shared" si="0"/>
        <v>3.4000000000000004</v>
      </c>
    </row>
    <row r="19" spans="1:2" x14ac:dyDescent="0.2">
      <c r="A19">
        <v>18</v>
      </c>
      <c r="B19" s="6">
        <f t="shared" si="0"/>
        <v>3.6</v>
      </c>
    </row>
    <row r="20" spans="1:2" x14ac:dyDescent="0.2">
      <c r="A20">
        <v>19</v>
      </c>
      <c r="B20" s="6">
        <f t="shared" si="0"/>
        <v>3.8000000000000003</v>
      </c>
    </row>
    <row r="21" spans="1:2" x14ac:dyDescent="0.2">
      <c r="A21">
        <v>20</v>
      </c>
      <c r="B21" s="6">
        <f t="shared" si="0"/>
        <v>4</v>
      </c>
    </row>
    <row r="22" spans="1:2" x14ac:dyDescent="0.2">
      <c r="A22">
        <v>21</v>
      </c>
      <c r="B22" s="6">
        <f t="shared" si="0"/>
        <v>4.2</v>
      </c>
    </row>
    <row r="23" spans="1:2" x14ac:dyDescent="0.2">
      <c r="A23">
        <v>22</v>
      </c>
      <c r="B23" s="6">
        <f t="shared" si="0"/>
        <v>4.4000000000000004</v>
      </c>
    </row>
    <row r="24" spans="1:2" x14ac:dyDescent="0.2">
      <c r="A24">
        <v>23</v>
      </c>
      <c r="B24" s="6">
        <f t="shared" si="0"/>
        <v>4.6000000000000005</v>
      </c>
    </row>
    <row r="25" spans="1:2" x14ac:dyDescent="0.2">
      <c r="A25">
        <v>24</v>
      </c>
      <c r="B25" s="6">
        <f t="shared" si="0"/>
        <v>4.8000000000000007</v>
      </c>
    </row>
    <row r="26" spans="1:2" x14ac:dyDescent="0.2">
      <c r="A26">
        <v>25</v>
      </c>
      <c r="B26" s="6">
        <f t="shared" si="0"/>
        <v>5</v>
      </c>
    </row>
    <row r="27" spans="1:2" x14ac:dyDescent="0.2">
      <c r="A27">
        <v>26</v>
      </c>
      <c r="B27" s="6">
        <f t="shared" si="0"/>
        <v>5.2</v>
      </c>
    </row>
    <row r="28" spans="1:2" x14ac:dyDescent="0.2">
      <c r="A28">
        <v>27</v>
      </c>
      <c r="B28" s="6">
        <f t="shared" si="0"/>
        <v>5.4</v>
      </c>
    </row>
    <row r="29" spans="1:2" x14ac:dyDescent="0.2">
      <c r="A29">
        <v>28</v>
      </c>
      <c r="B29" s="6">
        <f t="shared" si="0"/>
        <v>5.6000000000000005</v>
      </c>
    </row>
    <row r="30" spans="1:2" x14ac:dyDescent="0.2">
      <c r="A30">
        <v>29</v>
      </c>
      <c r="B30" s="6">
        <f t="shared" si="0"/>
        <v>5.8000000000000007</v>
      </c>
    </row>
    <row r="31" spans="1:2" x14ac:dyDescent="0.2">
      <c r="A31">
        <v>30</v>
      </c>
      <c r="B31" s="6">
        <f t="shared" si="0"/>
        <v>6</v>
      </c>
    </row>
    <row r="32" spans="1:2" x14ac:dyDescent="0.2">
      <c r="A32">
        <v>31</v>
      </c>
      <c r="B32" s="6">
        <f t="shared" si="0"/>
        <v>6</v>
      </c>
    </row>
    <row r="33" spans="1:2" x14ac:dyDescent="0.2">
      <c r="A33">
        <v>32</v>
      </c>
      <c r="B33" s="6">
        <f t="shared" si="0"/>
        <v>6</v>
      </c>
    </row>
    <row r="34" spans="1:2" x14ac:dyDescent="0.2">
      <c r="A34">
        <v>33</v>
      </c>
      <c r="B34" s="6">
        <f t="shared" si="0"/>
        <v>6</v>
      </c>
    </row>
    <row r="35" spans="1:2" x14ac:dyDescent="0.2">
      <c r="A35">
        <v>34</v>
      </c>
      <c r="B35" s="6">
        <f t="shared" si="0"/>
        <v>6</v>
      </c>
    </row>
    <row r="36" spans="1:2" x14ac:dyDescent="0.2">
      <c r="A36">
        <v>35</v>
      </c>
      <c r="B36" s="6">
        <f t="shared" si="0"/>
        <v>6</v>
      </c>
    </row>
    <row r="37" spans="1:2" x14ac:dyDescent="0.2">
      <c r="A37">
        <v>36</v>
      </c>
      <c r="B37" s="6">
        <f t="shared" si="0"/>
        <v>6</v>
      </c>
    </row>
    <row r="38" spans="1:2" x14ac:dyDescent="0.2">
      <c r="A38">
        <v>37</v>
      </c>
      <c r="B38" s="6">
        <f t="shared" si="0"/>
        <v>6</v>
      </c>
    </row>
    <row r="39" spans="1:2" x14ac:dyDescent="0.2">
      <c r="A39">
        <v>38</v>
      </c>
      <c r="B39" s="6">
        <f t="shared" si="0"/>
        <v>6</v>
      </c>
    </row>
    <row r="40" spans="1:2" x14ac:dyDescent="0.2">
      <c r="A40">
        <v>39</v>
      </c>
      <c r="B40" s="6">
        <f t="shared" si="0"/>
        <v>6</v>
      </c>
    </row>
    <row r="41" spans="1:2" x14ac:dyDescent="0.2">
      <c r="A41">
        <v>40</v>
      </c>
      <c r="B41" s="6">
        <f t="shared" si="0"/>
        <v>6</v>
      </c>
    </row>
    <row r="42" spans="1:2" x14ac:dyDescent="0.2">
      <c r="A42">
        <v>41</v>
      </c>
      <c r="B42" s="6">
        <f t="shared" si="0"/>
        <v>6</v>
      </c>
    </row>
    <row r="43" spans="1:2" x14ac:dyDescent="0.2">
      <c r="A43">
        <v>42</v>
      </c>
      <c r="B43" s="6">
        <f t="shared" si="0"/>
        <v>6</v>
      </c>
    </row>
    <row r="44" spans="1:2" x14ac:dyDescent="0.2">
      <c r="A44">
        <v>43</v>
      </c>
      <c r="B44" s="6">
        <f t="shared" si="0"/>
        <v>6</v>
      </c>
    </row>
    <row r="45" spans="1:2" x14ac:dyDescent="0.2">
      <c r="A45">
        <v>44</v>
      </c>
      <c r="B45" s="6">
        <f t="shared" si="0"/>
        <v>6</v>
      </c>
    </row>
    <row r="46" spans="1:2" x14ac:dyDescent="0.2">
      <c r="A46">
        <v>45</v>
      </c>
      <c r="B46" s="6">
        <f t="shared" si="0"/>
        <v>6</v>
      </c>
    </row>
    <row r="47" spans="1:2" x14ac:dyDescent="0.2">
      <c r="A47">
        <v>46</v>
      </c>
      <c r="B47" s="6">
        <f t="shared" si="0"/>
        <v>6</v>
      </c>
    </row>
    <row r="48" spans="1:2" x14ac:dyDescent="0.2">
      <c r="A48">
        <v>47</v>
      </c>
      <c r="B48" s="6">
        <f t="shared" si="0"/>
        <v>6</v>
      </c>
    </row>
    <row r="49" spans="1:2" x14ac:dyDescent="0.2">
      <c r="A49">
        <v>48</v>
      </c>
      <c r="B49" s="6">
        <f t="shared" si="0"/>
        <v>6</v>
      </c>
    </row>
    <row r="50" spans="1:2" x14ac:dyDescent="0.2">
      <c r="A50">
        <v>49</v>
      </c>
      <c r="B50" s="6">
        <f t="shared" si="0"/>
        <v>6</v>
      </c>
    </row>
    <row r="51" spans="1:2" x14ac:dyDescent="0.2">
      <c r="A51">
        <v>50</v>
      </c>
      <c r="B51" s="6">
        <f t="shared" si="0"/>
        <v>6</v>
      </c>
    </row>
    <row r="52" spans="1:2" x14ac:dyDescent="0.2">
      <c r="A52">
        <v>51</v>
      </c>
      <c r="B52" s="6">
        <f t="shared" si="0"/>
        <v>6</v>
      </c>
    </row>
    <row r="53" spans="1:2" x14ac:dyDescent="0.2">
      <c r="A53">
        <v>52</v>
      </c>
      <c r="B53" s="6">
        <f t="shared" si="0"/>
        <v>6</v>
      </c>
    </row>
    <row r="54" spans="1:2" x14ac:dyDescent="0.2">
      <c r="A54">
        <v>53</v>
      </c>
      <c r="B54" s="6">
        <f t="shared" si="0"/>
        <v>6</v>
      </c>
    </row>
    <row r="55" spans="1:2" x14ac:dyDescent="0.2">
      <c r="A55">
        <v>54</v>
      </c>
      <c r="B55" s="6">
        <f t="shared" si="0"/>
        <v>6</v>
      </c>
    </row>
    <row r="56" spans="1:2" x14ac:dyDescent="0.2">
      <c r="A56">
        <v>55</v>
      </c>
      <c r="B56" s="6">
        <f t="shared" si="0"/>
        <v>6</v>
      </c>
    </row>
    <row r="57" spans="1:2" x14ac:dyDescent="0.2">
      <c r="A57">
        <v>56</v>
      </c>
      <c r="B57" s="6">
        <f t="shared" si="0"/>
        <v>6</v>
      </c>
    </row>
    <row r="58" spans="1:2" x14ac:dyDescent="0.2">
      <c r="A58">
        <v>57</v>
      </c>
      <c r="B58" s="6">
        <f t="shared" si="0"/>
        <v>6</v>
      </c>
    </row>
    <row r="59" spans="1:2" x14ac:dyDescent="0.2">
      <c r="A59">
        <v>58</v>
      </c>
      <c r="B59" s="6">
        <f t="shared" si="0"/>
        <v>6</v>
      </c>
    </row>
    <row r="60" spans="1:2" x14ac:dyDescent="0.2">
      <c r="A60">
        <v>59</v>
      </c>
      <c r="B60" s="6">
        <f t="shared" si="0"/>
        <v>6</v>
      </c>
    </row>
    <row r="61" spans="1:2" x14ac:dyDescent="0.2">
      <c r="A61">
        <v>60</v>
      </c>
      <c r="B61" s="6">
        <f t="shared" si="0"/>
        <v>6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BMA Sample Result</vt:lpstr>
      <vt:lpstr>Total CF Example</vt:lpstr>
      <vt:lpstr>Delta</vt:lpstr>
      <vt:lpstr>Scheduled Balance Example</vt:lpstr>
      <vt:lpstr>Prepayment Example</vt:lpstr>
      <vt:lpstr>Sheet4</vt:lpstr>
    </vt:vector>
  </TitlesOfParts>
  <Company>OneWest Bank, FSB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Henniger, Jay</dc:creator>
  <cp:lastModifiedBy>Vincent W Zhang</cp:lastModifiedBy>
  <cp:lastPrinted>2012-10-15T23:41:33Z</cp:lastPrinted>
  <dcterms:created xsi:type="dcterms:W3CDTF">2012-10-12T20:43:44Z</dcterms:created>
  <dcterms:modified xsi:type="dcterms:W3CDTF">2025-02-25T20:57:34Z</dcterms:modified>
</cp:coreProperties>
</file>