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-120" yWindow="-120" windowWidth="20730" windowHeight="11160" firstSheet="1" activeTab="1"/>
  </bookViews>
  <sheets>
    <sheet name="  p. inv " sheetId="4" state="hidden" r:id="rId1"/>
    <sheet name=" inv (2)" sheetId="11" r:id="rId2"/>
  </sheets>
  <definedNames>
    <definedName name="_xlnm._FilterDatabase" localSheetId="1" hidden="1">' inv (2)'!$C$1:$C$91</definedName>
  </definedNames>
  <calcPr calcId="191029"/>
  <fileRecoveryPr repairLoad="1"/>
</workbook>
</file>

<file path=xl/calcChain.xml><?xml version="1.0" encoding="utf-8"?>
<calcChain xmlns="http://schemas.openxmlformats.org/spreadsheetml/2006/main">
  <c r="F91" i="11"/>
  <c r="E91"/>
  <c r="F90"/>
  <c r="F89"/>
  <c r="E89"/>
  <c r="F88"/>
  <c r="F85"/>
  <c r="F83"/>
  <c r="F82"/>
  <c r="E82"/>
  <c r="F80"/>
  <c r="E80"/>
  <c r="F79"/>
  <c r="F77"/>
  <c r="F76"/>
  <c r="F72"/>
  <c r="E72"/>
  <c r="F71"/>
  <c r="E71"/>
  <c r="F68"/>
  <c r="E68"/>
  <c r="F63"/>
  <c r="A63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F59"/>
  <c r="F58"/>
  <c r="F57"/>
  <c r="F54"/>
  <c r="F53"/>
  <c r="E47"/>
  <c r="F46"/>
  <c r="F45"/>
  <c r="F43"/>
  <c r="F42"/>
  <c r="F40"/>
  <c r="E40"/>
  <c r="F38"/>
  <c r="F36"/>
  <c r="E36"/>
  <c r="F35"/>
  <c r="E35"/>
  <c r="F32"/>
  <c r="F31"/>
  <c r="E31"/>
  <c r="F28"/>
  <c r="F27"/>
  <c r="A27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F26"/>
  <c r="F23"/>
  <c r="F21"/>
  <c r="F19"/>
  <c r="F18"/>
  <c r="E17"/>
  <c r="F17" s="1"/>
  <c r="F16"/>
  <c r="E16"/>
  <c r="F15"/>
  <c r="AI12"/>
  <c r="AP12" s="1"/>
  <c r="F7"/>
  <c r="E7"/>
  <c r="E5"/>
  <c r="F5" s="1"/>
  <c r="F4"/>
  <c r="A4"/>
  <c r="A5" s="1"/>
  <c r="A6" s="1"/>
  <c r="A7" s="1"/>
  <c r="A8" s="1"/>
  <c r="A9" s="1"/>
  <c r="A10" s="1"/>
  <c r="A11" s="1"/>
  <c r="A13" s="1"/>
  <c r="A14" s="1"/>
  <c r="A15" s="1"/>
  <c r="A16" s="1"/>
  <c r="A17" s="1"/>
  <c r="A18" s="1"/>
  <c r="A19" s="1"/>
  <c r="A20" s="1"/>
  <c r="A21" s="1"/>
  <c r="A22" s="1"/>
  <c r="A23" s="1"/>
  <c r="F3"/>
  <c r="E3"/>
  <c r="E8" i="4" l="1"/>
  <c r="G45"/>
  <c r="G44"/>
  <c r="G43"/>
  <c r="G42"/>
  <c r="J41"/>
  <c r="G41"/>
  <c r="D39"/>
  <c r="G39" s="1"/>
  <c r="G38"/>
  <c r="G37"/>
  <c r="G36"/>
  <c r="G35"/>
  <c r="G34"/>
  <c r="G33"/>
  <c r="G32"/>
  <c r="G31"/>
  <c r="E22"/>
  <c r="G30"/>
  <c r="G29"/>
  <c r="G28"/>
  <c r="G25"/>
  <c r="G27"/>
  <c r="G26" l="1"/>
  <c r="G24"/>
  <c r="G23"/>
  <c r="G22"/>
  <c r="D20"/>
  <c r="G20" s="1"/>
  <c r="G5"/>
  <c r="G6"/>
  <c r="G7"/>
  <c r="G8"/>
  <c r="G9"/>
  <c r="G10"/>
  <c r="G11"/>
  <c r="G12"/>
  <c r="G13"/>
  <c r="G14"/>
  <c r="G15"/>
  <c r="G16"/>
  <c r="G17"/>
  <c r="G18"/>
  <c r="G19"/>
  <c r="G4"/>
  <c r="A5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4" s="1"/>
  <c r="A25" l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1" s="1"/>
  <c r="A42" s="1"/>
  <c r="A43" s="1"/>
  <c r="A44" s="1"/>
  <c r="A45" s="1"/>
  <c r="A46" s="1"/>
  <c r="A47" s="1"/>
</calcChain>
</file>

<file path=xl/sharedStrings.xml><?xml version="1.0" encoding="utf-8"?>
<sst xmlns="http://schemas.openxmlformats.org/spreadsheetml/2006/main" count="470" uniqueCount="287">
  <si>
    <t>inv No.</t>
  </si>
  <si>
    <t>Date</t>
  </si>
  <si>
    <t>Customer details</t>
  </si>
  <si>
    <t>Recd</t>
  </si>
  <si>
    <t>Name</t>
  </si>
  <si>
    <t>10.04.2018</t>
  </si>
  <si>
    <t>11.04.2018</t>
  </si>
  <si>
    <t>12.04.2018</t>
  </si>
  <si>
    <t>13.04.2018</t>
  </si>
  <si>
    <t>16.04.2018</t>
  </si>
  <si>
    <t>17.04.2018</t>
  </si>
  <si>
    <t>18.04.2018</t>
  </si>
  <si>
    <t>19.04.2018</t>
  </si>
  <si>
    <t>20.04.2018</t>
  </si>
  <si>
    <t>25.04.2018</t>
  </si>
  <si>
    <t>26.04.2018</t>
  </si>
  <si>
    <t>Balance</t>
  </si>
  <si>
    <t xml:space="preserve"> P.inv No.</t>
  </si>
  <si>
    <t>invoice</t>
  </si>
  <si>
    <t>Amt</t>
  </si>
  <si>
    <t>India Pistons Ltd</t>
  </si>
  <si>
    <t>03.04.2018</t>
  </si>
  <si>
    <t>Cosmic lab</t>
  </si>
  <si>
    <t>Porwal Auto componenst</t>
  </si>
  <si>
    <t>Metatech Industries</t>
  </si>
  <si>
    <t>L.G.Balakrishnan</t>
  </si>
  <si>
    <t>Kali BMH system</t>
  </si>
  <si>
    <t>Rockwell Testing Aids</t>
  </si>
  <si>
    <t>Bright Tech Indl. India P Ltd</t>
  </si>
  <si>
    <t>Chennai Metco</t>
  </si>
  <si>
    <t>Indoshell Mould Ltd - II</t>
  </si>
  <si>
    <t>23.04.2018</t>
  </si>
  <si>
    <t>Sristeel Industries</t>
  </si>
  <si>
    <t>Ark Engineering</t>
  </si>
  <si>
    <t>24.04.2018</t>
  </si>
  <si>
    <t>Qualitech</t>
  </si>
  <si>
    <t>Kavinaya Enterprises</t>
  </si>
  <si>
    <t>Sandfits Foundries</t>
  </si>
  <si>
    <t>28.04.2018</t>
  </si>
  <si>
    <t>SAC Engine Components Pvt Ltd</t>
  </si>
  <si>
    <t>Recd Dt</t>
  </si>
  <si>
    <t>30.04.2018</t>
  </si>
  <si>
    <t>Shree Vignesh Automotive Industries Pvt Ltd</t>
  </si>
  <si>
    <t>02.05.2018</t>
  </si>
  <si>
    <t>03.05.2018</t>
  </si>
  <si>
    <t>Mujcal Assn for fdy Tech</t>
  </si>
  <si>
    <t>05.05.2018</t>
  </si>
  <si>
    <t>Techno Engg Industries</t>
  </si>
  <si>
    <t>07.05.2018</t>
  </si>
  <si>
    <t>ABI Showatech (India) Ltd</t>
  </si>
  <si>
    <t>08.05.2018</t>
  </si>
  <si>
    <t>IP Rings</t>
  </si>
  <si>
    <t>Parth Ispat India P.Ltd</t>
  </si>
  <si>
    <t>cancelled</t>
  </si>
  <si>
    <t>01.05.2018</t>
  </si>
  <si>
    <t>17-A</t>
  </si>
  <si>
    <t>Sandeep Tiwari</t>
  </si>
  <si>
    <t>10.05.2018</t>
  </si>
  <si>
    <t>09.05.2018</t>
  </si>
  <si>
    <t>NIT, Calicut</t>
  </si>
  <si>
    <t>11.05.2018</t>
  </si>
  <si>
    <t>16.05.2018</t>
  </si>
  <si>
    <t>19.05.2018</t>
  </si>
  <si>
    <t>Pending</t>
  </si>
  <si>
    <t>24.05.2018</t>
  </si>
  <si>
    <t>Microlab</t>
  </si>
  <si>
    <t>Weg industries India Pvt Ltd</t>
  </si>
  <si>
    <t>14.05.2018</t>
  </si>
  <si>
    <t>15.05.2018</t>
  </si>
  <si>
    <t>GTN Engg</t>
  </si>
  <si>
    <t>18.05.2018</t>
  </si>
  <si>
    <t>Aruna alloy steel</t>
  </si>
  <si>
    <t>Ferromax foundries</t>
  </si>
  <si>
    <t>23.05.2018</t>
  </si>
  <si>
    <t>31.05.2018</t>
  </si>
  <si>
    <t>30.05.2018</t>
  </si>
  <si>
    <t>Manakula Vinayagar Polytechnic</t>
  </si>
  <si>
    <t>Adarsh line Accessories, Chennai</t>
  </si>
  <si>
    <t>Bright Tech Indl. India P Ltd - Calbn</t>
  </si>
  <si>
    <t>04.06.2018</t>
  </si>
  <si>
    <t>Madura Steel Industries</t>
  </si>
  <si>
    <t>05.06.2018</t>
  </si>
  <si>
    <t>TDS deduction</t>
  </si>
  <si>
    <t>SSH Metals</t>
  </si>
  <si>
    <t>Fastners Engineering Pvt Ltd</t>
  </si>
  <si>
    <t>pending</t>
  </si>
  <si>
    <t>13.04.2018 &amp; 31.05.18 = 1180</t>
  </si>
  <si>
    <t>11.06.2018</t>
  </si>
  <si>
    <t>03.07.2018</t>
  </si>
  <si>
    <t>04.07.2018</t>
  </si>
  <si>
    <t>Charts without lamination</t>
  </si>
  <si>
    <t>Qty</t>
  </si>
  <si>
    <t>Basic</t>
  </si>
  <si>
    <t>invoice details</t>
  </si>
  <si>
    <t>1 set</t>
  </si>
  <si>
    <t>Nelcast Limited, Ponneri</t>
  </si>
  <si>
    <t>05.06.2020</t>
  </si>
  <si>
    <t>Poldi Test Bar 11 x 11 x150 Range 200 - 230</t>
  </si>
  <si>
    <t>Safew Tech Systems, Indore</t>
  </si>
  <si>
    <t>Metallurgical Specimens</t>
  </si>
  <si>
    <t>08.06.2020</t>
  </si>
  <si>
    <t>Aerospace Processing Inida Pvt Ltd, Belgavi</t>
  </si>
  <si>
    <t>SiC Paper 8" Dia with PSA Grit:1200  &amp; 800</t>
  </si>
  <si>
    <t>10.06.2020</t>
  </si>
  <si>
    <t>CMS/MET.LAB/RWP (Rail Wheel Plant, Bela)</t>
  </si>
  <si>
    <t>Muffle Furnace (6" x 6" x 12") with PID Controller (with NABL Certificate)</t>
  </si>
  <si>
    <t>Madura Steel Industries Pvt Ltd, Dgl</t>
  </si>
  <si>
    <t>Calbn charges for UFD Sl.No: E3450- 0812</t>
  </si>
  <si>
    <t>16.06.2020</t>
  </si>
  <si>
    <t>NLC India Limited, Neyvli</t>
  </si>
  <si>
    <t>Portable Rebound Hardness Tester (Sl.No: 1161907023) with Calibration Certificate</t>
  </si>
  <si>
    <t>Portable Rebound Hardness Tester (Sl.No: 1161907012) with Calibration Certificate</t>
  </si>
  <si>
    <t>07.07.2020</t>
  </si>
  <si>
    <t>PM-1 Yoke Magnetic Crack Detector kit</t>
  </si>
  <si>
    <t>Spectro  Research Lab Ventures (P) Ltd, Kanpur</t>
  </si>
  <si>
    <t>08.07.2020</t>
  </si>
  <si>
    <t>SCRM 670/21,  Ductile (Nodular) Iron,48mm x 42 mm x 12mm &amp; SS-CRM 433/2, Plain Carbon Steel 38mm dia x 19 mm</t>
  </si>
  <si>
    <t>Nippon Sales (Regd), New Delhi</t>
  </si>
  <si>
    <t>Patil Rail Infrastructure Pvt Ltd, Jharkhand</t>
  </si>
  <si>
    <t>Polishing Cloth Selvyt cream colour Size: 10"/250 mm</t>
  </si>
  <si>
    <t>Professional Courier &amp; invoice by Ordinary post</t>
  </si>
  <si>
    <t>10.07.2020</t>
  </si>
  <si>
    <t>Supraflux Paste - Red</t>
  </si>
  <si>
    <t>Item</t>
  </si>
  <si>
    <t>5 Kgs</t>
  </si>
  <si>
    <t>Quality Test Engineering &amp; Services. Thane</t>
  </si>
  <si>
    <t>13.07.2020</t>
  </si>
  <si>
    <t>Timer for Clay Washer 0 - 15  mm</t>
  </si>
  <si>
    <t>15.07.2020</t>
  </si>
  <si>
    <t>Nelcast Limited, Gudur</t>
  </si>
  <si>
    <t>B4 Cup with Calibration Certificate</t>
  </si>
  <si>
    <t>17.07.2020</t>
  </si>
  <si>
    <t>Virtue Meta-Sol, Hyderabad</t>
  </si>
  <si>
    <t>20.07.2020</t>
  </si>
  <si>
    <t>Aruna Alloy Steels Pvt Ltd, Unit-3, Madurai</t>
  </si>
  <si>
    <t>Repair, Recalibration of UFD Model: Einstein II DGS Sl.No: E3006-0511</t>
  </si>
  <si>
    <t>05.08.2020</t>
  </si>
  <si>
    <t>Alumina Powder Grade - SF</t>
  </si>
  <si>
    <t xml:space="preserve">Spectrographic Reference Std. samples 1763B Low Alloy Steel  and 1764A Low Alloy Steel </t>
  </si>
  <si>
    <t>3 sets</t>
  </si>
  <si>
    <t>06.08.2020</t>
  </si>
  <si>
    <t>Metal and Steel Factory, Ishapore</t>
  </si>
  <si>
    <t>Standard sample of  Leaded Brass for Spectro meter CRM sample - BAM ERM EB 375 Size: 40 x 30 mm Disc</t>
  </si>
  <si>
    <t>Calibration charges for UFD Model: Einstein II TFT Sl.No: E 3305-1312</t>
  </si>
  <si>
    <t>Malladi Drugs &amp; Pharmaceuticals Ltd. Unit-3, Ranipet</t>
  </si>
  <si>
    <t>Calibration charges for UTG</t>
  </si>
  <si>
    <t>Veeyes Steelcast Pvt. Ltd, Cbe</t>
  </si>
  <si>
    <t>DT - 231 Probe cable &amp; DT -  201 Standard Probe (Dual Type)</t>
  </si>
  <si>
    <t>Adarsh Line Accessories P Ltd, Chennai</t>
  </si>
  <si>
    <t>07.08.2020</t>
  </si>
  <si>
    <t>Chennai Metco Pvt Ltd</t>
  </si>
  <si>
    <t>Rail Wheel Factory, Yelahanka</t>
  </si>
  <si>
    <t>AIA Engineering Ltd, Trichy</t>
  </si>
  <si>
    <t>Modsonic Instruments Mfg. Co., (P) Ltd</t>
  </si>
  <si>
    <t>Commission amount payable to Southern Railway, Erode</t>
  </si>
  <si>
    <t>Sundaram Clayton Limited, Oragadam</t>
  </si>
  <si>
    <t>10.08.2020</t>
  </si>
  <si>
    <t xml:space="preserve">Proxy switch for HTS Machine; Heater Resistance for HTS Machine </t>
  </si>
  <si>
    <t>Calibration Charges for sand testing equipments</t>
  </si>
  <si>
    <t>Nelcast Limited, SPSR Nellore</t>
  </si>
  <si>
    <t>53 Micron Sieve Dia: 4 inch x 35 mm</t>
  </si>
  <si>
    <t>53 Micron Sieve with handle /  53 Micron mesh with sieve /Beaker for total clay 1000ml</t>
  </si>
  <si>
    <t>12.08.2020</t>
  </si>
  <si>
    <t>S.Rly, Golden Rock, Trichy</t>
  </si>
  <si>
    <t>Set of Metallographic polishing consumables consisting of 02 items as follows:01. DIAMOND PASTE 1 Micron Size in 5 gms  &amp; Diamond Paste lubricant in 300 ml aerosol container</t>
  </si>
  <si>
    <t>Chart without lamination</t>
  </si>
  <si>
    <t>13.08.2020</t>
  </si>
  <si>
    <t>Brakes India Pvt Ltd, Sholinghur (Fdy Dvn)</t>
  </si>
  <si>
    <t>B4 Cup with NABL  Calibration Certificate</t>
  </si>
  <si>
    <t>Shri Vahbhav Metacast Pvt Ltd, Jaipur</t>
  </si>
  <si>
    <t xml:space="preserve">Normal Probe 2.5 MHz </t>
  </si>
  <si>
    <t>Jindal Saw Limited, Gujarat</t>
  </si>
  <si>
    <t>20.08.2020</t>
  </si>
  <si>
    <t>Calbn charges for UFD  - Einstein II TFT Sl.No:E5118-0218; Calbn ch for V1 Block; V2 Block &amp; VW Block</t>
  </si>
  <si>
    <t>19.08.2020</t>
  </si>
  <si>
    <t>Chennai Metco Pvt Ltd, Chennai</t>
  </si>
  <si>
    <t>24.08.2020</t>
  </si>
  <si>
    <t>Hi-tech Arai Pvt Ltd, Autocast Division - 2, Irungattukottai</t>
  </si>
  <si>
    <t>Madras Engineering Industries Pvt Ltd, Pillaipakkam, Sriperumbudur Tk, KPM Dt</t>
  </si>
  <si>
    <t>SIT/xxx/2020-21</t>
  </si>
  <si>
    <t>Karmen International Pvt Ltd, Oragadam</t>
  </si>
  <si>
    <t>Nelcast Ltd, Ponneri</t>
  </si>
  <si>
    <t>Std Specimen tube and two screen (Base Permeability Meter VBP)</t>
  </si>
  <si>
    <t>Sri Bhavani Castings Ltd, Kakinada</t>
  </si>
  <si>
    <t>Aug 2020</t>
  </si>
  <si>
    <t>July  2020</t>
  </si>
  <si>
    <t>HP Valves &amp; Fittings India Pvt Ltd, Chennai</t>
  </si>
  <si>
    <t>Integra Automation Pvt. Ltd,Unit IV</t>
  </si>
  <si>
    <t>26.08.2020</t>
  </si>
  <si>
    <t>25.08.2020</t>
  </si>
  <si>
    <t>Sundaram Clayton Limited, Padi</t>
  </si>
  <si>
    <t>Service of Muffle furnace Sl.No:7312</t>
  </si>
  <si>
    <t>Shree Balajee Enterprises</t>
  </si>
  <si>
    <t>Cold setting compound</t>
  </si>
  <si>
    <t>2 sets</t>
  </si>
  <si>
    <t>27.08.2020</t>
  </si>
  <si>
    <t>Hardness Test Block-HBW10/3000 Range 200 -220 with NABL Certificate</t>
  </si>
  <si>
    <t>Sri Ranganathar Valves Pvt Ltd, Cbe</t>
  </si>
  <si>
    <t>Sulphur scale for Carbon Sulphur Apparatus</t>
  </si>
  <si>
    <t>28.08.2020</t>
  </si>
  <si>
    <t>Brakes India Pvt Ltd, Naidupet</t>
  </si>
  <si>
    <t>Flow Cupe B4 IS 101</t>
  </si>
  <si>
    <t>Core Hardness Tester VCH</t>
  </si>
  <si>
    <t>ATB-1 Rechargeable battery pack Replacement of the above UFD</t>
  </si>
  <si>
    <t>Sep 2020</t>
  </si>
  <si>
    <t>01.09.2020</t>
  </si>
  <si>
    <t>Service &amp; Return  - Densitometer - Model Trans 4 Sl.No: JD 12</t>
  </si>
  <si>
    <t>Service &amp; Return  - Densitometer - Model Trans XFD Sl.No: 6739</t>
  </si>
  <si>
    <t>Sakthi Radiographic Inspection Company</t>
  </si>
  <si>
    <t>02.09.2020</t>
  </si>
  <si>
    <t>Densitomer Model Trans -4 (V) Sl.No: J-2794 - Repair, Replacement and Recalibration Charges</t>
  </si>
  <si>
    <t>07.09.2020</t>
  </si>
  <si>
    <t>Servicing charges for Muffle Furnace Sl.No: 7312</t>
  </si>
  <si>
    <t>Porwal Auto Components Ltd, Pithampur</t>
  </si>
  <si>
    <t>Penetrant; Developer; Cleaner</t>
  </si>
  <si>
    <t>12.09.2020</t>
  </si>
  <si>
    <t>SCRM 662/4 - CRM sample Size: 48 X 42 X 12 mm</t>
  </si>
  <si>
    <t>SCRM 670/21 - CRM sample Size: 48 X 42 X 12 mm</t>
  </si>
  <si>
    <t>14.09.2020</t>
  </si>
  <si>
    <t>Kali BMH systems Pvt Ltd, Thirubhuvanam</t>
  </si>
  <si>
    <t>MPKBL-2 &amp; PKBB-2</t>
  </si>
  <si>
    <t>Sanmar Matrix Metals Ltd, Viralimalai</t>
  </si>
  <si>
    <t>Calbn charges for sand testing equipments ( Unit 1 &amp; Unit-2)</t>
  </si>
  <si>
    <t>17.09.2020</t>
  </si>
  <si>
    <t>21.09.2020</t>
  </si>
  <si>
    <t>BS H-13A - H13 Tool Steel (38mm x 19 mm)</t>
  </si>
  <si>
    <t>SPG Auto Components Pvt Ltd, Mumbai</t>
  </si>
  <si>
    <t>Specimen Mounting Press</t>
  </si>
  <si>
    <t>FL Smidth Pvt Ltd, Arakonam</t>
  </si>
  <si>
    <t>Calbn of sand testing equipments</t>
  </si>
  <si>
    <t>Samco Metals and Alloys Pvt Ltd</t>
  </si>
  <si>
    <t>Sundaram Clayton, Padi</t>
  </si>
  <si>
    <t xml:space="preserve">A.V.Wires (P) Ltd, Haryana  </t>
  </si>
  <si>
    <t>Nelcast Ltd, Gudur</t>
  </si>
  <si>
    <t>Ford Cup - B4  with NABL Certificate</t>
  </si>
  <si>
    <t>Clay Washer Carbon Brush</t>
  </si>
  <si>
    <t>22.09.2020</t>
  </si>
  <si>
    <t>Silica Crucible cup (without lid) 50 ml</t>
  </si>
  <si>
    <t>Sundaram Clayton Ltd, Oragadam</t>
  </si>
  <si>
    <t>Prime Tech Enterprises</t>
  </si>
  <si>
    <t>Insitu Metallographic kit</t>
  </si>
  <si>
    <t>Nelcast, Ponneri</t>
  </si>
  <si>
    <t>High Speed stirrer ( &amp; Glass jar suitable for clay washer)</t>
  </si>
  <si>
    <t>25.09.2020</t>
  </si>
  <si>
    <t>Indentor for Pin Brino Hardness Tester</t>
  </si>
  <si>
    <t>24.09.2020</t>
  </si>
  <si>
    <t>Calbn ch - Core Hardness Tester</t>
  </si>
  <si>
    <t>Star Balls &amp; Rollers Pvt Ltd</t>
  </si>
  <si>
    <t>Charts with lamination ((SEP-1520)</t>
  </si>
  <si>
    <t>28.09.2020</t>
  </si>
  <si>
    <t>Cosmic Industrial Laboratoires Ltd, Bengaluru</t>
  </si>
  <si>
    <t>Levigated Polishing Alumina Gr-1</t>
  </si>
  <si>
    <t>India Pistons Ltd, Melrosapuram</t>
  </si>
  <si>
    <t>WTS machine spares (Load Cell; Air Cylinder; Bearing: Inlet Outlet valve; Control Box</t>
  </si>
  <si>
    <t>Polishing Cloth Selvyt Cream colour Size: 10"/250 mm</t>
  </si>
  <si>
    <t>USD 3500.00</t>
  </si>
  <si>
    <t>Corrosion Engineering Services</t>
  </si>
  <si>
    <t>Repair charges for UTG; MMPKLL-2; General Purpose Probe</t>
  </si>
  <si>
    <t>Calbn charges for sand testing equipments</t>
  </si>
  <si>
    <t>Brinell Hardness Std. Block 10 mm Ball BHN)</t>
  </si>
  <si>
    <t>AUTOMANN, NEW JERSEY 08831</t>
  </si>
  <si>
    <t>Sundaram Clayton Ltd, Padi</t>
  </si>
  <si>
    <t>The KCP Limited, Thiruvottiyur</t>
  </si>
  <si>
    <t>SUPPLIER DETAILS</t>
  </si>
  <si>
    <t>SUPPLIER PRICE</t>
  </si>
  <si>
    <t>MMS</t>
  </si>
  <si>
    <t>BLUE STEEL</t>
  </si>
  <si>
    <t>MODERN MET</t>
  </si>
  <si>
    <t>AUM VIJAYA</t>
  </si>
  <si>
    <t>SEMCO</t>
  </si>
  <si>
    <t>TRISTAR</t>
  </si>
  <si>
    <t>FINE MFG</t>
  </si>
  <si>
    <t>SIMS</t>
  </si>
  <si>
    <t>BAS-UK</t>
  </si>
  <si>
    <t>SAI CLOTH</t>
  </si>
  <si>
    <t>FERROFLUX</t>
  </si>
  <si>
    <t>VERSATILE</t>
  </si>
  <si>
    <t>GLOBAL</t>
  </si>
  <si>
    <t>MODSONIC</t>
  </si>
  <si>
    <t>NIST-USA</t>
  </si>
  <si>
    <t>BAM-GERMANY</t>
  </si>
  <si>
    <t>VENUS EQUPT</t>
  </si>
  <si>
    <t>OPTEL</t>
  </si>
  <si>
    <t>KSM</t>
  </si>
  <si>
    <t>MCVAN</t>
  </si>
  <si>
    <t>ARUN &amp; CO</t>
  </si>
  <si>
    <t>APOLLO INSTRUMENTS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</si>
</sst>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2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</font>
    <font>
      <b/>
      <sz val="11"/>
      <color rgb="FF7030A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theme="3" tint="-0.249977111117893"/>
      <name val="Calibri"/>
      <family val="2"/>
      <scheme val="minor"/>
    </font>
    <font>
      <b/>
      <sz val="11"/>
      <color theme="6" tint="-0.499984740745262"/>
      <name val="Calibri"/>
      <family val="2"/>
      <scheme val="minor"/>
    </font>
    <font>
      <u/>
      <sz val="11"/>
      <color theme="10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b/>
      <i/>
      <sz val="11"/>
      <color theme="9" tint="-0.499984740745262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.5"/>
      <color theme="0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2"/>
      <color theme="9" tint="-0.499984740745262"/>
      <name val="Calibri"/>
      <family val="2"/>
      <scheme val="minor"/>
    </font>
    <font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7" fillId="0" borderId="0" applyNumberFormat="0" applyFill="0" applyBorder="0" applyAlignment="0" applyProtection="0">
      <alignment vertical="top"/>
      <protection locked="0"/>
    </xf>
  </cellStyleXfs>
  <cellXfs count="104">
    <xf numFmtId="0" fontId="0" fillId="0" borderId="0" xfId="0"/>
    <xf numFmtId="0" fontId="0" fillId="0" borderId="0" xfId="0" quotePrefix="1"/>
    <xf numFmtId="43" fontId="0" fillId="0" borderId="0" xfId="1" applyFont="1"/>
    <xf numFmtId="0" fontId="0" fillId="0" borderId="0" xfId="0" applyAlignment="1">
      <alignment horizontal="center"/>
    </xf>
    <xf numFmtId="43" fontId="2" fillId="0" borderId="0" xfId="1" applyFont="1"/>
    <xf numFmtId="0" fontId="0" fillId="0" borderId="0" xfId="0" applyAlignment="1">
      <alignment horizontal="right"/>
    </xf>
    <xf numFmtId="43" fontId="3" fillId="0" borderId="0" xfId="1" applyFont="1"/>
    <xf numFmtId="0" fontId="3" fillId="0" borderId="0" xfId="0" applyFont="1" applyAlignment="1">
      <alignment horizontal="right"/>
    </xf>
    <xf numFmtId="0" fontId="0" fillId="0" borderId="0" xfId="0" applyAlignment="1">
      <alignment horizontal="center" vertical="center"/>
    </xf>
    <xf numFmtId="17" fontId="0" fillId="0" borderId="0" xfId="0" quotePrefix="1" applyNumberFormat="1"/>
    <xf numFmtId="17" fontId="0" fillId="0" borderId="0" xfId="0" applyNumberFormat="1" applyAlignment="1">
      <alignment horizontal="center" vertical="center"/>
    </xf>
    <xf numFmtId="0" fontId="4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2" fillId="0" borderId="0" xfId="0" quotePrefix="1" applyFont="1"/>
    <xf numFmtId="0" fontId="2" fillId="0" borderId="0" xfId="0" applyFont="1"/>
    <xf numFmtId="0" fontId="3" fillId="0" borderId="0" xfId="0" applyFont="1"/>
    <xf numFmtId="0" fontId="0" fillId="0" borderId="0" xfId="0" applyAlignment="1">
      <alignment vertical="center"/>
    </xf>
    <xf numFmtId="43" fontId="5" fillId="0" borderId="0" xfId="1" applyFont="1" applyAlignment="1">
      <alignment vertical="center"/>
    </xf>
    <xf numFmtId="0" fontId="0" fillId="0" borderId="0" xfId="0" quotePrefix="1" applyAlignment="1">
      <alignment horizontal="center" vertical="center"/>
    </xf>
    <xf numFmtId="0" fontId="9" fillId="0" borderId="0" xfId="0" applyFont="1" applyAlignment="1">
      <alignment horizontal="center" vertical="center"/>
    </xf>
    <xf numFmtId="43" fontId="0" fillId="0" borderId="0" xfId="0" applyNumberFormat="1" applyAlignment="1">
      <alignment vertical="center"/>
    </xf>
    <xf numFmtId="0" fontId="8" fillId="0" borderId="0" xfId="0" applyFont="1" applyAlignment="1">
      <alignment vertical="center"/>
    </xf>
    <xf numFmtId="0" fontId="0" fillId="0" borderId="0" xfId="0" applyAlignment="1">
      <alignment horizontal="left" vertical="center"/>
    </xf>
    <xf numFmtId="43" fontId="0" fillId="0" borderId="0" xfId="1" applyFont="1" applyAlignment="1">
      <alignment vertical="center"/>
    </xf>
    <xf numFmtId="0" fontId="20" fillId="0" borderId="0" xfId="0" applyFont="1" applyAlignment="1">
      <alignment horizontal="left" vertical="center"/>
    </xf>
    <xf numFmtId="0" fontId="18" fillId="0" borderId="0" xfId="2" applyFont="1" applyAlignment="1" applyProtection="1">
      <alignment horizontal="left" vertical="center"/>
    </xf>
    <xf numFmtId="43" fontId="0" fillId="0" borderId="0" xfId="1" applyFont="1" applyAlignment="1">
      <alignment horizontal="left" vertical="center"/>
    </xf>
    <xf numFmtId="43" fontId="5" fillId="0" borderId="0" xfId="1" applyFont="1" applyAlignment="1">
      <alignment horizontal="left" vertical="center"/>
    </xf>
    <xf numFmtId="43" fontId="15" fillId="0" borderId="0" xfId="1" applyFont="1" applyAlignment="1">
      <alignment horizontal="left" vertical="center"/>
    </xf>
    <xf numFmtId="43" fontId="14" fillId="0" borderId="0" xfId="1" applyFont="1" applyAlignment="1">
      <alignment horizontal="left" vertical="center"/>
    </xf>
    <xf numFmtId="43" fontId="16" fillId="0" borderId="0" xfId="1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43" fontId="6" fillId="0" borderId="0" xfId="1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43" fontId="12" fillId="0" borderId="0" xfId="1" applyFont="1" applyAlignment="1">
      <alignment horizontal="left" vertical="center"/>
    </xf>
    <xf numFmtId="43" fontId="7" fillId="0" borderId="0" xfId="1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3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2" borderId="1" xfId="0" quotePrefix="1" applyFill="1" applyBorder="1" applyAlignment="1">
      <alignment horizontal="center" vertical="center"/>
    </xf>
    <xf numFmtId="17" fontId="7" fillId="4" borderId="1" xfId="0" quotePrefix="1" applyNumberFormat="1" applyFont="1" applyFill="1" applyBorder="1" applyAlignment="1">
      <alignment horizontal="left" vertical="center"/>
    </xf>
    <xf numFmtId="0" fontId="3" fillId="3" borderId="1" xfId="0" quotePrefix="1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left" vertical="center"/>
    </xf>
    <xf numFmtId="0" fontId="0" fillId="3" borderId="1" xfId="0" applyFill="1" applyBorder="1" applyAlignment="1">
      <alignment vertical="center"/>
    </xf>
    <xf numFmtId="0" fontId="6" fillId="3" borderId="1" xfId="0" applyFont="1" applyFill="1" applyBorder="1" applyAlignment="1">
      <alignment vertical="center"/>
    </xf>
    <xf numFmtId="43" fontId="5" fillId="3" borderId="1" xfId="1" applyFont="1" applyFill="1" applyBorder="1" applyAlignment="1">
      <alignment vertical="center"/>
    </xf>
    <xf numFmtId="0" fontId="19" fillId="3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43" fontId="5" fillId="0" borderId="1" xfId="1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23" fillId="5" borderId="1" xfId="0" applyFont="1" applyFill="1" applyBorder="1" applyAlignment="1">
      <alignment vertical="center"/>
    </xf>
    <xf numFmtId="0" fontId="22" fillId="5" borderId="1" xfId="0" applyFont="1" applyFill="1" applyBorder="1" applyAlignment="1">
      <alignment vertical="center"/>
    </xf>
    <xf numFmtId="0" fontId="22" fillId="5" borderId="1" xfId="0" applyFont="1" applyFill="1" applyBorder="1" applyAlignment="1">
      <alignment horizontal="center" vertical="center"/>
    </xf>
    <xf numFmtId="43" fontId="22" fillId="5" borderId="1" xfId="1" applyFont="1" applyFill="1" applyBorder="1" applyAlignment="1">
      <alignment vertical="center"/>
    </xf>
    <xf numFmtId="0" fontId="0" fillId="3" borderId="1" xfId="0" quotePrefix="1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8" fillId="3" borderId="1" xfId="0" applyFont="1" applyFill="1" applyBorder="1" applyAlignment="1">
      <alignment horizontal="left" vertical="center"/>
    </xf>
    <xf numFmtId="43" fontId="5" fillId="3" borderId="1" xfId="1" applyFont="1" applyFill="1" applyBorder="1" applyAlignment="1">
      <alignment horizontal="left" vertical="center"/>
    </xf>
    <xf numFmtId="0" fontId="2" fillId="3" borderId="1" xfId="0" applyFont="1" applyFill="1" applyBorder="1" applyAlignment="1">
      <alignment vertical="center"/>
    </xf>
    <xf numFmtId="0" fontId="25" fillId="5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3" borderId="1" xfId="0" quotePrefix="1" applyFont="1" applyFill="1" applyBorder="1" applyAlignment="1">
      <alignment horizontal="center" vertical="center"/>
    </xf>
    <xf numFmtId="2" fontId="5" fillId="3" borderId="1" xfId="0" quotePrefix="1" applyNumberFormat="1" applyFont="1" applyFill="1" applyBorder="1" applyAlignment="1">
      <alignment horizontal="right" vertical="center"/>
    </xf>
    <xf numFmtId="0" fontId="8" fillId="3" borderId="1" xfId="0" applyFont="1" applyFill="1" applyBorder="1" applyAlignment="1">
      <alignment vertical="center"/>
    </xf>
    <xf numFmtId="0" fontId="8" fillId="0" borderId="1" xfId="0" applyFont="1" applyBorder="1" applyAlignment="1">
      <alignment vertical="center"/>
    </xf>
    <xf numFmtId="0" fontId="21" fillId="6" borderId="1" xfId="0" applyFont="1" applyFill="1" applyBorder="1" applyAlignment="1">
      <alignment horizontal="center" vertical="center"/>
    </xf>
    <xf numFmtId="0" fontId="21" fillId="6" borderId="1" xfId="0" applyFont="1" applyFill="1" applyBorder="1" applyAlignment="1">
      <alignment vertical="center"/>
    </xf>
    <xf numFmtId="0" fontId="26" fillId="5" borderId="1" xfId="0" quotePrefix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43" fontId="10" fillId="0" borderId="1" xfId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11" fillId="7" borderId="1" xfId="0" applyFont="1" applyFill="1" applyBorder="1" applyAlignment="1">
      <alignment vertical="center"/>
    </xf>
    <xf numFmtId="0" fontId="11" fillId="7" borderId="1" xfId="0" quotePrefix="1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43" fontId="11" fillId="7" borderId="1" xfId="1" applyFont="1" applyFill="1" applyBorder="1" applyAlignment="1">
      <alignment horizontal="right" vertical="center"/>
    </xf>
    <xf numFmtId="0" fontId="0" fillId="0" borderId="0" xfId="0" applyAlignment="1">
      <alignment horizontal="center" vertical="center"/>
    </xf>
    <xf numFmtId="43" fontId="5" fillId="3" borderId="4" xfId="1" applyFont="1" applyFill="1" applyBorder="1" applyAlignment="1">
      <alignment horizontal="center" vertical="center"/>
    </xf>
    <xf numFmtId="43" fontId="5" fillId="3" borderId="5" xfId="1" applyFont="1" applyFill="1" applyBorder="1" applyAlignment="1">
      <alignment horizontal="center" vertical="center"/>
    </xf>
    <xf numFmtId="0" fontId="0" fillId="3" borderId="4" xfId="0" applyFill="1" applyBorder="1" applyAlignment="1">
      <alignment horizontal="left" vertical="center"/>
    </xf>
    <xf numFmtId="0" fontId="0" fillId="3" borderId="5" xfId="0" applyFill="1" applyBorder="1" applyAlignment="1">
      <alignment horizontal="left" vertical="center"/>
    </xf>
    <xf numFmtId="0" fontId="7" fillId="3" borderId="4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0" fillId="3" borderId="4" xfId="0" quotePrefix="1" applyFill="1" applyBorder="1" applyAlignment="1">
      <alignment horizontal="center" vertical="center"/>
    </xf>
    <xf numFmtId="0" fontId="0" fillId="3" borderId="5" xfId="0" quotePrefix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left" vertical="center"/>
    </xf>
    <xf numFmtId="0" fontId="8" fillId="3" borderId="5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3" borderId="1" xfId="0" quotePrefix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0" fillId="3" borderId="1" xfId="0" applyFont="1" applyFill="1" applyBorder="1" applyAlignment="1">
      <alignment horizontal="left" vertical="center"/>
    </xf>
    <xf numFmtId="43" fontId="5" fillId="3" borderId="1" xfId="1" applyFont="1" applyFill="1" applyBorder="1" applyAlignment="1">
      <alignment horizontal="center" vertical="center"/>
    </xf>
    <xf numFmtId="17" fontId="7" fillId="4" borderId="2" xfId="0" quotePrefix="1" applyNumberFormat="1" applyFont="1" applyFill="1" applyBorder="1" applyAlignment="1">
      <alignment horizontal="left" vertical="center"/>
    </xf>
    <xf numFmtId="17" fontId="7" fillId="4" borderId="3" xfId="0" quotePrefix="1" applyNumberFormat="1" applyFont="1" applyFill="1" applyBorder="1" applyAlignment="1">
      <alignment horizontal="left" vertical="center"/>
    </xf>
    <xf numFmtId="0" fontId="8" fillId="3" borderId="1" xfId="0" applyFont="1" applyFill="1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43" fontId="5" fillId="3" borderId="1" xfId="1" applyFont="1" applyFill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55"/>
  <sheetViews>
    <sheetView workbookViewId="0">
      <pane ySplit="2" topLeftCell="A33" activePane="bottomLeft" state="frozen"/>
      <selection pane="bottomLeft" activeCell="I47" sqref="I47"/>
    </sheetView>
  </sheetViews>
  <sheetFormatPr defaultRowHeight="15"/>
  <cols>
    <col min="2" max="2" width="10.140625" bestFit="1" customWidth="1"/>
    <col min="3" max="3" width="41.7109375" bestFit="1" customWidth="1"/>
    <col min="4" max="5" width="13.28515625" bestFit="1" customWidth="1"/>
    <col min="6" max="6" width="11.5703125" bestFit="1" customWidth="1"/>
    <col min="7" max="7" width="13.28515625" bestFit="1" customWidth="1"/>
    <col min="8" max="8" width="9.7109375" bestFit="1" customWidth="1"/>
  </cols>
  <sheetData>
    <row r="1" spans="1:8" ht="15" customHeight="1">
      <c r="A1" s="82" t="s">
        <v>17</v>
      </c>
      <c r="B1" s="82" t="s">
        <v>1</v>
      </c>
      <c r="C1" s="3" t="s">
        <v>2</v>
      </c>
      <c r="D1" s="82" t="s">
        <v>19</v>
      </c>
      <c r="E1" s="82" t="s">
        <v>3</v>
      </c>
      <c r="F1" s="82" t="s">
        <v>40</v>
      </c>
      <c r="G1" s="82" t="s">
        <v>16</v>
      </c>
      <c r="H1" s="82" t="s">
        <v>18</v>
      </c>
    </row>
    <row r="2" spans="1:8">
      <c r="A2" s="82"/>
      <c r="B2" s="82"/>
      <c r="C2" s="3" t="s">
        <v>4</v>
      </c>
      <c r="D2" s="82"/>
      <c r="E2" s="82"/>
      <c r="F2" s="82"/>
      <c r="G2" s="82"/>
      <c r="H2" s="82"/>
    </row>
    <row r="3" spans="1:8">
      <c r="A3" s="10">
        <v>43191</v>
      </c>
      <c r="B3" s="8"/>
      <c r="C3" s="3"/>
      <c r="D3" s="8"/>
      <c r="E3" s="8"/>
      <c r="F3" s="8"/>
      <c r="G3" s="8"/>
      <c r="H3" s="8"/>
    </row>
    <row r="4" spans="1:8">
      <c r="A4" s="1">
        <v>1</v>
      </c>
      <c r="B4" t="s">
        <v>21</v>
      </c>
      <c r="C4" t="s">
        <v>20</v>
      </c>
      <c r="D4" s="2">
        <v>35105</v>
      </c>
      <c r="E4" s="2"/>
      <c r="F4" s="2"/>
      <c r="G4" s="2">
        <f>D4-E4</f>
        <v>35105</v>
      </c>
    </row>
    <row r="5" spans="1:8">
      <c r="A5" s="1">
        <f>A4+1</f>
        <v>2</v>
      </c>
      <c r="B5" t="s">
        <v>5</v>
      </c>
      <c r="C5" t="s">
        <v>22</v>
      </c>
      <c r="D5" s="2">
        <v>3422</v>
      </c>
      <c r="E5" s="2">
        <v>3422</v>
      </c>
      <c r="F5" s="2" t="s">
        <v>8</v>
      </c>
      <c r="G5" s="2">
        <f t="shared" ref="G5:G30" si="0">D5-E5</f>
        <v>0</v>
      </c>
      <c r="H5">
        <v>8</v>
      </c>
    </row>
    <row r="6" spans="1:8">
      <c r="A6" s="1">
        <f t="shared" ref="A6:A47" si="1">A5+1</f>
        <v>3</v>
      </c>
      <c r="B6" t="s">
        <v>5</v>
      </c>
      <c r="C6" t="s">
        <v>23</v>
      </c>
      <c r="D6" s="2">
        <v>5959</v>
      </c>
      <c r="E6" s="2">
        <v>5959</v>
      </c>
      <c r="F6" s="2" t="s">
        <v>12</v>
      </c>
      <c r="G6" s="2">
        <f t="shared" si="0"/>
        <v>0</v>
      </c>
      <c r="H6">
        <v>20</v>
      </c>
    </row>
    <row r="7" spans="1:8">
      <c r="A7" s="1">
        <f t="shared" si="1"/>
        <v>4</v>
      </c>
      <c r="B7" t="s">
        <v>5</v>
      </c>
      <c r="C7" t="s">
        <v>24</v>
      </c>
      <c r="D7" s="2">
        <v>5900</v>
      </c>
      <c r="E7" s="2">
        <v>5900</v>
      </c>
      <c r="F7" s="2" t="s">
        <v>15</v>
      </c>
      <c r="G7" s="2">
        <f t="shared" si="0"/>
        <v>0</v>
      </c>
      <c r="H7" s="5">
        <v>35</v>
      </c>
    </row>
    <row r="8" spans="1:8">
      <c r="A8" s="1">
        <f t="shared" si="1"/>
        <v>5</v>
      </c>
      <c r="B8" t="s">
        <v>6</v>
      </c>
      <c r="C8" t="s">
        <v>25</v>
      </c>
      <c r="D8" s="2">
        <v>25075</v>
      </c>
      <c r="E8" s="2">
        <f>23895+1180</f>
        <v>25075</v>
      </c>
      <c r="F8" s="2" t="s">
        <v>86</v>
      </c>
      <c r="G8" s="2">
        <f t="shared" si="0"/>
        <v>0</v>
      </c>
      <c r="H8">
        <v>17</v>
      </c>
    </row>
    <row r="9" spans="1:8">
      <c r="A9" s="1">
        <f t="shared" si="1"/>
        <v>6</v>
      </c>
      <c r="B9" t="s">
        <v>7</v>
      </c>
      <c r="C9" t="s">
        <v>26</v>
      </c>
      <c r="D9" s="2">
        <v>708</v>
      </c>
      <c r="E9" s="2">
        <v>708</v>
      </c>
      <c r="F9" s="2" t="s">
        <v>12</v>
      </c>
      <c r="G9" s="2">
        <f t="shared" si="0"/>
        <v>0</v>
      </c>
      <c r="H9">
        <v>27</v>
      </c>
    </row>
    <row r="10" spans="1:8" s="14" customFormat="1">
      <c r="A10" s="13">
        <f t="shared" si="1"/>
        <v>7</v>
      </c>
      <c r="B10" s="14" t="s">
        <v>9</v>
      </c>
      <c r="C10" s="14" t="s">
        <v>27</v>
      </c>
      <c r="D10" s="4" t="s">
        <v>53</v>
      </c>
      <c r="E10" s="4"/>
      <c r="F10" s="4"/>
      <c r="G10" s="4" t="e">
        <f t="shared" si="0"/>
        <v>#VALUE!</v>
      </c>
    </row>
    <row r="11" spans="1:8">
      <c r="A11" s="1">
        <f t="shared" si="1"/>
        <v>8</v>
      </c>
      <c r="B11" t="s">
        <v>10</v>
      </c>
      <c r="C11" t="s">
        <v>28</v>
      </c>
      <c r="D11" s="2">
        <v>2950</v>
      </c>
      <c r="E11" s="2">
        <v>2950</v>
      </c>
      <c r="F11" s="2" t="s">
        <v>11</v>
      </c>
      <c r="G11" s="2">
        <f t="shared" si="0"/>
        <v>0</v>
      </c>
      <c r="H11" s="7">
        <v>38</v>
      </c>
    </row>
    <row r="12" spans="1:8">
      <c r="A12" s="1">
        <f t="shared" si="1"/>
        <v>9</v>
      </c>
      <c r="B12" t="s">
        <v>11</v>
      </c>
      <c r="C12" t="s">
        <v>29</v>
      </c>
      <c r="D12" s="2">
        <v>8000</v>
      </c>
      <c r="E12" s="2"/>
      <c r="F12" s="2"/>
      <c r="G12" s="2">
        <f t="shared" si="0"/>
        <v>8000</v>
      </c>
      <c r="H12" s="5"/>
    </row>
    <row r="13" spans="1:8">
      <c r="A13" s="1">
        <f t="shared" si="1"/>
        <v>10</v>
      </c>
      <c r="B13" t="s">
        <v>13</v>
      </c>
      <c r="C13" t="s">
        <v>30</v>
      </c>
      <c r="D13" s="2">
        <v>215818</v>
      </c>
      <c r="E13" s="2">
        <v>215818</v>
      </c>
      <c r="F13" s="2"/>
      <c r="G13" s="2">
        <f t="shared" si="0"/>
        <v>0</v>
      </c>
      <c r="H13" s="5" t="s">
        <v>85</v>
      </c>
    </row>
    <row r="14" spans="1:8">
      <c r="A14" s="1">
        <f t="shared" si="1"/>
        <v>11</v>
      </c>
      <c r="B14" t="s">
        <v>31</v>
      </c>
      <c r="C14" t="s">
        <v>32</v>
      </c>
      <c r="D14" s="2">
        <v>10080</v>
      </c>
      <c r="E14" s="2">
        <v>10080</v>
      </c>
      <c r="F14" s="2" t="s">
        <v>54</v>
      </c>
      <c r="G14" s="2">
        <f t="shared" si="0"/>
        <v>0</v>
      </c>
      <c r="H14" s="5">
        <v>34</v>
      </c>
    </row>
    <row r="15" spans="1:8">
      <c r="A15" s="1">
        <f t="shared" si="1"/>
        <v>12</v>
      </c>
      <c r="B15" t="s">
        <v>34</v>
      </c>
      <c r="C15" t="s">
        <v>33</v>
      </c>
      <c r="D15" s="2">
        <v>12390</v>
      </c>
      <c r="E15" s="2">
        <v>12390</v>
      </c>
      <c r="F15" s="2" t="s">
        <v>43</v>
      </c>
      <c r="G15" s="2">
        <f t="shared" si="0"/>
        <v>0</v>
      </c>
      <c r="H15" s="5">
        <v>43</v>
      </c>
    </row>
    <row r="16" spans="1:8">
      <c r="A16" s="1">
        <f t="shared" si="1"/>
        <v>13</v>
      </c>
      <c r="B16" t="s">
        <v>34</v>
      </c>
      <c r="C16" t="s">
        <v>35</v>
      </c>
      <c r="D16" s="6">
        <v>6700</v>
      </c>
      <c r="E16" s="2">
        <v>6700</v>
      </c>
      <c r="F16" s="2" t="s">
        <v>15</v>
      </c>
      <c r="G16" s="2">
        <f t="shared" si="0"/>
        <v>0</v>
      </c>
      <c r="H16" s="5">
        <v>32</v>
      </c>
    </row>
    <row r="17" spans="1:8">
      <c r="A17" s="1">
        <f t="shared" si="1"/>
        <v>14</v>
      </c>
      <c r="B17" t="s">
        <v>34</v>
      </c>
      <c r="C17" t="s">
        <v>36</v>
      </c>
      <c r="D17" s="2">
        <v>6490</v>
      </c>
      <c r="E17" s="2">
        <v>6490</v>
      </c>
      <c r="F17" s="2" t="s">
        <v>14</v>
      </c>
      <c r="G17" s="2">
        <f t="shared" si="0"/>
        <v>0</v>
      </c>
      <c r="H17" s="7">
        <v>37</v>
      </c>
    </row>
    <row r="18" spans="1:8">
      <c r="A18" s="1">
        <f t="shared" si="1"/>
        <v>15</v>
      </c>
      <c r="B18" t="s">
        <v>15</v>
      </c>
      <c r="C18" t="s">
        <v>37</v>
      </c>
      <c r="D18" s="2">
        <v>6490</v>
      </c>
      <c r="E18" s="2">
        <v>6487.05</v>
      </c>
      <c r="F18" s="2" t="s">
        <v>60</v>
      </c>
      <c r="G18" s="2">
        <f t="shared" si="0"/>
        <v>2.9499999999998181</v>
      </c>
      <c r="H18" s="5">
        <v>51</v>
      </c>
    </row>
    <row r="19" spans="1:8">
      <c r="A19" s="1">
        <f t="shared" si="1"/>
        <v>16</v>
      </c>
      <c r="B19" t="s">
        <v>38</v>
      </c>
      <c r="C19" t="s">
        <v>39</v>
      </c>
      <c r="D19" s="6">
        <v>17502</v>
      </c>
      <c r="E19" s="6">
        <v>17502</v>
      </c>
      <c r="F19" t="s">
        <v>43</v>
      </c>
      <c r="G19" s="6">
        <f t="shared" si="0"/>
        <v>0</v>
      </c>
      <c r="H19">
        <v>36</v>
      </c>
    </row>
    <row r="20" spans="1:8">
      <c r="A20" s="1">
        <f t="shared" si="1"/>
        <v>17</v>
      </c>
      <c r="B20" t="s">
        <v>41</v>
      </c>
      <c r="C20" t="s">
        <v>42</v>
      </c>
      <c r="D20" s="2">
        <f>118000-30000</f>
        <v>88000</v>
      </c>
      <c r="E20" s="2"/>
      <c r="F20" s="2"/>
      <c r="G20" s="6">
        <f t="shared" si="0"/>
        <v>88000</v>
      </c>
    </row>
    <row r="21" spans="1:8">
      <c r="A21" s="9">
        <v>43221</v>
      </c>
      <c r="D21" s="2"/>
      <c r="E21" s="2"/>
      <c r="F21" s="2"/>
      <c r="G21" s="6"/>
    </row>
    <row r="22" spans="1:8">
      <c r="A22" s="5" t="s">
        <v>55</v>
      </c>
      <c r="B22" t="s">
        <v>43</v>
      </c>
      <c r="C22" t="s">
        <v>45</v>
      </c>
      <c r="D22" s="2">
        <v>1215990</v>
      </c>
      <c r="E22" s="2">
        <f>D22</f>
        <v>1215990</v>
      </c>
      <c r="F22" s="2" t="s">
        <v>57</v>
      </c>
      <c r="G22" s="6">
        <f t="shared" si="0"/>
        <v>0</v>
      </c>
      <c r="H22" s="14" t="s">
        <v>63</v>
      </c>
    </row>
    <row r="23" spans="1:8">
      <c r="A23" s="1">
        <v>18</v>
      </c>
      <c r="B23" t="s">
        <v>44</v>
      </c>
      <c r="C23" t="s">
        <v>45</v>
      </c>
      <c r="D23" s="2">
        <v>11800</v>
      </c>
      <c r="E23" s="2"/>
      <c r="F23" s="2"/>
      <c r="G23" s="2">
        <f t="shared" si="0"/>
        <v>11800</v>
      </c>
    </row>
    <row r="24" spans="1:8">
      <c r="A24" s="1">
        <f t="shared" si="1"/>
        <v>19</v>
      </c>
      <c r="B24" t="s">
        <v>46</v>
      </c>
      <c r="C24" t="s">
        <v>47</v>
      </c>
      <c r="D24" s="2">
        <v>5400</v>
      </c>
      <c r="E24" s="2">
        <v>5400</v>
      </c>
      <c r="F24" s="2" t="s">
        <v>46</v>
      </c>
      <c r="G24" s="2">
        <f t="shared" si="0"/>
        <v>0</v>
      </c>
      <c r="H24">
        <v>47</v>
      </c>
    </row>
    <row r="25" spans="1:8">
      <c r="A25" s="1">
        <f t="shared" si="1"/>
        <v>20</v>
      </c>
      <c r="B25" t="s">
        <v>48</v>
      </c>
      <c r="C25" t="s">
        <v>56</v>
      </c>
      <c r="D25" s="2">
        <v>4700</v>
      </c>
      <c r="E25" s="2">
        <v>4700</v>
      </c>
      <c r="F25" s="2" t="s">
        <v>50</v>
      </c>
      <c r="G25" s="2">
        <f t="shared" si="0"/>
        <v>0</v>
      </c>
      <c r="H25">
        <v>48</v>
      </c>
    </row>
    <row r="26" spans="1:8">
      <c r="A26" s="1">
        <f t="shared" si="1"/>
        <v>21</v>
      </c>
      <c r="B26" t="s">
        <v>48</v>
      </c>
      <c r="C26" s="12" t="s">
        <v>51</v>
      </c>
      <c r="D26" s="2">
        <v>2500</v>
      </c>
      <c r="E26" s="2">
        <v>2500</v>
      </c>
      <c r="F26" s="2" t="s">
        <v>62</v>
      </c>
      <c r="G26" s="2">
        <f t="shared" si="0"/>
        <v>0</v>
      </c>
      <c r="H26">
        <v>55</v>
      </c>
    </row>
    <row r="27" spans="1:8">
      <c r="A27" s="1">
        <f t="shared" si="1"/>
        <v>22</v>
      </c>
      <c r="B27" t="s">
        <v>48</v>
      </c>
      <c r="C27" s="12" t="s">
        <v>52</v>
      </c>
      <c r="D27" s="2">
        <v>7700</v>
      </c>
      <c r="E27" s="2"/>
      <c r="F27" s="2"/>
      <c r="G27" s="2">
        <f t="shared" si="0"/>
        <v>7700</v>
      </c>
    </row>
    <row r="28" spans="1:8">
      <c r="A28" s="1">
        <f t="shared" si="1"/>
        <v>23</v>
      </c>
      <c r="B28" t="s">
        <v>50</v>
      </c>
      <c r="C28" s="11" t="s">
        <v>49</v>
      </c>
      <c r="D28" s="2">
        <v>8260</v>
      </c>
      <c r="E28" s="2"/>
      <c r="F28" s="2"/>
      <c r="G28" s="2">
        <f t="shared" si="0"/>
        <v>8260</v>
      </c>
    </row>
    <row r="29" spans="1:8">
      <c r="A29" s="1">
        <f t="shared" si="1"/>
        <v>24</v>
      </c>
      <c r="B29" t="s">
        <v>58</v>
      </c>
      <c r="C29" t="s">
        <v>47</v>
      </c>
      <c r="D29" s="2">
        <v>1064</v>
      </c>
      <c r="E29" s="2"/>
      <c r="F29" s="2"/>
      <c r="G29" s="2">
        <f t="shared" si="0"/>
        <v>1064</v>
      </c>
    </row>
    <row r="30" spans="1:8">
      <c r="A30" s="1">
        <f t="shared" si="1"/>
        <v>25</v>
      </c>
      <c r="B30" t="s">
        <v>58</v>
      </c>
      <c r="C30" t="s">
        <v>59</v>
      </c>
      <c r="D30" s="2">
        <v>761</v>
      </c>
      <c r="E30" s="2">
        <v>761</v>
      </c>
      <c r="F30" s="2" t="s">
        <v>57</v>
      </c>
      <c r="G30" s="2">
        <f t="shared" si="0"/>
        <v>0</v>
      </c>
      <c r="H30">
        <v>50</v>
      </c>
    </row>
    <row r="31" spans="1:8">
      <c r="A31" s="1">
        <f t="shared" si="1"/>
        <v>26</v>
      </c>
      <c r="B31" t="s">
        <v>57</v>
      </c>
      <c r="C31" t="s">
        <v>65</v>
      </c>
      <c r="D31" s="2">
        <v>10800</v>
      </c>
      <c r="E31" s="2">
        <v>10800</v>
      </c>
      <c r="F31" s="2" t="s">
        <v>73</v>
      </c>
      <c r="G31" s="2">
        <f>D31-E31</f>
        <v>0</v>
      </c>
      <c r="H31">
        <v>62</v>
      </c>
    </row>
    <row r="32" spans="1:8">
      <c r="A32" s="1">
        <f t="shared" si="1"/>
        <v>27</v>
      </c>
      <c r="B32" t="s">
        <v>67</v>
      </c>
      <c r="C32" t="s">
        <v>66</v>
      </c>
      <c r="D32" s="2">
        <v>9824</v>
      </c>
      <c r="E32" s="2"/>
      <c r="F32" s="2"/>
      <c r="G32" s="2">
        <f>D32-E32</f>
        <v>9824</v>
      </c>
      <c r="H32">
        <v>53</v>
      </c>
    </row>
    <row r="33" spans="1:10">
      <c r="A33" s="1">
        <f t="shared" si="1"/>
        <v>28</v>
      </c>
      <c r="B33" t="s">
        <v>68</v>
      </c>
      <c r="C33" t="s">
        <v>69</v>
      </c>
      <c r="D33" s="2">
        <v>38350</v>
      </c>
      <c r="E33" s="2">
        <v>12390</v>
      </c>
      <c r="F33" s="2" t="s">
        <v>88</v>
      </c>
      <c r="G33" s="2">
        <f t="shared" ref="G33:G39" si="2">D33-E33</f>
        <v>25960</v>
      </c>
    </row>
    <row r="34" spans="1:10">
      <c r="A34" s="1">
        <f t="shared" si="1"/>
        <v>29</v>
      </c>
      <c r="B34" t="s">
        <v>61</v>
      </c>
      <c r="C34" t="s">
        <v>28</v>
      </c>
      <c r="D34" s="2">
        <v>885</v>
      </c>
      <c r="E34" s="2">
        <v>885</v>
      </c>
      <c r="F34" s="2" t="s">
        <v>61</v>
      </c>
      <c r="G34" s="2">
        <f t="shared" si="2"/>
        <v>0</v>
      </c>
      <c r="H34" s="15">
        <v>66</v>
      </c>
    </row>
    <row r="35" spans="1:10">
      <c r="A35" s="1">
        <f t="shared" si="1"/>
        <v>30</v>
      </c>
      <c r="B35" t="s">
        <v>70</v>
      </c>
      <c r="C35" t="s">
        <v>71</v>
      </c>
      <c r="D35" s="2">
        <v>50622</v>
      </c>
      <c r="E35" s="2">
        <v>42900</v>
      </c>
      <c r="F35" s="2" t="s">
        <v>89</v>
      </c>
      <c r="G35" s="2">
        <f t="shared" si="2"/>
        <v>7722</v>
      </c>
    </row>
    <row r="36" spans="1:10" s="14" customFormat="1">
      <c r="A36" s="13">
        <f t="shared" si="1"/>
        <v>31</v>
      </c>
      <c r="B36" s="14" t="s">
        <v>64</v>
      </c>
      <c r="C36" s="14" t="s">
        <v>72</v>
      </c>
      <c r="D36" s="4">
        <v>18880</v>
      </c>
      <c r="E36" s="4"/>
      <c r="F36" s="4"/>
      <c r="G36" s="4">
        <f t="shared" si="2"/>
        <v>18880</v>
      </c>
      <c r="H36" s="14" t="s">
        <v>53</v>
      </c>
    </row>
    <row r="37" spans="1:10">
      <c r="A37" s="1">
        <f t="shared" si="1"/>
        <v>32</v>
      </c>
      <c r="B37" t="s">
        <v>75</v>
      </c>
      <c r="C37" t="s">
        <v>76</v>
      </c>
      <c r="D37" s="2">
        <v>37760</v>
      </c>
      <c r="E37" s="2"/>
      <c r="F37" s="2"/>
      <c r="G37" s="2">
        <f t="shared" si="2"/>
        <v>37760</v>
      </c>
    </row>
    <row r="38" spans="1:10">
      <c r="A38" s="1">
        <f t="shared" si="1"/>
        <v>33</v>
      </c>
      <c r="B38" t="s">
        <v>74</v>
      </c>
      <c r="C38" t="s">
        <v>77</v>
      </c>
      <c r="D38" s="2">
        <v>8850</v>
      </c>
      <c r="E38" s="2"/>
      <c r="F38" s="2"/>
      <c r="G38" s="2">
        <f t="shared" si="2"/>
        <v>8850</v>
      </c>
    </row>
    <row r="39" spans="1:10">
      <c r="A39" s="1">
        <f t="shared" si="1"/>
        <v>34</v>
      </c>
      <c r="B39" t="s">
        <v>74</v>
      </c>
      <c r="C39" t="s">
        <v>78</v>
      </c>
      <c r="D39" s="2">
        <f>7500+3000</f>
        <v>10500</v>
      </c>
      <c r="E39" s="2"/>
      <c r="F39" s="2"/>
      <c r="G39" s="2">
        <f t="shared" si="2"/>
        <v>10500</v>
      </c>
    </row>
    <row r="40" spans="1:10">
      <c r="A40" s="9">
        <v>43252</v>
      </c>
      <c r="D40" s="2"/>
      <c r="E40" s="2"/>
      <c r="F40" s="2"/>
      <c r="G40" s="2"/>
    </row>
    <row r="41" spans="1:10">
      <c r="A41" s="1">
        <f>A39+1</f>
        <v>35</v>
      </c>
      <c r="B41" t="s">
        <v>79</v>
      </c>
      <c r="C41" t="s">
        <v>80</v>
      </c>
      <c r="D41" s="2">
        <v>10148</v>
      </c>
      <c r="E41" s="2">
        <v>8914</v>
      </c>
      <c r="F41" s="2" t="s">
        <v>81</v>
      </c>
      <c r="G41" s="2">
        <f>D41-E41</f>
        <v>1234</v>
      </c>
      <c r="I41" t="s">
        <v>82</v>
      </c>
      <c r="J41">
        <f>1062+172</f>
        <v>1234</v>
      </c>
    </row>
    <row r="42" spans="1:10">
      <c r="A42" s="1">
        <f t="shared" si="1"/>
        <v>36</v>
      </c>
      <c r="B42" t="s">
        <v>81</v>
      </c>
      <c r="C42" t="s">
        <v>83</v>
      </c>
      <c r="D42" s="2">
        <v>28910</v>
      </c>
      <c r="E42" s="2"/>
      <c r="F42" s="2"/>
      <c r="G42" s="2">
        <f>D42-E42</f>
        <v>28910</v>
      </c>
    </row>
    <row r="43" spans="1:10">
      <c r="A43" s="1">
        <f t="shared" si="1"/>
        <v>37</v>
      </c>
      <c r="B43" t="s">
        <v>81</v>
      </c>
      <c r="C43" t="s">
        <v>84</v>
      </c>
      <c r="D43" s="2">
        <v>6700</v>
      </c>
      <c r="E43" s="2">
        <v>6700</v>
      </c>
      <c r="F43" s="2" t="s">
        <v>87</v>
      </c>
      <c r="G43" s="2">
        <f>D43-E43</f>
        <v>0</v>
      </c>
    </row>
    <row r="44" spans="1:10">
      <c r="A44" s="1">
        <f t="shared" si="1"/>
        <v>38</v>
      </c>
      <c r="D44" s="2"/>
      <c r="E44" s="2"/>
      <c r="F44" s="2"/>
      <c r="G44" s="2">
        <f>D44-E44</f>
        <v>0</v>
      </c>
    </row>
    <row r="45" spans="1:10">
      <c r="A45" s="1">
        <f t="shared" si="1"/>
        <v>39</v>
      </c>
      <c r="D45" s="2"/>
      <c r="E45" s="2"/>
      <c r="F45" s="2"/>
      <c r="G45" s="2">
        <f>D45-E45</f>
        <v>0</v>
      </c>
    </row>
    <row r="46" spans="1:10">
      <c r="A46" s="1">
        <f t="shared" si="1"/>
        <v>40</v>
      </c>
      <c r="D46" s="2"/>
      <c r="E46" s="2"/>
      <c r="F46" s="2"/>
      <c r="G46" s="2"/>
    </row>
    <row r="47" spans="1:10">
      <c r="A47" s="1">
        <f t="shared" si="1"/>
        <v>41</v>
      </c>
      <c r="D47" s="2"/>
      <c r="E47" s="2"/>
      <c r="F47" s="2"/>
      <c r="G47" s="2"/>
    </row>
    <row r="48" spans="1:10">
      <c r="A48" s="1"/>
      <c r="D48" s="2"/>
      <c r="E48" s="2"/>
      <c r="F48" s="2"/>
      <c r="G48" s="2"/>
    </row>
    <row r="49" spans="1:7">
      <c r="A49" s="1"/>
      <c r="D49" s="2"/>
      <c r="E49" s="2"/>
      <c r="F49" s="2"/>
      <c r="G49" s="2"/>
    </row>
    <row r="50" spans="1:7">
      <c r="A50" s="1"/>
      <c r="D50" s="2"/>
      <c r="E50" s="2"/>
      <c r="F50" s="2"/>
      <c r="G50" s="2"/>
    </row>
    <row r="51" spans="1:7">
      <c r="A51" s="1"/>
      <c r="D51" s="2"/>
      <c r="E51" s="2"/>
      <c r="F51" s="2"/>
      <c r="G51" s="2"/>
    </row>
    <row r="52" spans="1:7">
      <c r="A52" s="1"/>
      <c r="D52" s="2"/>
      <c r="E52" s="2"/>
      <c r="F52" s="2"/>
      <c r="G52" s="2"/>
    </row>
    <row r="53" spans="1:7">
      <c r="A53" s="1"/>
      <c r="D53" s="2"/>
      <c r="E53" s="2"/>
      <c r="F53" s="2"/>
      <c r="G53" s="2"/>
    </row>
    <row r="54" spans="1:7">
      <c r="A54" s="1"/>
    </row>
    <row r="55" spans="1:7">
      <c r="A55" s="1"/>
    </row>
  </sheetData>
  <mergeCells count="7">
    <mergeCell ref="H1:H2"/>
    <mergeCell ref="G1:G2"/>
    <mergeCell ref="F1:F2"/>
    <mergeCell ref="A1:A2"/>
    <mergeCell ref="B1:B2"/>
    <mergeCell ref="D1:D2"/>
    <mergeCell ref="E1:E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S108"/>
  <sheetViews>
    <sheetView tabSelected="1" workbookViewId="0">
      <pane ySplit="2" topLeftCell="A3" activePane="bottomLeft" state="frozen"/>
      <selection pane="bottomLeft" activeCell="J12" sqref="J12"/>
    </sheetView>
  </sheetViews>
  <sheetFormatPr defaultColWidth="9.140625" defaultRowHeight="15"/>
  <cols>
    <col min="1" max="1" width="9.140625" style="8"/>
    <col min="2" max="2" width="10.140625" style="16" bestFit="1" customWidth="1"/>
    <col min="3" max="3" width="39.85546875" style="21" customWidth="1"/>
    <col min="4" max="4" width="42.85546875" style="16" customWidth="1"/>
    <col min="5" max="5" width="8" style="65" customWidth="1"/>
    <col min="6" max="6" width="15.7109375" style="17" customWidth="1"/>
    <col min="7" max="7" width="20.42578125" style="8" customWidth="1"/>
    <col min="8" max="8" width="20.5703125" style="16" customWidth="1"/>
    <col min="9" max="16384" width="9.140625" style="16"/>
  </cols>
  <sheetData>
    <row r="1" spans="1:45" ht="18" customHeight="1">
      <c r="A1" s="51" t="s">
        <v>0</v>
      </c>
      <c r="B1" s="103" t="s">
        <v>1</v>
      </c>
      <c r="C1" s="74" t="s">
        <v>2</v>
      </c>
      <c r="D1" s="51"/>
      <c r="E1" s="66"/>
      <c r="F1" s="75" t="s">
        <v>93</v>
      </c>
      <c r="G1" s="103" t="s">
        <v>263</v>
      </c>
      <c r="H1" s="103" t="s">
        <v>264</v>
      </c>
    </row>
    <row r="2" spans="1:45" ht="18" customHeight="1">
      <c r="A2" s="76" t="s">
        <v>179</v>
      </c>
      <c r="B2" s="103"/>
      <c r="C2" s="74" t="s">
        <v>4</v>
      </c>
      <c r="D2" s="51" t="s">
        <v>123</v>
      </c>
      <c r="E2" s="74" t="s">
        <v>91</v>
      </c>
      <c r="F2" s="75" t="s">
        <v>92</v>
      </c>
      <c r="G2" s="103"/>
      <c r="H2" s="103"/>
    </row>
    <row r="3" spans="1:45" s="22" customFormat="1" ht="18" customHeight="1">
      <c r="A3" s="56">
        <v>1</v>
      </c>
      <c r="B3" s="57" t="s">
        <v>96</v>
      </c>
      <c r="C3" s="60" t="s">
        <v>171</v>
      </c>
      <c r="D3" s="57" t="s">
        <v>90</v>
      </c>
      <c r="E3" s="64">
        <f>1+10</f>
        <v>11</v>
      </c>
      <c r="F3" s="61">
        <f>10*1000+1*4000</f>
        <v>14000</v>
      </c>
      <c r="G3" s="57" t="s">
        <v>265</v>
      </c>
      <c r="H3" s="57">
        <v>7000</v>
      </c>
    </row>
    <row r="4" spans="1:45" s="22" customFormat="1" ht="18" customHeight="1">
      <c r="A4" s="56">
        <f t="shared" ref="A4:A59" si="0">A3+1</f>
        <v>2</v>
      </c>
      <c r="B4" s="57" t="s">
        <v>96</v>
      </c>
      <c r="C4" s="60" t="s">
        <v>95</v>
      </c>
      <c r="D4" s="57" t="s">
        <v>97</v>
      </c>
      <c r="E4" s="64">
        <v>5</v>
      </c>
      <c r="F4" s="61">
        <f>E4*650</f>
        <v>3250</v>
      </c>
      <c r="G4" s="57" t="s">
        <v>266</v>
      </c>
      <c r="H4" s="57">
        <v>2500</v>
      </c>
    </row>
    <row r="5" spans="1:45" s="22" customFormat="1" ht="18" customHeight="1">
      <c r="A5" s="56">
        <f t="shared" si="0"/>
        <v>3</v>
      </c>
      <c r="B5" s="57" t="s">
        <v>96</v>
      </c>
      <c r="C5" s="60" t="s">
        <v>95</v>
      </c>
      <c r="D5" s="57" t="s">
        <v>97</v>
      </c>
      <c r="E5" s="64">
        <f>18-5</f>
        <v>13</v>
      </c>
      <c r="F5" s="61">
        <f>E5*650</f>
        <v>8450</v>
      </c>
      <c r="G5" s="57" t="s">
        <v>266</v>
      </c>
      <c r="H5" s="57">
        <v>6500</v>
      </c>
    </row>
    <row r="6" spans="1:45" s="22" customFormat="1" ht="18" customHeight="1">
      <c r="A6" s="56">
        <f t="shared" si="0"/>
        <v>4</v>
      </c>
      <c r="B6" s="57" t="s">
        <v>96</v>
      </c>
      <c r="C6" s="60" t="s">
        <v>98</v>
      </c>
      <c r="D6" s="57" t="s">
        <v>99</v>
      </c>
      <c r="E6" s="64" t="s">
        <v>94</v>
      </c>
      <c r="F6" s="61">
        <v>12500</v>
      </c>
      <c r="G6" s="57" t="s">
        <v>267</v>
      </c>
      <c r="H6" s="57">
        <v>9000</v>
      </c>
    </row>
    <row r="7" spans="1:45" s="22" customFormat="1" ht="18" customHeight="1">
      <c r="A7" s="56">
        <f t="shared" si="0"/>
        <v>5</v>
      </c>
      <c r="B7" s="57" t="s">
        <v>100</v>
      </c>
      <c r="C7" s="60" t="s">
        <v>101</v>
      </c>
      <c r="D7" s="57" t="s">
        <v>102</v>
      </c>
      <c r="E7" s="64">
        <f>100+100</f>
        <v>200</v>
      </c>
      <c r="F7" s="61">
        <f>3200+3000</f>
        <v>6200</v>
      </c>
      <c r="G7" s="57" t="s">
        <v>268</v>
      </c>
      <c r="H7" s="57">
        <v>5000</v>
      </c>
    </row>
    <row r="8" spans="1:45" s="22" customFormat="1" ht="18" customHeight="1">
      <c r="A8" s="56">
        <f t="shared" si="0"/>
        <v>6</v>
      </c>
      <c r="B8" s="57" t="s">
        <v>103</v>
      </c>
      <c r="C8" s="60" t="s">
        <v>104</v>
      </c>
      <c r="D8" s="57" t="s">
        <v>105</v>
      </c>
      <c r="E8" s="64">
        <v>1</v>
      </c>
      <c r="F8" s="61">
        <v>68000</v>
      </c>
      <c r="G8" s="57" t="s">
        <v>269</v>
      </c>
      <c r="H8" s="57">
        <v>54000</v>
      </c>
    </row>
    <row r="9" spans="1:45" s="22" customFormat="1" ht="18" customHeight="1">
      <c r="A9" s="56">
        <f t="shared" si="0"/>
        <v>7</v>
      </c>
      <c r="B9" s="57" t="s">
        <v>103</v>
      </c>
      <c r="C9" s="60" t="s">
        <v>106</v>
      </c>
      <c r="D9" s="57" t="s">
        <v>107</v>
      </c>
      <c r="E9" s="64">
        <v>1</v>
      </c>
      <c r="F9" s="61">
        <v>8000</v>
      </c>
      <c r="G9" s="57" t="s">
        <v>265</v>
      </c>
      <c r="H9" s="57">
        <v>5000</v>
      </c>
    </row>
    <row r="10" spans="1:45" s="22" customFormat="1" ht="18" customHeight="1">
      <c r="A10" s="41">
        <f t="shared" si="0"/>
        <v>8</v>
      </c>
      <c r="B10" s="57" t="s">
        <v>108</v>
      </c>
      <c r="C10" s="60" t="s">
        <v>109</v>
      </c>
      <c r="D10" s="57" t="s">
        <v>110</v>
      </c>
      <c r="E10" s="64">
        <v>1</v>
      </c>
      <c r="F10" s="61">
        <v>83500</v>
      </c>
      <c r="G10" s="57" t="s">
        <v>270</v>
      </c>
      <c r="H10" s="57">
        <v>65000</v>
      </c>
    </row>
    <row r="11" spans="1:45" s="22" customFormat="1" ht="18" customHeight="1">
      <c r="A11" s="56">
        <f t="shared" si="0"/>
        <v>9</v>
      </c>
      <c r="B11" s="57" t="s">
        <v>108</v>
      </c>
      <c r="C11" s="60" t="s">
        <v>109</v>
      </c>
      <c r="D11" s="57" t="s">
        <v>111</v>
      </c>
      <c r="E11" s="64">
        <v>1</v>
      </c>
      <c r="F11" s="61">
        <v>83500</v>
      </c>
      <c r="G11" s="57" t="s">
        <v>270</v>
      </c>
      <c r="H11" s="57">
        <v>65000</v>
      </c>
    </row>
    <row r="12" spans="1:45" s="22" customFormat="1" ht="18" customHeight="1">
      <c r="A12" s="98" t="s">
        <v>185</v>
      </c>
      <c r="B12" s="99"/>
      <c r="C12" s="99"/>
      <c r="D12" s="99"/>
      <c r="E12" s="99"/>
      <c r="F12" s="99"/>
      <c r="G12" s="99"/>
      <c r="H12" s="99"/>
      <c r="K12" s="25"/>
      <c r="N12" s="24"/>
      <c r="O12" s="8"/>
      <c r="P12" s="18"/>
      <c r="Q12" s="8"/>
      <c r="S12" s="26"/>
      <c r="T12" s="27"/>
      <c r="U12" s="27"/>
      <c r="V12" s="27"/>
      <c r="W12" s="27"/>
      <c r="X12" s="27"/>
      <c r="Y12" s="28"/>
      <c r="Z12" s="28"/>
      <c r="AA12" s="28"/>
      <c r="AB12" s="29"/>
      <c r="AC12" s="30"/>
      <c r="AE12" s="31"/>
      <c r="AF12" s="8"/>
      <c r="AG12" s="12"/>
      <c r="AH12" s="36"/>
      <c r="AI12" s="32">
        <f>AB12-AC12</f>
        <v>0</v>
      </c>
      <c r="AJ12" s="30"/>
      <c r="AM12" s="33"/>
      <c r="AN12" s="34"/>
      <c r="AO12" s="35"/>
      <c r="AP12" s="32">
        <f>AI12-AJ12-AN12-AO12</f>
        <v>0</v>
      </c>
      <c r="AQ12" s="22" t="s">
        <v>85</v>
      </c>
      <c r="AS12" s="22" t="s">
        <v>120</v>
      </c>
    </row>
    <row r="13" spans="1:45" s="22" customFormat="1" ht="18" customHeight="1">
      <c r="A13" s="43">
        <f>A11+1</f>
        <v>10</v>
      </c>
      <c r="B13" s="59" t="s">
        <v>112</v>
      </c>
      <c r="C13" s="44" t="s">
        <v>187</v>
      </c>
      <c r="D13" s="59" t="s">
        <v>259</v>
      </c>
      <c r="E13" s="67">
        <v>1</v>
      </c>
      <c r="F13" s="68">
        <v>3000</v>
      </c>
      <c r="G13" s="59" t="s">
        <v>271</v>
      </c>
      <c r="H13" s="59">
        <v>2400</v>
      </c>
      <c r="K13" s="25"/>
      <c r="N13" s="24"/>
      <c r="O13" s="8"/>
      <c r="P13" s="18"/>
      <c r="Q13" s="8"/>
      <c r="S13" s="26"/>
      <c r="T13" s="27"/>
      <c r="U13" s="27"/>
      <c r="V13" s="27"/>
      <c r="W13" s="27"/>
      <c r="X13" s="27"/>
      <c r="Y13" s="28"/>
      <c r="Z13" s="28"/>
      <c r="AA13" s="28"/>
      <c r="AB13" s="29"/>
      <c r="AC13" s="30"/>
      <c r="AE13" s="31"/>
      <c r="AF13" s="8"/>
      <c r="AG13" s="12"/>
      <c r="AH13" s="36"/>
      <c r="AI13" s="32"/>
      <c r="AJ13" s="30"/>
      <c r="AM13" s="33"/>
      <c r="AN13" s="34"/>
      <c r="AO13" s="35"/>
      <c r="AP13" s="32"/>
    </row>
    <row r="14" spans="1:45" s="22" customFormat="1" ht="18" customHeight="1">
      <c r="A14" s="56">
        <f>A13+1</f>
        <v>11</v>
      </c>
      <c r="B14" s="57" t="s">
        <v>112</v>
      </c>
      <c r="C14" s="60" t="s">
        <v>95</v>
      </c>
      <c r="D14" s="57" t="s">
        <v>113</v>
      </c>
      <c r="E14" s="64">
        <v>1</v>
      </c>
      <c r="F14" s="61">
        <v>23500</v>
      </c>
      <c r="G14" s="57" t="s">
        <v>272</v>
      </c>
      <c r="H14" s="57">
        <v>18500</v>
      </c>
    </row>
    <row r="15" spans="1:45" s="22" customFormat="1" ht="18" customHeight="1">
      <c r="A15" s="56">
        <f t="shared" si="0"/>
        <v>12</v>
      </c>
      <c r="B15" s="57" t="s">
        <v>112</v>
      </c>
      <c r="C15" s="60" t="s">
        <v>114</v>
      </c>
      <c r="D15" s="57" t="s">
        <v>90</v>
      </c>
      <c r="E15" s="64">
        <v>6</v>
      </c>
      <c r="F15" s="61">
        <f>E15*1000</f>
        <v>6000</v>
      </c>
      <c r="G15" s="57" t="s">
        <v>265</v>
      </c>
      <c r="H15" s="57">
        <v>3000</v>
      </c>
    </row>
    <row r="16" spans="1:45" s="22" customFormat="1" ht="18" customHeight="1">
      <c r="A16" s="56">
        <f t="shared" si="0"/>
        <v>13</v>
      </c>
      <c r="B16" s="57" t="s">
        <v>115</v>
      </c>
      <c r="C16" s="60" t="s">
        <v>118</v>
      </c>
      <c r="D16" s="57" t="s">
        <v>116</v>
      </c>
      <c r="E16" s="64">
        <f>1+1</f>
        <v>2</v>
      </c>
      <c r="F16" s="61">
        <f>51500+31500</f>
        <v>83000</v>
      </c>
      <c r="G16" s="57" t="s">
        <v>273</v>
      </c>
      <c r="H16" s="57">
        <v>65000</v>
      </c>
    </row>
    <row r="17" spans="1:8" s="22" customFormat="1" ht="18" customHeight="1">
      <c r="A17" s="56">
        <f t="shared" si="0"/>
        <v>14</v>
      </c>
      <c r="B17" s="57" t="s">
        <v>115</v>
      </c>
      <c r="C17" s="60" t="s">
        <v>117</v>
      </c>
      <c r="D17" s="57" t="s">
        <v>119</v>
      </c>
      <c r="E17" s="64">
        <f>40+40</f>
        <v>80</v>
      </c>
      <c r="F17" s="61">
        <f>E17*60</f>
        <v>4800</v>
      </c>
      <c r="G17" s="57" t="s">
        <v>274</v>
      </c>
      <c r="H17" s="57">
        <v>2500</v>
      </c>
    </row>
    <row r="18" spans="1:8" s="22" customFormat="1" ht="18" customHeight="1">
      <c r="A18" s="56">
        <f t="shared" si="0"/>
        <v>15</v>
      </c>
      <c r="B18" s="57" t="s">
        <v>121</v>
      </c>
      <c r="C18" s="60" t="s">
        <v>95</v>
      </c>
      <c r="D18" s="57" t="s">
        <v>122</v>
      </c>
      <c r="E18" s="64" t="s">
        <v>124</v>
      </c>
      <c r="F18" s="61">
        <f>5*2100</f>
        <v>10500</v>
      </c>
      <c r="G18" s="57" t="s">
        <v>275</v>
      </c>
      <c r="H18" s="57">
        <v>8000</v>
      </c>
    </row>
    <row r="19" spans="1:8" s="22" customFormat="1" ht="18" customHeight="1">
      <c r="A19" s="56">
        <f t="shared" si="0"/>
        <v>16</v>
      </c>
      <c r="B19" s="57" t="s">
        <v>126</v>
      </c>
      <c r="C19" s="60" t="s">
        <v>95</v>
      </c>
      <c r="D19" s="57" t="s">
        <v>127</v>
      </c>
      <c r="E19" s="64">
        <v>2</v>
      </c>
      <c r="F19" s="61">
        <f>E19*1750</f>
        <v>3500</v>
      </c>
      <c r="G19" s="57" t="s">
        <v>276</v>
      </c>
      <c r="H19" s="57">
        <v>2500</v>
      </c>
    </row>
    <row r="20" spans="1:8" s="22" customFormat="1" ht="18" customHeight="1">
      <c r="A20" s="43">
        <f t="shared" si="0"/>
        <v>17</v>
      </c>
      <c r="B20" s="59" t="s">
        <v>128</v>
      </c>
      <c r="C20" s="60" t="s">
        <v>125</v>
      </c>
      <c r="D20" s="57" t="s">
        <v>90</v>
      </c>
      <c r="E20" s="64">
        <v>1</v>
      </c>
      <c r="F20" s="61">
        <v>1000</v>
      </c>
      <c r="G20" s="57" t="s">
        <v>265</v>
      </c>
      <c r="H20" s="57">
        <v>500</v>
      </c>
    </row>
    <row r="21" spans="1:8" s="22" customFormat="1" ht="18" customHeight="1">
      <c r="A21" s="43">
        <f t="shared" si="0"/>
        <v>18</v>
      </c>
      <c r="B21" s="59" t="s">
        <v>131</v>
      </c>
      <c r="C21" s="60" t="s">
        <v>132</v>
      </c>
      <c r="D21" s="57" t="s">
        <v>90</v>
      </c>
      <c r="E21" s="64">
        <v>5</v>
      </c>
      <c r="F21" s="61">
        <f>E21*1000</f>
        <v>5000</v>
      </c>
      <c r="G21" s="57" t="s">
        <v>265</v>
      </c>
      <c r="H21" s="57">
        <v>2500</v>
      </c>
    </row>
    <row r="22" spans="1:8" s="22" customFormat="1" ht="18" customHeight="1">
      <c r="A22" s="56">
        <f t="shared" si="0"/>
        <v>19</v>
      </c>
      <c r="B22" s="59" t="s">
        <v>131</v>
      </c>
      <c r="C22" s="60" t="s">
        <v>129</v>
      </c>
      <c r="D22" s="57" t="s">
        <v>130</v>
      </c>
      <c r="E22" s="64">
        <v>1</v>
      </c>
      <c r="F22" s="61">
        <v>10000</v>
      </c>
      <c r="G22" s="57" t="s">
        <v>277</v>
      </c>
      <c r="H22" s="57">
        <v>7500</v>
      </c>
    </row>
    <row r="23" spans="1:8" s="22" customFormat="1" ht="18" customHeight="1">
      <c r="A23" s="89">
        <f t="shared" si="0"/>
        <v>20</v>
      </c>
      <c r="B23" s="101" t="s">
        <v>133</v>
      </c>
      <c r="C23" s="100" t="s">
        <v>134</v>
      </c>
      <c r="D23" s="57" t="s">
        <v>135</v>
      </c>
      <c r="E23" s="64">
        <v>1</v>
      </c>
      <c r="F23" s="102">
        <f>12000+23000</f>
        <v>35000</v>
      </c>
      <c r="G23" s="57" t="s">
        <v>265</v>
      </c>
      <c r="H23" s="57">
        <v>5000</v>
      </c>
    </row>
    <row r="24" spans="1:8" s="22" customFormat="1" ht="18" customHeight="1">
      <c r="A24" s="90"/>
      <c r="B24" s="101"/>
      <c r="C24" s="100"/>
      <c r="D24" s="57" t="s">
        <v>203</v>
      </c>
      <c r="E24" s="64">
        <v>1</v>
      </c>
      <c r="F24" s="102"/>
      <c r="G24" s="57" t="s">
        <v>278</v>
      </c>
      <c r="H24" s="57">
        <v>24000</v>
      </c>
    </row>
    <row r="25" spans="1:8" s="22" customFormat="1" ht="18" customHeight="1">
      <c r="A25" s="98" t="s">
        <v>184</v>
      </c>
      <c r="B25" s="99"/>
      <c r="C25" s="99"/>
      <c r="D25" s="99"/>
      <c r="E25" s="99"/>
      <c r="F25" s="99"/>
      <c r="G25" s="99"/>
      <c r="H25" s="99"/>
    </row>
    <row r="26" spans="1:8" s="22" customFormat="1" ht="18" customHeight="1">
      <c r="A26" s="56">
        <v>21</v>
      </c>
      <c r="B26" s="57" t="s">
        <v>136</v>
      </c>
      <c r="C26" s="60" t="s">
        <v>167</v>
      </c>
      <c r="D26" s="57" t="s">
        <v>137</v>
      </c>
      <c r="E26" s="64" t="s">
        <v>124</v>
      </c>
      <c r="F26" s="61">
        <f>5*1900</f>
        <v>9500</v>
      </c>
      <c r="G26" s="57" t="s">
        <v>265</v>
      </c>
      <c r="H26" s="57">
        <v>7000</v>
      </c>
    </row>
    <row r="27" spans="1:8" s="22" customFormat="1" ht="18" customHeight="1">
      <c r="A27" s="56">
        <f t="shared" si="0"/>
        <v>22</v>
      </c>
      <c r="B27" s="57" t="s">
        <v>136</v>
      </c>
      <c r="C27" s="60" t="s">
        <v>151</v>
      </c>
      <c r="D27" s="57" t="s">
        <v>138</v>
      </c>
      <c r="E27" s="64" t="s">
        <v>139</v>
      </c>
      <c r="F27" s="61">
        <f>3*150000</f>
        <v>450000</v>
      </c>
      <c r="G27" s="57" t="s">
        <v>279</v>
      </c>
      <c r="H27" s="57">
        <v>375000</v>
      </c>
    </row>
    <row r="28" spans="1:8" s="22" customFormat="1" ht="18" customHeight="1">
      <c r="A28" s="56">
        <f t="shared" si="0"/>
        <v>23</v>
      </c>
      <c r="B28" s="57" t="s">
        <v>140</v>
      </c>
      <c r="C28" s="60" t="s">
        <v>141</v>
      </c>
      <c r="D28" s="57" t="s">
        <v>142</v>
      </c>
      <c r="E28" s="64">
        <v>5</v>
      </c>
      <c r="F28" s="61">
        <f>E28*36000</f>
        <v>180000</v>
      </c>
      <c r="G28" s="57" t="s">
        <v>280</v>
      </c>
      <c r="H28" s="57">
        <v>150000</v>
      </c>
    </row>
    <row r="29" spans="1:8" s="22" customFormat="1" ht="18" customHeight="1">
      <c r="A29" s="56">
        <f t="shared" si="0"/>
        <v>24</v>
      </c>
      <c r="B29" s="57" t="s">
        <v>140</v>
      </c>
      <c r="C29" s="60" t="s">
        <v>148</v>
      </c>
      <c r="D29" s="57" t="s">
        <v>143</v>
      </c>
      <c r="E29" s="64">
        <v>1</v>
      </c>
      <c r="F29" s="61">
        <v>6500</v>
      </c>
      <c r="G29" s="57" t="s">
        <v>265</v>
      </c>
      <c r="H29" s="57">
        <v>5000</v>
      </c>
    </row>
    <row r="30" spans="1:8" s="22" customFormat="1" ht="18" customHeight="1">
      <c r="A30" s="56">
        <f t="shared" si="0"/>
        <v>25</v>
      </c>
      <c r="B30" s="57" t="s">
        <v>140</v>
      </c>
      <c r="C30" s="60" t="s">
        <v>144</v>
      </c>
      <c r="D30" s="57" t="s">
        <v>145</v>
      </c>
      <c r="E30" s="64">
        <v>1</v>
      </c>
      <c r="F30" s="61">
        <v>3500</v>
      </c>
      <c r="G30" s="57" t="s">
        <v>265</v>
      </c>
      <c r="H30" s="57">
        <v>2500</v>
      </c>
    </row>
    <row r="31" spans="1:8" s="22" customFormat="1" ht="18" customHeight="1">
      <c r="A31" s="56">
        <f t="shared" si="0"/>
        <v>26</v>
      </c>
      <c r="B31" s="57" t="s">
        <v>140</v>
      </c>
      <c r="C31" s="60" t="s">
        <v>146</v>
      </c>
      <c r="D31" s="57" t="s">
        <v>147</v>
      </c>
      <c r="E31" s="64">
        <f>1+1</f>
        <v>2</v>
      </c>
      <c r="F31" s="61">
        <f>3945+4915</f>
        <v>8860</v>
      </c>
      <c r="G31" s="57" t="s">
        <v>278</v>
      </c>
      <c r="H31" s="57">
        <v>7000</v>
      </c>
    </row>
    <row r="32" spans="1:8" s="22" customFormat="1" ht="18" customHeight="1">
      <c r="A32" s="56">
        <f t="shared" si="0"/>
        <v>27</v>
      </c>
      <c r="B32" s="57" t="s">
        <v>149</v>
      </c>
      <c r="C32" s="60" t="s">
        <v>150</v>
      </c>
      <c r="D32" s="57" t="s">
        <v>90</v>
      </c>
      <c r="E32" s="64">
        <v>2</v>
      </c>
      <c r="F32" s="61">
        <f>E32*1000</f>
        <v>2000</v>
      </c>
      <c r="G32" s="57" t="s">
        <v>265</v>
      </c>
      <c r="H32" s="57">
        <v>1000</v>
      </c>
    </row>
    <row r="33" spans="1:8" s="22" customFormat="1" ht="18" customHeight="1">
      <c r="A33" s="56">
        <f t="shared" si="0"/>
        <v>28</v>
      </c>
      <c r="B33" s="57" t="s">
        <v>149</v>
      </c>
      <c r="C33" s="60" t="s">
        <v>152</v>
      </c>
      <c r="D33" s="57" t="s">
        <v>258</v>
      </c>
      <c r="E33" s="64">
        <v>1</v>
      </c>
      <c r="F33" s="61">
        <v>11500</v>
      </c>
      <c r="G33" s="57" t="s">
        <v>265</v>
      </c>
      <c r="H33" s="57">
        <v>8000</v>
      </c>
    </row>
    <row r="34" spans="1:8" s="22" customFormat="1" ht="18" customHeight="1">
      <c r="A34" s="56">
        <f t="shared" si="0"/>
        <v>29</v>
      </c>
      <c r="B34" s="57" t="s">
        <v>149</v>
      </c>
      <c r="C34" s="60" t="s">
        <v>153</v>
      </c>
      <c r="D34" s="57" t="s">
        <v>154</v>
      </c>
      <c r="E34" s="64">
        <v>1</v>
      </c>
      <c r="F34" s="61">
        <v>20000</v>
      </c>
      <c r="G34" s="57" t="s">
        <v>278</v>
      </c>
      <c r="H34" s="57">
        <v>15000</v>
      </c>
    </row>
    <row r="35" spans="1:8" s="12" customFormat="1" ht="18" customHeight="1">
      <c r="A35" s="43">
        <f t="shared" si="0"/>
        <v>30</v>
      </c>
      <c r="B35" s="59" t="s">
        <v>156</v>
      </c>
      <c r="C35" s="44" t="s">
        <v>163</v>
      </c>
      <c r="D35" s="59" t="s">
        <v>164</v>
      </c>
      <c r="E35" s="64">
        <f>20+20</f>
        <v>40</v>
      </c>
      <c r="F35" s="61">
        <f>220*20+500*20</f>
        <v>14400</v>
      </c>
      <c r="G35" s="59" t="s">
        <v>267</v>
      </c>
      <c r="H35" s="59">
        <v>10000</v>
      </c>
    </row>
    <row r="36" spans="1:8" s="22" customFormat="1" ht="18" customHeight="1">
      <c r="A36" s="56">
        <f t="shared" si="0"/>
        <v>31</v>
      </c>
      <c r="B36" s="57" t="s">
        <v>156</v>
      </c>
      <c r="C36" s="60" t="s">
        <v>155</v>
      </c>
      <c r="D36" s="57" t="s">
        <v>157</v>
      </c>
      <c r="E36" s="64">
        <f>1+1</f>
        <v>2</v>
      </c>
      <c r="F36" s="61">
        <f>2000+1500</f>
        <v>3500</v>
      </c>
      <c r="G36" s="57" t="s">
        <v>276</v>
      </c>
      <c r="H36" s="57">
        <v>2500</v>
      </c>
    </row>
    <row r="37" spans="1:8" s="22" customFormat="1" ht="18" customHeight="1">
      <c r="A37" s="56">
        <f t="shared" si="0"/>
        <v>32</v>
      </c>
      <c r="B37" s="57" t="s">
        <v>156</v>
      </c>
      <c r="C37" s="60" t="s">
        <v>155</v>
      </c>
      <c r="D37" s="57" t="s">
        <v>158</v>
      </c>
      <c r="E37" s="64">
        <v>1</v>
      </c>
      <c r="F37" s="61">
        <v>24500</v>
      </c>
      <c r="G37" s="57" t="s">
        <v>265</v>
      </c>
      <c r="H37" s="57">
        <v>15000</v>
      </c>
    </row>
    <row r="38" spans="1:8" s="22" customFormat="1" ht="18" customHeight="1">
      <c r="A38" s="56">
        <f t="shared" si="0"/>
        <v>33</v>
      </c>
      <c r="B38" s="57" t="s">
        <v>156</v>
      </c>
      <c r="C38" s="60" t="s">
        <v>159</v>
      </c>
      <c r="D38" s="57" t="s">
        <v>160</v>
      </c>
      <c r="E38" s="64">
        <v>3</v>
      </c>
      <c r="F38" s="61">
        <f>E38*3900</f>
        <v>11700</v>
      </c>
      <c r="G38" s="57" t="s">
        <v>276</v>
      </c>
      <c r="H38" s="57">
        <v>9000</v>
      </c>
    </row>
    <row r="39" spans="1:8" s="22" customFormat="1" ht="18" customHeight="1">
      <c r="A39" s="56">
        <f t="shared" si="0"/>
        <v>34</v>
      </c>
      <c r="B39" s="57" t="s">
        <v>156</v>
      </c>
      <c r="C39" s="60" t="s">
        <v>159</v>
      </c>
      <c r="D39" s="57" t="s">
        <v>158</v>
      </c>
      <c r="E39" s="64">
        <v>1</v>
      </c>
      <c r="F39" s="61">
        <v>33000</v>
      </c>
      <c r="G39" s="57" t="s">
        <v>265</v>
      </c>
      <c r="H39" s="57">
        <v>24000</v>
      </c>
    </row>
    <row r="40" spans="1:8" s="22" customFormat="1" ht="18" customHeight="1">
      <c r="A40" s="56">
        <f t="shared" si="0"/>
        <v>35</v>
      </c>
      <c r="B40" s="57" t="s">
        <v>156</v>
      </c>
      <c r="C40" s="60" t="s">
        <v>129</v>
      </c>
      <c r="D40" s="57" t="s">
        <v>161</v>
      </c>
      <c r="E40" s="64">
        <f>2+2+2</f>
        <v>6</v>
      </c>
      <c r="F40" s="61">
        <f>7600+7410+1425</f>
        <v>16435</v>
      </c>
      <c r="G40" s="57" t="s">
        <v>276</v>
      </c>
      <c r="H40" s="57">
        <v>12500</v>
      </c>
    </row>
    <row r="41" spans="1:8" s="22" customFormat="1" ht="18" customHeight="1">
      <c r="A41" s="56">
        <f t="shared" si="0"/>
        <v>36</v>
      </c>
      <c r="B41" s="57" t="s">
        <v>156</v>
      </c>
      <c r="C41" s="60" t="s">
        <v>159</v>
      </c>
      <c r="D41" s="57" t="s">
        <v>158</v>
      </c>
      <c r="E41" s="64">
        <v>1</v>
      </c>
      <c r="F41" s="61">
        <v>17000</v>
      </c>
      <c r="G41" s="57" t="s">
        <v>265</v>
      </c>
      <c r="H41" s="57">
        <v>12000</v>
      </c>
    </row>
    <row r="42" spans="1:8" s="22" customFormat="1" ht="18" customHeight="1">
      <c r="A42" s="56">
        <f t="shared" si="0"/>
        <v>37</v>
      </c>
      <c r="B42" s="57" t="s">
        <v>162</v>
      </c>
      <c r="C42" s="60" t="s">
        <v>132</v>
      </c>
      <c r="D42" s="57" t="s">
        <v>165</v>
      </c>
      <c r="E42" s="64">
        <v>1</v>
      </c>
      <c r="F42" s="61">
        <f>E42*1000</f>
        <v>1000</v>
      </c>
      <c r="G42" s="57" t="s">
        <v>265</v>
      </c>
      <c r="H42" s="57">
        <v>500</v>
      </c>
    </row>
    <row r="43" spans="1:8" ht="18" customHeight="1">
      <c r="A43" s="56">
        <f t="shared" si="0"/>
        <v>38</v>
      </c>
      <c r="B43" s="45" t="s">
        <v>166</v>
      </c>
      <c r="C43" s="69" t="s">
        <v>167</v>
      </c>
      <c r="D43" s="57" t="s">
        <v>137</v>
      </c>
      <c r="E43" s="64" t="s">
        <v>124</v>
      </c>
      <c r="F43" s="61">
        <f>5*1900</f>
        <v>9500</v>
      </c>
      <c r="G43" s="57" t="s">
        <v>265</v>
      </c>
      <c r="H43" s="57">
        <v>6500</v>
      </c>
    </row>
    <row r="44" spans="1:8" ht="18" customHeight="1">
      <c r="A44" s="56">
        <f t="shared" si="0"/>
        <v>39</v>
      </c>
      <c r="B44" s="45" t="s">
        <v>166</v>
      </c>
      <c r="C44" s="69" t="s">
        <v>159</v>
      </c>
      <c r="D44" s="46" t="s">
        <v>168</v>
      </c>
      <c r="E44" s="64">
        <v>1</v>
      </c>
      <c r="F44" s="47">
        <v>9500</v>
      </c>
      <c r="G44" s="58" t="s">
        <v>277</v>
      </c>
      <c r="H44" s="45">
        <v>7500</v>
      </c>
    </row>
    <row r="45" spans="1:8" ht="18" customHeight="1">
      <c r="A45" s="56">
        <f t="shared" si="0"/>
        <v>40</v>
      </c>
      <c r="B45" s="45" t="s">
        <v>174</v>
      </c>
      <c r="C45" s="69" t="s">
        <v>169</v>
      </c>
      <c r="D45" s="57" t="s">
        <v>90</v>
      </c>
      <c r="E45" s="64">
        <v>3</v>
      </c>
      <c r="F45" s="47">
        <f>1000*2+4000</f>
        <v>6000</v>
      </c>
      <c r="G45" s="58" t="s">
        <v>265</v>
      </c>
      <c r="H45" s="45">
        <v>3000</v>
      </c>
    </row>
    <row r="46" spans="1:8" ht="18" customHeight="1">
      <c r="A46" s="56">
        <f t="shared" si="0"/>
        <v>41</v>
      </c>
      <c r="B46" s="45" t="s">
        <v>174</v>
      </c>
      <c r="C46" s="44" t="s">
        <v>163</v>
      </c>
      <c r="D46" s="45" t="s">
        <v>170</v>
      </c>
      <c r="E46" s="64">
        <v>45</v>
      </c>
      <c r="F46" s="47">
        <f>E46*1755</f>
        <v>78975</v>
      </c>
      <c r="G46" s="58" t="s">
        <v>278</v>
      </c>
      <c r="H46" s="45">
        <v>65000</v>
      </c>
    </row>
    <row r="47" spans="1:8" ht="18" customHeight="1">
      <c r="A47" s="56">
        <f t="shared" si="0"/>
        <v>42</v>
      </c>
      <c r="B47" s="45" t="s">
        <v>172</v>
      </c>
      <c r="C47" s="69" t="s">
        <v>186</v>
      </c>
      <c r="D47" s="48" t="s">
        <v>173</v>
      </c>
      <c r="E47" s="64">
        <f>1+1+1+1</f>
        <v>4</v>
      </c>
      <c r="F47" s="47">
        <v>13100.4</v>
      </c>
      <c r="G47" s="58" t="s">
        <v>265</v>
      </c>
      <c r="H47" s="45">
        <v>10000</v>
      </c>
    </row>
    <row r="48" spans="1:8" ht="18" customHeight="1">
      <c r="A48" s="56">
        <f t="shared" si="0"/>
        <v>43</v>
      </c>
      <c r="B48" s="45" t="s">
        <v>176</v>
      </c>
      <c r="C48" s="69" t="s">
        <v>177</v>
      </c>
      <c r="D48" s="57" t="s">
        <v>158</v>
      </c>
      <c r="E48" s="64">
        <v>1</v>
      </c>
      <c r="F48" s="47">
        <v>8500</v>
      </c>
      <c r="G48" s="58" t="s">
        <v>265</v>
      </c>
      <c r="H48" s="45">
        <v>5000</v>
      </c>
    </row>
    <row r="49" spans="1:10" ht="18" customHeight="1">
      <c r="A49" s="56">
        <f t="shared" si="0"/>
        <v>44</v>
      </c>
      <c r="B49" s="45" t="s">
        <v>176</v>
      </c>
      <c r="C49" s="69" t="s">
        <v>178</v>
      </c>
      <c r="D49" s="57" t="s">
        <v>158</v>
      </c>
      <c r="E49" s="64">
        <v>1</v>
      </c>
      <c r="F49" s="47">
        <v>17000</v>
      </c>
      <c r="G49" s="58" t="s">
        <v>265</v>
      </c>
      <c r="H49" s="45">
        <v>12500</v>
      </c>
    </row>
    <row r="50" spans="1:10" ht="18" customHeight="1">
      <c r="A50" s="56">
        <f t="shared" si="0"/>
        <v>45</v>
      </c>
      <c r="B50" s="45" t="s">
        <v>176</v>
      </c>
      <c r="C50" s="69" t="s">
        <v>183</v>
      </c>
      <c r="D50" s="57" t="s">
        <v>158</v>
      </c>
      <c r="E50" s="64">
        <v>1</v>
      </c>
      <c r="F50" s="47">
        <v>10000</v>
      </c>
      <c r="G50" s="58" t="s">
        <v>265</v>
      </c>
      <c r="H50" s="45">
        <v>6500</v>
      </c>
    </row>
    <row r="51" spans="1:10" ht="18" customHeight="1">
      <c r="A51" s="56">
        <f t="shared" si="0"/>
        <v>46</v>
      </c>
      <c r="B51" s="45" t="s">
        <v>176</v>
      </c>
      <c r="C51" s="69" t="s">
        <v>180</v>
      </c>
      <c r="D51" s="57" t="s">
        <v>158</v>
      </c>
      <c r="E51" s="64">
        <v>1</v>
      </c>
      <c r="F51" s="47">
        <v>9500</v>
      </c>
      <c r="G51" s="58" t="s">
        <v>265</v>
      </c>
      <c r="H51" s="45">
        <v>6000</v>
      </c>
    </row>
    <row r="52" spans="1:10" ht="18" customHeight="1">
      <c r="A52" s="56">
        <f t="shared" si="0"/>
        <v>47</v>
      </c>
      <c r="B52" s="45" t="s">
        <v>176</v>
      </c>
      <c r="C52" s="69" t="s">
        <v>181</v>
      </c>
      <c r="D52" s="45" t="s">
        <v>182</v>
      </c>
      <c r="E52" s="64">
        <v>1</v>
      </c>
      <c r="F52" s="47">
        <v>7500</v>
      </c>
      <c r="G52" s="58" t="s">
        <v>276</v>
      </c>
      <c r="H52" s="45">
        <v>6000</v>
      </c>
    </row>
    <row r="53" spans="1:10" ht="18" customHeight="1">
      <c r="A53" s="56">
        <f t="shared" si="0"/>
        <v>48</v>
      </c>
      <c r="B53" s="45" t="s">
        <v>189</v>
      </c>
      <c r="C53" s="69" t="s">
        <v>192</v>
      </c>
      <c r="D53" s="45" t="s">
        <v>193</v>
      </c>
      <c r="E53" s="64" t="s">
        <v>194</v>
      </c>
      <c r="F53" s="47">
        <f>2*1500</f>
        <v>3000</v>
      </c>
      <c r="G53" s="58" t="s">
        <v>281</v>
      </c>
      <c r="H53" s="45">
        <v>2250</v>
      </c>
    </row>
    <row r="54" spans="1:10" ht="18" customHeight="1">
      <c r="A54" s="56">
        <f t="shared" si="0"/>
        <v>49</v>
      </c>
      <c r="B54" s="45" t="s">
        <v>189</v>
      </c>
      <c r="C54" s="69" t="s">
        <v>187</v>
      </c>
      <c r="D54" s="59" t="s">
        <v>196</v>
      </c>
      <c r="E54" s="64">
        <v>2</v>
      </c>
      <c r="F54" s="47">
        <f>2*3250</f>
        <v>6500</v>
      </c>
      <c r="G54" s="58" t="s">
        <v>271</v>
      </c>
      <c r="H54" s="45">
        <v>4500</v>
      </c>
    </row>
    <row r="55" spans="1:10" s="37" customFormat="1" ht="18" customHeight="1">
      <c r="A55" s="73">
        <f t="shared" si="0"/>
        <v>50</v>
      </c>
      <c r="B55" s="52" t="s">
        <v>189</v>
      </c>
      <c r="C55" s="53" t="s">
        <v>190</v>
      </c>
      <c r="D55" s="53" t="s">
        <v>191</v>
      </c>
      <c r="E55" s="63">
        <v>1</v>
      </c>
      <c r="F55" s="55">
        <v>14000</v>
      </c>
      <c r="G55" s="54" t="s">
        <v>269</v>
      </c>
      <c r="H55" s="53">
        <v>12000</v>
      </c>
    </row>
    <row r="56" spans="1:10" ht="18" customHeight="1">
      <c r="A56" s="56">
        <f t="shared" si="0"/>
        <v>51</v>
      </c>
      <c r="B56" s="45" t="s">
        <v>188</v>
      </c>
      <c r="C56" s="60" t="s">
        <v>175</v>
      </c>
      <c r="D56" s="57" t="s">
        <v>165</v>
      </c>
      <c r="E56" s="64">
        <v>1</v>
      </c>
      <c r="F56" s="47">
        <v>1000</v>
      </c>
      <c r="G56" s="58" t="s">
        <v>265</v>
      </c>
      <c r="H56" s="45">
        <v>500</v>
      </c>
    </row>
    <row r="57" spans="1:10" ht="18" customHeight="1">
      <c r="A57" s="56">
        <f t="shared" si="0"/>
        <v>52</v>
      </c>
      <c r="B57" s="45" t="s">
        <v>188</v>
      </c>
      <c r="C57" s="69" t="s">
        <v>117</v>
      </c>
      <c r="D57" s="57" t="s">
        <v>254</v>
      </c>
      <c r="E57" s="64">
        <v>50</v>
      </c>
      <c r="F57" s="47">
        <f>E57*60</f>
        <v>3000</v>
      </c>
      <c r="G57" s="58" t="s">
        <v>268</v>
      </c>
      <c r="H57" s="45">
        <v>2250</v>
      </c>
    </row>
    <row r="58" spans="1:10" ht="18" customHeight="1">
      <c r="A58" s="56">
        <f t="shared" si="0"/>
        <v>53</v>
      </c>
      <c r="B58" s="45" t="s">
        <v>195</v>
      </c>
      <c r="C58" s="69" t="s">
        <v>175</v>
      </c>
      <c r="D58" s="45" t="s">
        <v>90</v>
      </c>
      <c r="E58" s="64">
        <v>2</v>
      </c>
      <c r="F58" s="47">
        <f>E58*1000</f>
        <v>2000</v>
      </c>
      <c r="G58" s="58" t="s">
        <v>265</v>
      </c>
      <c r="H58" s="45">
        <v>500</v>
      </c>
    </row>
    <row r="59" spans="1:10" ht="18" customHeight="1">
      <c r="A59" s="94">
        <f t="shared" si="0"/>
        <v>54</v>
      </c>
      <c r="B59" s="95" t="s">
        <v>199</v>
      </c>
      <c r="C59" s="100" t="s">
        <v>200</v>
      </c>
      <c r="D59" s="45" t="s">
        <v>201</v>
      </c>
      <c r="E59" s="64">
        <v>4</v>
      </c>
      <c r="F59" s="97">
        <f>27750+10530</f>
        <v>38280</v>
      </c>
      <c r="G59" s="95" t="s">
        <v>276</v>
      </c>
      <c r="H59" s="45">
        <v>30000</v>
      </c>
      <c r="I59" s="93"/>
      <c r="J59" s="93"/>
    </row>
    <row r="60" spans="1:10" ht="18" customHeight="1">
      <c r="A60" s="94"/>
      <c r="B60" s="95"/>
      <c r="C60" s="100"/>
      <c r="D60" s="45" t="s">
        <v>202</v>
      </c>
      <c r="E60" s="64">
        <v>1</v>
      </c>
      <c r="F60" s="97"/>
      <c r="G60" s="95"/>
      <c r="H60" s="45"/>
      <c r="I60" s="93"/>
      <c r="J60" s="93"/>
    </row>
    <row r="61" spans="1:10" ht="18" customHeight="1">
      <c r="A61" s="56">
        <v>55</v>
      </c>
      <c r="B61" s="45" t="s">
        <v>199</v>
      </c>
      <c r="C61" s="69" t="s">
        <v>95</v>
      </c>
      <c r="D61" s="57" t="s">
        <v>158</v>
      </c>
      <c r="E61" s="64">
        <v>1</v>
      </c>
      <c r="F61" s="47">
        <v>28000</v>
      </c>
      <c r="G61" s="58" t="s">
        <v>265</v>
      </c>
      <c r="H61" s="45">
        <v>20000</v>
      </c>
    </row>
    <row r="62" spans="1:10" ht="18" customHeight="1">
      <c r="A62" s="42" t="s">
        <v>204</v>
      </c>
      <c r="B62" s="49"/>
      <c r="C62" s="70"/>
      <c r="D62" s="39"/>
      <c r="E62" s="66"/>
      <c r="F62" s="50"/>
      <c r="G62" s="40"/>
      <c r="H62" s="49"/>
    </row>
    <row r="63" spans="1:10" ht="18" customHeight="1">
      <c r="A63" s="94">
        <f>A61+1</f>
        <v>56</v>
      </c>
      <c r="B63" s="95" t="s">
        <v>205</v>
      </c>
      <c r="C63" s="96" t="s">
        <v>208</v>
      </c>
      <c r="D63" s="45" t="s">
        <v>206</v>
      </c>
      <c r="E63" s="64">
        <v>1</v>
      </c>
      <c r="F63" s="97">
        <f>4000+4250</f>
        <v>8250</v>
      </c>
      <c r="G63" s="58" t="s">
        <v>282</v>
      </c>
      <c r="H63" s="45">
        <v>7000</v>
      </c>
    </row>
    <row r="64" spans="1:10" ht="18" customHeight="1">
      <c r="A64" s="94"/>
      <c r="B64" s="95"/>
      <c r="C64" s="96"/>
      <c r="D64" s="45" t="s">
        <v>207</v>
      </c>
      <c r="E64" s="64">
        <v>1</v>
      </c>
      <c r="F64" s="97"/>
      <c r="G64" s="58"/>
      <c r="H64" s="45"/>
    </row>
    <row r="65" spans="1:8" ht="18" customHeight="1">
      <c r="A65" s="56">
        <f>A63+1</f>
        <v>57</v>
      </c>
      <c r="B65" s="45" t="s">
        <v>209</v>
      </c>
      <c r="C65" s="69" t="s">
        <v>197</v>
      </c>
      <c r="D65" s="45" t="s">
        <v>198</v>
      </c>
      <c r="E65" s="64">
        <v>1</v>
      </c>
      <c r="F65" s="47">
        <v>950</v>
      </c>
      <c r="G65" s="58" t="s">
        <v>283</v>
      </c>
      <c r="H65" s="45">
        <v>650</v>
      </c>
    </row>
    <row r="66" spans="1:8" ht="18" customHeight="1">
      <c r="A66" s="56">
        <f>A65+1</f>
        <v>58</v>
      </c>
      <c r="B66" s="45" t="s">
        <v>209</v>
      </c>
      <c r="C66" s="69" t="s">
        <v>106</v>
      </c>
      <c r="D66" s="45" t="s">
        <v>210</v>
      </c>
      <c r="E66" s="64">
        <v>1</v>
      </c>
      <c r="F66" s="47">
        <v>13000</v>
      </c>
      <c r="G66" s="58" t="s">
        <v>282</v>
      </c>
      <c r="H66" s="45">
        <v>10000</v>
      </c>
    </row>
    <row r="67" spans="1:8" ht="18" customHeight="1">
      <c r="A67" s="56">
        <f t="shared" ref="A67:A91" si="1">A66+1</f>
        <v>59</v>
      </c>
      <c r="B67" s="45" t="s">
        <v>211</v>
      </c>
      <c r="C67" s="69" t="s">
        <v>261</v>
      </c>
      <c r="D67" s="62" t="s">
        <v>212</v>
      </c>
      <c r="E67" s="64">
        <v>1</v>
      </c>
      <c r="F67" s="47">
        <v>14000</v>
      </c>
      <c r="G67" s="58" t="s">
        <v>269</v>
      </c>
      <c r="H67" s="45">
        <v>10500</v>
      </c>
    </row>
    <row r="68" spans="1:8" ht="18" customHeight="1">
      <c r="A68" s="56">
        <f t="shared" si="1"/>
        <v>60</v>
      </c>
      <c r="B68" s="45" t="s">
        <v>211</v>
      </c>
      <c r="C68" s="69" t="s">
        <v>213</v>
      </c>
      <c r="D68" s="45" t="s">
        <v>214</v>
      </c>
      <c r="E68" s="64">
        <f>6+6+6</f>
        <v>18</v>
      </c>
      <c r="F68" s="47">
        <f>6*316.66+6*225+6*250</f>
        <v>4749.96</v>
      </c>
      <c r="G68" s="58" t="s">
        <v>284</v>
      </c>
      <c r="H68" s="45">
        <v>3000</v>
      </c>
    </row>
    <row r="69" spans="1:8" ht="18" customHeight="1">
      <c r="A69" s="56">
        <f t="shared" si="1"/>
        <v>61</v>
      </c>
      <c r="B69" s="45" t="s">
        <v>215</v>
      </c>
      <c r="C69" s="69" t="s">
        <v>95</v>
      </c>
      <c r="D69" s="45" t="s">
        <v>216</v>
      </c>
      <c r="E69" s="64">
        <v>1</v>
      </c>
      <c r="F69" s="47">
        <v>55000</v>
      </c>
      <c r="G69" s="58" t="s">
        <v>273</v>
      </c>
      <c r="H69" s="45">
        <v>45000</v>
      </c>
    </row>
    <row r="70" spans="1:8" ht="18" customHeight="1">
      <c r="A70" s="56">
        <f t="shared" si="1"/>
        <v>62</v>
      </c>
      <c r="B70" s="45" t="s">
        <v>215</v>
      </c>
      <c r="C70" s="69" t="s">
        <v>129</v>
      </c>
      <c r="D70" s="45" t="s">
        <v>217</v>
      </c>
      <c r="E70" s="64">
        <v>1</v>
      </c>
      <c r="F70" s="47">
        <v>55000</v>
      </c>
      <c r="G70" s="58" t="s">
        <v>273</v>
      </c>
      <c r="H70" s="45">
        <v>45000</v>
      </c>
    </row>
    <row r="71" spans="1:8" ht="18" customHeight="1">
      <c r="A71" s="56">
        <f t="shared" si="1"/>
        <v>63</v>
      </c>
      <c r="B71" s="45" t="s">
        <v>218</v>
      </c>
      <c r="C71" s="69" t="s">
        <v>219</v>
      </c>
      <c r="D71" s="45" t="s">
        <v>220</v>
      </c>
      <c r="E71" s="64">
        <f>3+3</f>
        <v>6</v>
      </c>
      <c r="F71" s="47">
        <f>3*1250+3*725</f>
        <v>5925</v>
      </c>
      <c r="G71" s="58" t="s">
        <v>278</v>
      </c>
      <c r="H71" s="45">
        <v>4500</v>
      </c>
    </row>
    <row r="72" spans="1:8" ht="18" customHeight="1">
      <c r="A72" s="56">
        <f t="shared" si="1"/>
        <v>64</v>
      </c>
      <c r="B72" s="45" t="s">
        <v>218</v>
      </c>
      <c r="C72" s="69" t="s">
        <v>221</v>
      </c>
      <c r="D72" s="45" t="s">
        <v>222</v>
      </c>
      <c r="E72" s="64">
        <f>1+1</f>
        <v>2</v>
      </c>
      <c r="F72" s="47">
        <f>14000+8500</f>
        <v>22500</v>
      </c>
      <c r="G72" s="58" t="s">
        <v>265</v>
      </c>
      <c r="H72" s="45">
        <v>17500</v>
      </c>
    </row>
    <row r="73" spans="1:8" ht="18" customHeight="1">
      <c r="A73" s="56">
        <f t="shared" si="1"/>
        <v>65</v>
      </c>
      <c r="B73" s="45" t="s">
        <v>223</v>
      </c>
      <c r="C73" s="69" t="s">
        <v>247</v>
      </c>
      <c r="D73" s="45" t="s">
        <v>248</v>
      </c>
      <c r="E73" s="64">
        <v>1</v>
      </c>
      <c r="F73" s="47">
        <v>5000</v>
      </c>
      <c r="G73" s="58" t="s">
        <v>265</v>
      </c>
      <c r="H73" s="45">
        <v>3500</v>
      </c>
    </row>
    <row r="74" spans="1:8" ht="18" customHeight="1">
      <c r="A74" s="56">
        <f t="shared" si="1"/>
        <v>66</v>
      </c>
      <c r="B74" s="45" t="s">
        <v>223</v>
      </c>
      <c r="C74" s="69" t="s">
        <v>226</v>
      </c>
      <c r="D74" s="45" t="s">
        <v>227</v>
      </c>
      <c r="E74" s="64">
        <v>1</v>
      </c>
      <c r="F74" s="47">
        <v>39000</v>
      </c>
      <c r="G74" s="57" t="s">
        <v>267</v>
      </c>
      <c r="H74" s="45">
        <v>32000</v>
      </c>
    </row>
    <row r="75" spans="1:8" ht="18" customHeight="1">
      <c r="A75" s="56">
        <f t="shared" si="1"/>
        <v>67</v>
      </c>
      <c r="B75" s="45" t="s">
        <v>224</v>
      </c>
      <c r="C75" s="69" t="s">
        <v>239</v>
      </c>
      <c r="D75" s="45" t="s">
        <v>193</v>
      </c>
      <c r="E75" s="64" t="s">
        <v>94</v>
      </c>
      <c r="F75" s="47">
        <v>1200</v>
      </c>
      <c r="G75" s="58" t="s">
        <v>281</v>
      </c>
      <c r="H75" s="45">
        <v>650</v>
      </c>
    </row>
    <row r="76" spans="1:8" ht="18" customHeight="1">
      <c r="A76" s="56">
        <f t="shared" si="1"/>
        <v>68</v>
      </c>
      <c r="B76" s="45" t="s">
        <v>224</v>
      </c>
      <c r="C76" s="60" t="s">
        <v>141</v>
      </c>
      <c r="D76" s="45" t="s">
        <v>225</v>
      </c>
      <c r="E76" s="64">
        <v>2</v>
      </c>
      <c r="F76" s="47">
        <f>E76*28000</f>
        <v>56000</v>
      </c>
      <c r="G76" s="58" t="s">
        <v>285</v>
      </c>
      <c r="H76" s="45">
        <v>45000</v>
      </c>
    </row>
    <row r="77" spans="1:8" ht="18" customHeight="1">
      <c r="A77" s="89">
        <f t="shared" si="1"/>
        <v>69</v>
      </c>
      <c r="B77" s="85" t="s">
        <v>224</v>
      </c>
      <c r="C77" s="91" t="s">
        <v>95</v>
      </c>
      <c r="D77" s="85" t="s">
        <v>235</v>
      </c>
      <c r="E77" s="87">
        <v>10</v>
      </c>
      <c r="F77" s="83">
        <f>E77*275</f>
        <v>2750</v>
      </c>
      <c r="G77" s="71" t="s">
        <v>276</v>
      </c>
      <c r="H77" s="72">
        <v>1500</v>
      </c>
    </row>
    <row r="78" spans="1:8" ht="18" customHeight="1">
      <c r="A78" s="90"/>
      <c r="B78" s="86"/>
      <c r="C78" s="92"/>
      <c r="D78" s="86"/>
      <c r="E78" s="88"/>
      <c r="F78" s="84"/>
      <c r="G78" s="58"/>
      <c r="H78" s="45"/>
    </row>
    <row r="79" spans="1:8" ht="18" customHeight="1">
      <c r="A79" s="56">
        <f>A77+1</f>
        <v>70</v>
      </c>
      <c r="B79" s="45" t="s">
        <v>224</v>
      </c>
      <c r="C79" s="69" t="s">
        <v>232</v>
      </c>
      <c r="D79" s="45" t="s">
        <v>90</v>
      </c>
      <c r="E79" s="64">
        <v>4</v>
      </c>
      <c r="F79" s="47">
        <f>E79*1000</f>
        <v>4000</v>
      </c>
      <c r="G79" s="58" t="s">
        <v>265</v>
      </c>
      <c r="H79" s="45">
        <v>2000</v>
      </c>
    </row>
    <row r="80" spans="1:8" ht="18" customHeight="1">
      <c r="A80" s="56">
        <f t="shared" si="1"/>
        <v>71</v>
      </c>
      <c r="B80" s="45" t="s">
        <v>224</v>
      </c>
      <c r="C80" s="69" t="s">
        <v>228</v>
      </c>
      <c r="D80" s="45" t="s">
        <v>229</v>
      </c>
      <c r="E80" s="64">
        <f>1+1+1</f>
        <v>3</v>
      </c>
      <c r="F80" s="47">
        <f>7000+6500+1500</f>
        <v>15000</v>
      </c>
      <c r="G80" s="58" t="s">
        <v>265</v>
      </c>
      <c r="H80" s="45">
        <v>12000</v>
      </c>
    </row>
    <row r="81" spans="1:45" ht="18" customHeight="1">
      <c r="A81" s="56">
        <f t="shared" si="1"/>
        <v>72</v>
      </c>
      <c r="B81" s="45" t="s">
        <v>224</v>
      </c>
      <c r="C81" s="69" t="s">
        <v>230</v>
      </c>
      <c r="D81" s="45" t="s">
        <v>229</v>
      </c>
      <c r="E81" s="64">
        <v>1</v>
      </c>
      <c r="F81" s="47">
        <v>9000</v>
      </c>
      <c r="G81" s="58" t="s">
        <v>265</v>
      </c>
      <c r="H81" s="45">
        <v>6500</v>
      </c>
    </row>
    <row r="82" spans="1:45" ht="18" customHeight="1">
      <c r="A82" s="56">
        <f t="shared" si="1"/>
        <v>73</v>
      </c>
      <c r="B82" s="45" t="s">
        <v>224</v>
      </c>
      <c r="C82" s="69" t="s">
        <v>231</v>
      </c>
      <c r="D82" s="45" t="s">
        <v>229</v>
      </c>
      <c r="E82" s="64">
        <f>2+2+1+1</f>
        <v>6</v>
      </c>
      <c r="F82" s="47">
        <f>2*6000+2*4000+1*5000+1*6000</f>
        <v>31000</v>
      </c>
      <c r="G82" s="58" t="s">
        <v>265</v>
      </c>
      <c r="H82" s="45">
        <v>24000</v>
      </c>
    </row>
    <row r="83" spans="1:45" ht="18" customHeight="1">
      <c r="A83" s="56">
        <f t="shared" si="1"/>
        <v>74</v>
      </c>
      <c r="B83" s="45" t="s">
        <v>224</v>
      </c>
      <c r="C83" s="69" t="s">
        <v>233</v>
      </c>
      <c r="D83" s="45" t="s">
        <v>234</v>
      </c>
      <c r="E83" s="64">
        <v>2</v>
      </c>
      <c r="F83" s="47">
        <f>2*10000-1000</f>
        <v>19000</v>
      </c>
      <c r="G83" s="58" t="s">
        <v>277</v>
      </c>
      <c r="H83" s="45">
        <v>15000</v>
      </c>
    </row>
    <row r="84" spans="1:45" s="38" customFormat="1" ht="18" customHeight="1">
      <c r="A84" s="78">
        <f t="shared" si="1"/>
        <v>75</v>
      </c>
      <c r="B84" s="77" t="s">
        <v>224</v>
      </c>
      <c r="C84" s="77" t="s">
        <v>260</v>
      </c>
      <c r="D84" s="77" t="s">
        <v>240</v>
      </c>
      <c r="E84" s="80">
        <v>1</v>
      </c>
      <c r="F84" s="81" t="s">
        <v>255</v>
      </c>
      <c r="G84" s="79" t="s">
        <v>286</v>
      </c>
      <c r="H84" s="77">
        <v>200000</v>
      </c>
    </row>
    <row r="85" spans="1:45" ht="18" customHeight="1">
      <c r="A85" s="56">
        <f t="shared" si="1"/>
        <v>76</v>
      </c>
      <c r="B85" s="45" t="s">
        <v>236</v>
      </c>
      <c r="C85" s="69" t="s">
        <v>238</v>
      </c>
      <c r="D85" s="45" t="s">
        <v>237</v>
      </c>
      <c r="E85" s="64">
        <v>10</v>
      </c>
      <c r="F85" s="47">
        <f>E85*750</f>
        <v>7500</v>
      </c>
      <c r="G85" s="58" t="s">
        <v>276</v>
      </c>
      <c r="H85" s="45">
        <v>5500</v>
      </c>
    </row>
    <row r="86" spans="1:45" ht="18" customHeight="1">
      <c r="A86" s="56">
        <f t="shared" si="1"/>
        <v>77</v>
      </c>
      <c r="B86" s="45" t="s">
        <v>245</v>
      </c>
      <c r="C86" s="69" t="s">
        <v>241</v>
      </c>
      <c r="D86" s="45" t="s">
        <v>242</v>
      </c>
      <c r="E86" s="64">
        <v>1</v>
      </c>
      <c r="F86" s="47">
        <v>47500</v>
      </c>
      <c r="G86" s="58" t="s">
        <v>276</v>
      </c>
      <c r="H86" s="45">
        <v>38000</v>
      </c>
    </row>
    <row r="87" spans="1:45" ht="18" customHeight="1">
      <c r="A87" s="56">
        <f t="shared" si="1"/>
        <v>78</v>
      </c>
      <c r="B87" s="45" t="s">
        <v>245</v>
      </c>
      <c r="C87" s="69" t="s">
        <v>262</v>
      </c>
      <c r="D87" s="45" t="s">
        <v>246</v>
      </c>
      <c r="E87" s="64">
        <v>1</v>
      </c>
      <c r="F87" s="47">
        <v>2000</v>
      </c>
      <c r="G87" s="58" t="s">
        <v>265</v>
      </c>
      <c r="H87" s="45">
        <v>1500</v>
      </c>
    </row>
    <row r="88" spans="1:45" ht="18" customHeight="1">
      <c r="A88" s="56">
        <f t="shared" si="1"/>
        <v>79</v>
      </c>
      <c r="B88" s="45" t="s">
        <v>243</v>
      </c>
      <c r="C88" s="69" t="s">
        <v>221</v>
      </c>
      <c r="D88" s="45" t="s">
        <v>244</v>
      </c>
      <c r="E88" s="64">
        <v>6</v>
      </c>
      <c r="F88" s="47">
        <f>E88*3500</f>
        <v>21000</v>
      </c>
      <c r="G88" s="58" t="s">
        <v>266</v>
      </c>
      <c r="H88" s="45">
        <v>17000</v>
      </c>
    </row>
    <row r="89" spans="1:45" ht="18" customHeight="1">
      <c r="A89" s="56">
        <f t="shared" si="1"/>
        <v>80</v>
      </c>
      <c r="B89" s="45" t="s">
        <v>243</v>
      </c>
      <c r="C89" s="69" t="s">
        <v>256</v>
      </c>
      <c r="D89" s="45" t="s">
        <v>257</v>
      </c>
      <c r="E89" s="64">
        <f>1+1+1</f>
        <v>3</v>
      </c>
      <c r="F89" s="47">
        <f>5100+1400+22200</f>
        <v>28700</v>
      </c>
      <c r="G89" s="58" t="s">
        <v>265</v>
      </c>
      <c r="H89" s="45">
        <v>20000</v>
      </c>
    </row>
    <row r="90" spans="1:45" ht="18" customHeight="1">
      <c r="A90" s="56">
        <f>A89+1</f>
        <v>81</v>
      </c>
      <c r="B90" s="45" t="s">
        <v>249</v>
      </c>
      <c r="C90" s="69" t="s">
        <v>250</v>
      </c>
      <c r="D90" s="45" t="s">
        <v>251</v>
      </c>
      <c r="E90" s="64">
        <v>2</v>
      </c>
      <c r="F90" s="47">
        <f>E90*1350</f>
        <v>2700</v>
      </c>
      <c r="G90" s="58" t="s">
        <v>265</v>
      </c>
      <c r="H90" s="45">
        <v>1500</v>
      </c>
    </row>
    <row r="91" spans="1:45" ht="18" customHeight="1">
      <c r="A91" s="56">
        <f t="shared" si="1"/>
        <v>82</v>
      </c>
      <c r="B91" s="45" t="s">
        <v>249</v>
      </c>
      <c r="C91" s="69" t="s">
        <v>252</v>
      </c>
      <c r="D91" s="45" t="s">
        <v>253</v>
      </c>
      <c r="E91" s="64">
        <f>1+1+1+1+1</f>
        <v>5</v>
      </c>
      <c r="F91" s="47">
        <f>16000+9000+1100+1200+4000</f>
        <v>31300</v>
      </c>
      <c r="G91" s="58" t="s">
        <v>276</v>
      </c>
      <c r="H91" s="45">
        <v>24000</v>
      </c>
    </row>
    <row r="92" spans="1:45" ht="15" customHeight="1"/>
    <row r="93" spans="1:45" ht="15" customHeight="1"/>
    <row r="94" spans="1:45" s="19" customFormat="1" ht="15" customHeight="1">
      <c r="A94" s="8"/>
      <c r="B94" s="16"/>
      <c r="C94" s="21"/>
      <c r="D94" s="16"/>
      <c r="E94" s="65"/>
      <c r="F94" s="17"/>
      <c r="G94" s="8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  <c r="AD94" s="16"/>
      <c r="AE94" s="16"/>
      <c r="AF94" s="16"/>
      <c r="AG94" s="16"/>
      <c r="AH94" s="16"/>
      <c r="AI94" s="16"/>
      <c r="AJ94" s="16"/>
      <c r="AK94" s="16"/>
      <c r="AL94" s="16"/>
      <c r="AM94" s="16"/>
      <c r="AN94" s="16"/>
      <c r="AO94" s="16"/>
      <c r="AP94" s="16"/>
      <c r="AQ94" s="16"/>
      <c r="AR94" s="16"/>
      <c r="AS94" s="16"/>
    </row>
    <row r="95" spans="1:45" s="19" customFormat="1" ht="15" customHeight="1">
      <c r="A95" s="8"/>
      <c r="B95" s="16"/>
      <c r="C95" s="21"/>
      <c r="D95" s="16"/>
      <c r="E95" s="65"/>
      <c r="F95" s="17"/>
      <c r="G95" s="8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  <c r="AD95" s="16"/>
      <c r="AE95" s="16"/>
      <c r="AF95" s="16"/>
      <c r="AG95" s="16"/>
      <c r="AH95" s="16"/>
      <c r="AI95" s="16"/>
      <c r="AJ95" s="16"/>
      <c r="AK95" s="16"/>
      <c r="AL95" s="16"/>
      <c r="AM95" s="16"/>
      <c r="AN95" s="16"/>
      <c r="AO95" s="16"/>
      <c r="AP95" s="16"/>
      <c r="AQ95" s="16"/>
      <c r="AR95" s="16"/>
      <c r="AS95" s="16"/>
    </row>
    <row r="96" spans="1:45" s="19" customFormat="1" ht="15" customHeight="1">
      <c r="A96" s="8"/>
      <c r="B96" s="16"/>
      <c r="C96" s="21"/>
      <c r="D96" s="16"/>
      <c r="E96" s="65"/>
      <c r="F96" s="17"/>
      <c r="G96" s="8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  <c r="AD96" s="16"/>
      <c r="AE96" s="16"/>
      <c r="AF96" s="16"/>
      <c r="AG96" s="16"/>
      <c r="AH96" s="16"/>
      <c r="AI96" s="16"/>
      <c r="AJ96" s="16"/>
      <c r="AK96" s="16"/>
      <c r="AL96" s="16"/>
      <c r="AM96" s="16"/>
      <c r="AN96" s="16"/>
      <c r="AO96" s="16"/>
      <c r="AP96" s="16"/>
      <c r="AQ96" s="16"/>
      <c r="AR96" s="16"/>
      <c r="AS96" s="16"/>
    </row>
    <row r="97" spans="1:45" s="19" customFormat="1" ht="15" customHeight="1">
      <c r="A97" s="8"/>
      <c r="B97" s="16"/>
      <c r="C97" s="21"/>
      <c r="D97" s="16"/>
      <c r="E97" s="65"/>
      <c r="F97" s="17"/>
      <c r="G97" s="8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</row>
    <row r="98" spans="1:45" s="19" customFormat="1" ht="15" customHeight="1">
      <c r="A98" s="8"/>
      <c r="B98" s="16"/>
      <c r="C98" s="21"/>
      <c r="D98" s="16"/>
      <c r="E98" s="65"/>
      <c r="F98" s="17"/>
      <c r="G98" s="8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/>
      <c r="AD98" s="16"/>
      <c r="AE98" s="16"/>
      <c r="AF98" s="16"/>
      <c r="AG98" s="16"/>
      <c r="AH98" s="16"/>
      <c r="AI98" s="16"/>
      <c r="AJ98" s="16"/>
      <c r="AK98" s="16"/>
      <c r="AL98" s="16"/>
      <c r="AM98" s="16"/>
      <c r="AN98" s="16"/>
      <c r="AO98" s="16"/>
      <c r="AP98" s="16"/>
      <c r="AQ98" s="16"/>
      <c r="AR98" s="16"/>
      <c r="AS98" s="16"/>
    </row>
    <row r="99" spans="1:45" s="19" customFormat="1" ht="15" customHeight="1">
      <c r="A99" s="8"/>
      <c r="B99" s="16"/>
      <c r="C99" s="21"/>
      <c r="D99" s="16"/>
      <c r="E99" s="65"/>
      <c r="F99" s="17"/>
      <c r="G99" s="8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</row>
    <row r="100" spans="1:45" s="19" customFormat="1" ht="15" customHeight="1">
      <c r="A100" s="8"/>
      <c r="B100" s="16"/>
      <c r="C100" s="21"/>
      <c r="D100" s="23"/>
      <c r="E100" s="65"/>
      <c r="F100" s="17"/>
      <c r="G100" s="8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  <c r="AD100" s="16"/>
      <c r="AE100" s="16"/>
      <c r="AF100" s="16"/>
      <c r="AG100" s="16"/>
      <c r="AH100" s="16"/>
      <c r="AI100" s="16"/>
      <c r="AJ100" s="16"/>
      <c r="AK100" s="16"/>
      <c r="AL100" s="16"/>
      <c r="AM100" s="16"/>
      <c r="AN100" s="16"/>
      <c r="AO100" s="16"/>
      <c r="AP100" s="16"/>
      <c r="AQ100" s="16"/>
      <c r="AR100" s="16"/>
      <c r="AS100" s="16"/>
    </row>
    <row r="101" spans="1:45" s="19" customFormat="1" ht="15" customHeight="1">
      <c r="A101" s="8"/>
      <c r="B101" s="16"/>
      <c r="C101" s="21"/>
      <c r="D101" s="20"/>
      <c r="E101" s="65"/>
      <c r="F101" s="17"/>
      <c r="G101" s="8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  <c r="AD101" s="16"/>
      <c r="AE101" s="16"/>
      <c r="AF101" s="16"/>
      <c r="AG101" s="16"/>
      <c r="AH101" s="16"/>
      <c r="AI101" s="16"/>
      <c r="AJ101" s="16"/>
      <c r="AK101" s="16"/>
      <c r="AL101" s="16"/>
      <c r="AM101" s="16"/>
      <c r="AN101" s="16"/>
      <c r="AO101" s="16"/>
      <c r="AP101" s="16"/>
      <c r="AQ101" s="16"/>
      <c r="AR101" s="16"/>
      <c r="AS101" s="16"/>
    </row>
    <row r="102" spans="1:45" s="19" customFormat="1" ht="15" customHeight="1">
      <c r="A102" s="8"/>
      <c r="B102" s="16"/>
      <c r="C102" s="21"/>
      <c r="D102" s="20"/>
      <c r="E102" s="65"/>
      <c r="F102" s="17"/>
      <c r="G102" s="8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  <c r="AE102" s="16"/>
      <c r="AF102" s="16"/>
      <c r="AG102" s="16"/>
      <c r="AH102" s="16"/>
      <c r="AI102" s="16"/>
      <c r="AJ102" s="16"/>
      <c r="AK102" s="16"/>
      <c r="AL102" s="16"/>
      <c r="AM102" s="16"/>
      <c r="AN102" s="16"/>
      <c r="AO102" s="16"/>
      <c r="AP102" s="16"/>
      <c r="AQ102" s="16"/>
      <c r="AR102" s="16"/>
      <c r="AS102" s="16"/>
    </row>
    <row r="103" spans="1:45" s="19" customFormat="1" ht="15" customHeight="1">
      <c r="A103" s="8"/>
      <c r="B103" s="16"/>
      <c r="C103" s="21"/>
      <c r="D103" s="20"/>
      <c r="E103" s="65"/>
      <c r="F103" s="17"/>
      <c r="G103" s="8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  <c r="AE103" s="16"/>
      <c r="AF103" s="16"/>
      <c r="AG103" s="16"/>
      <c r="AH103" s="16"/>
      <c r="AI103" s="16"/>
      <c r="AJ103" s="16"/>
      <c r="AK103" s="16"/>
      <c r="AL103" s="16"/>
      <c r="AM103" s="16"/>
      <c r="AN103" s="16"/>
      <c r="AO103" s="16"/>
      <c r="AP103" s="16"/>
      <c r="AQ103" s="16"/>
      <c r="AR103" s="16"/>
      <c r="AS103" s="16"/>
    </row>
    <row r="104" spans="1:45" s="19" customFormat="1" ht="15" customHeight="1">
      <c r="A104" s="8"/>
      <c r="B104" s="16"/>
      <c r="C104" s="21"/>
      <c r="D104" s="20"/>
      <c r="E104" s="65"/>
      <c r="F104" s="17"/>
      <c r="G104" s="8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  <c r="AE104" s="16"/>
      <c r="AF104" s="16"/>
      <c r="AG104" s="16"/>
      <c r="AH104" s="16"/>
      <c r="AI104" s="16"/>
      <c r="AJ104" s="16"/>
      <c r="AK104" s="16"/>
      <c r="AL104" s="16"/>
      <c r="AM104" s="16"/>
      <c r="AN104" s="16"/>
      <c r="AO104" s="16"/>
      <c r="AP104" s="16"/>
      <c r="AQ104" s="16"/>
      <c r="AR104" s="16"/>
      <c r="AS104" s="16"/>
    </row>
    <row r="105" spans="1:45" s="19" customFormat="1" ht="15" customHeight="1">
      <c r="A105" s="8"/>
      <c r="B105" s="16"/>
      <c r="C105" s="21"/>
      <c r="D105" s="23"/>
      <c r="E105" s="65"/>
      <c r="F105" s="17"/>
      <c r="G105" s="8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  <c r="AE105" s="16"/>
      <c r="AF105" s="16"/>
      <c r="AG105" s="16"/>
      <c r="AH105" s="16"/>
      <c r="AI105" s="16"/>
      <c r="AJ105" s="16"/>
      <c r="AK105" s="16"/>
      <c r="AL105" s="16"/>
      <c r="AM105" s="16"/>
      <c r="AN105" s="16"/>
      <c r="AO105" s="16"/>
      <c r="AP105" s="16"/>
      <c r="AQ105" s="16"/>
      <c r="AR105" s="16"/>
      <c r="AS105" s="16"/>
    </row>
    <row r="106" spans="1:45" s="19" customFormat="1">
      <c r="A106" s="8"/>
      <c r="B106" s="16"/>
      <c r="C106" s="21"/>
      <c r="D106" s="20"/>
      <c r="E106" s="65"/>
      <c r="F106" s="17"/>
      <c r="G106" s="8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  <c r="AI106" s="16"/>
      <c r="AJ106" s="16"/>
      <c r="AK106" s="16"/>
      <c r="AL106" s="16"/>
      <c r="AM106" s="16"/>
      <c r="AN106" s="16"/>
      <c r="AO106" s="16"/>
      <c r="AP106" s="16"/>
      <c r="AQ106" s="16"/>
      <c r="AR106" s="16"/>
      <c r="AS106" s="16"/>
    </row>
    <row r="108" spans="1:45" s="19" customFormat="1">
      <c r="A108" s="8"/>
      <c r="B108" s="16"/>
      <c r="C108" s="21"/>
      <c r="D108" s="16"/>
      <c r="E108" s="65"/>
      <c r="F108" s="17"/>
      <c r="G108" s="8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  <c r="AD108" s="16"/>
      <c r="AE108" s="16"/>
      <c r="AF108" s="16"/>
      <c r="AG108" s="16"/>
      <c r="AH108" s="16"/>
      <c r="AI108" s="16"/>
      <c r="AJ108" s="16"/>
      <c r="AK108" s="16"/>
      <c r="AL108" s="16"/>
      <c r="AM108" s="16"/>
      <c r="AN108" s="16"/>
      <c r="AO108" s="16"/>
      <c r="AP108" s="16"/>
      <c r="AQ108" s="16"/>
      <c r="AR108" s="16"/>
      <c r="AS108" s="16"/>
    </row>
  </sheetData>
  <mergeCells count="25">
    <mergeCell ref="H1:H2"/>
    <mergeCell ref="G1:G2"/>
    <mergeCell ref="B1:B2"/>
    <mergeCell ref="A25:H25"/>
    <mergeCell ref="A59:A60"/>
    <mergeCell ref="B59:B60"/>
    <mergeCell ref="C59:C60"/>
    <mergeCell ref="A12:H12"/>
    <mergeCell ref="A23:A24"/>
    <mergeCell ref="B23:B24"/>
    <mergeCell ref="C23:C24"/>
    <mergeCell ref="F23:F24"/>
    <mergeCell ref="I59:J60"/>
    <mergeCell ref="A63:A64"/>
    <mergeCell ref="B63:B64"/>
    <mergeCell ref="C63:C64"/>
    <mergeCell ref="F63:F64"/>
    <mergeCell ref="G59:G60"/>
    <mergeCell ref="F59:F60"/>
    <mergeCell ref="F77:F78"/>
    <mergeCell ref="D77:D78"/>
    <mergeCell ref="E77:E78"/>
    <mergeCell ref="A77:A78"/>
    <mergeCell ref="B77:B78"/>
    <mergeCell ref="C77:C78"/>
  </mergeCells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  p. inv </vt:lpstr>
      <vt:lpstr> inv (2)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2023-07-04T06:20:05Z</dcterms:modified>
</cp:coreProperties>
</file>