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ownloads\"/>
    </mc:Choice>
  </mc:AlternateContent>
  <xr:revisionPtr revIDLastSave="0" documentId="8_{BDB78829-160E-4000-A860-48A449F98B29}" xr6:coauthVersionLast="47" xr6:coauthVersionMax="47" xr10:uidLastSave="{00000000-0000-0000-0000-000000000000}"/>
  <bookViews>
    <workbookView xWindow="-108" yWindow="-108" windowWidth="23256" windowHeight="12576" xr2:uid="{16EE1054-44DC-464D-815A-4E7056D4F7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54" i="1" s="1"/>
  <c r="B57" i="1" s="1"/>
  <c r="B62" i="1" s="1"/>
  <c r="B24" i="1"/>
  <c r="B23" i="1"/>
  <c r="B69" i="1"/>
  <c r="B73" i="1" s="1"/>
  <c r="B78" i="1" s="1"/>
  <c r="B41" i="1"/>
  <c r="B34" i="1"/>
  <c r="H19" i="1"/>
  <c r="B28" i="1" s="1"/>
  <c r="E19" i="1"/>
  <c r="H11" i="1"/>
  <c r="B12" i="1"/>
  <c r="C12" i="1"/>
  <c r="G12" i="1"/>
  <c r="H3" i="1"/>
  <c r="H4" i="1"/>
  <c r="H5" i="1"/>
  <c r="H6" i="1"/>
  <c r="H7" i="1"/>
  <c r="H8" i="1"/>
  <c r="H9" i="1"/>
  <c r="H10" i="1"/>
  <c r="H2" i="1"/>
  <c r="E11" i="1"/>
  <c r="E7" i="1"/>
  <c r="E8" i="1"/>
  <c r="E9" i="1"/>
  <c r="E10" i="1"/>
  <c r="E2" i="1"/>
  <c r="E6" i="1"/>
  <c r="E4" i="1"/>
  <c r="E5" i="1"/>
  <c r="E3" i="1"/>
  <c r="B72" i="1" l="1"/>
  <c r="B77" i="1" s="1"/>
  <c r="B55" i="1"/>
  <c r="B60" i="1" s="1"/>
  <c r="B56" i="1"/>
  <c r="B61" i="1" s="1"/>
  <c r="B71" i="1"/>
  <c r="B76" i="1" s="1"/>
  <c r="B35" i="1"/>
  <c r="B42" i="1" s="1"/>
  <c r="B44" i="1" s="1"/>
  <c r="B46" i="1" s="1"/>
  <c r="B48" i="1" s="1"/>
  <c r="H12" i="1"/>
  <c r="B15" i="1" s="1"/>
  <c r="C15" i="1" s="1"/>
  <c r="D15" i="1" s="1"/>
  <c r="E12" i="1"/>
</calcChain>
</file>

<file path=xl/sharedStrings.xml><?xml version="1.0" encoding="utf-8"?>
<sst xmlns="http://schemas.openxmlformats.org/spreadsheetml/2006/main" count="123" uniqueCount="83">
  <si>
    <t xml:space="preserve">Equipo </t>
  </si>
  <si>
    <t xml:space="preserve">Tv </t>
  </si>
  <si>
    <t xml:space="preserve">Nervera </t>
  </si>
  <si>
    <t xml:space="preserve">Bombillo </t>
  </si>
  <si>
    <t xml:space="preserve">Ventilador </t>
  </si>
  <si>
    <t>Voltaje (V)</t>
  </si>
  <si>
    <t>Amperios (A)</t>
  </si>
  <si>
    <t>Frecuencia (Hz)</t>
  </si>
  <si>
    <t>Horas/dia</t>
  </si>
  <si>
    <t>Watt (W) / Hora</t>
  </si>
  <si>
    <t xml:space="preserve">Lavadora </t>
  </si>
  <si>
    <t xml:space="preserve">Microondas </t>
  </si>
  <si>
    <t xml:space="preserve">Licuadora </t>
  </si>
  <si>
    <t xml:space="preserve">Plancha </t>
  </si>
  <si>
    <t>airfryer</t>
  </si>
  <si>
    <t>Computador</t>
  </si>
  <si>
    <t>Total</t>
  </si>
  <si>
    <t>Cantidad Dispositivos</t>
  </si>
  <si>
    <t>(Watt (W)/Hora * Horas/dia ) - Total</t>
  </si>
  <si>
    <t>Valor del recibo (COP)</t>
  </si>
  <si>
    <t>VALOR MES (kWh)</t>
  </si>
  <si>
    <t>VALOR MES (Wh)</t>
  </si>
  <si>
    <t>INCLINACION</t>
  </si>
  <si>
    <t>10°</t>
  </si>
  <si>
    <t xml:space="preserve">DIRECCION </t>
  </si>
  <si>
    <t>SUR</t>
  </si>
  <si>
    <t xml:space="preserve">CELDAS </t>
  </si>
  <si>
    <t xml:space="preserve">Horizontales </t>
  </si>
  <si>
    <t>m^2</t>
  </si>
  <si>
    <t xml:space="preserve">Valor panel solar </t>
  </si>
  <si>
    <t>W</t>
  </si>
  <si>
    <t>Eficiencia panel</t>
  </si>
  <si>
    <t xml:space="preserve">Energia consumida por dia (EC)  </t>
  </si>
  <si>
    <t xml:space="preserve">Energia consumida por mes 30 dias (EC)  </t>
  </si>
  <si>
    <t>Unidades</t>
  </si>
  <si>
    <t xml:space="preserve">VALOR </t>
  </si>
  <si>
    <t>Prametros de diseño</t>
  </si>
  <si>
    <t>Kwh</t>
  </si>
  <si>
    <t>Produccion de sol por dia  (DNI)</t>
  </si>
  <si>
    <t xml:space="preserve">PVOUT </t>
  </si>
  <si>
    <t>Horas</t>
  </si>
  <si>
    <t>Horas sol pico (HSP)</t>
  </si>
  <si>
    <t>Area Fotovoltaica (AFV)</t>
  </si>
  <si>
    <t>Especificaciones panel solar</t>
  </si>
  <si>
    <t xml:space="preserve">Area del panel </t>
  </si>
  <si>
    <t>Notas</t>
  </si>
  <si>
    <t>Lado panel 1</t>
  </si>
  <si>
    <t>Lado panel 2</t>
  </si>
  <si>
    <t>AFV final</t>
  </si>
  <si>
    <t>m</t>
  </si>
  <si>
    <t>Cantidad de paneles</t>
  </si>
  <si>
    <t>Numero de paneles (X)</t>
  </si>
  <si>
    <t>Potencia Fotovoltaica</t>
  </si>
  <si>
    <t>Cantidad</t>
  </si>
  <si>
    <t>PFV total</t>
  </si>
  <si>
    <t>Energia fotovoltaica Total</t>
  </si>
  <si>
    <t>E total</t>
  </si>
  <si>
    <t>Wp</t>
  </si>
  <si>
    <t>Energia alamacenada (EA)</t>
  </si>
  <si>
    <t xml:space="preserve">Numero de dias de Autonomia </t>
  </si>
  <si>
    <t>dias</t>
  </si>
  <si>
    <t>DoD bateria de Litio</t>
  </si>
  <si>
    <t>DoD bateria de Plomo</t>
  </si>
  <si>
    <t>Cantidad de baterias Plomo</t>
  </si>
  <si>
    <t>Cantidad de baterias Litio</t>
  </si>
  <si>
    <t>Cantidad del banco de baterias (CB)</t>
  </si>
  <si>
    <t>A 24V</t>
  </si>
  <si>
    <t>A 36V</t>
  </si>
  <si>
    <t>A 48V</t>
  </si>
  <si>
    <t>A 12V</t>
  </si>
  <si>
    <t>Wh</t>
  </si>
  <si>
    <t>Ah</t>
  </si>
  <si>
    <t>Cantidad de baterias (Xb)</t>
  </si>
  <si>
    <t>Xb 24V</t>
  </si>
  <si>
    <t>Xb 36V</t>
  </si>
  <si>
    <t>Xb 48V</t>
  </si>
  <si>
    <t>Valor Amperaje bateria (A)</t>
  </si>
  <si>
    <t>Xb 12V</t>
  </si>
  <si>
    <t>Valor por mes (kwh) 24 horas</t>
  </si>
  <si>
    <t>Kw</t>
  </si>
  <si>
    <t>Valor dia 24 horas</t>
  </si>
  <si>
    <t>Depende del lugar</t>
  </si>
  <si>
    <t xml:space="preserve">Especificacion 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</si>
</sst>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.000"/>
    <numFmt numFmtId="172" formatCode="0.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3" borderId="0" xfId="0" applyFill="1"/>
    <xf numFmtId="2" fontId="0" fillId="3" borderId="0" xfId="0" applyNumberFormat="1" applyFill="1"/>
    <xf numFmtId="0" fontId="0" fillId="3" borderId="1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2" fontId="0" fillId="3" borderId="1" xfId="0" applyNumberFormat="1" applyFill="1" applyBorder="1"/>
    <xf numFmtId="172" fontId="0" fillId="3" borderId="1" xfId="0" applyNumberFormat="1" applyFill="1" applyBorder="1"/>
    <xf numFmtId="1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518534</xdr:colOff>
      <xdr:row>17</xdr:row>
      <xdr:rowOff>228599</xdr:rowOff>
    </xdr:from>
    <xdr:to>
      <xdr:col>17</xdr:col>
      <xdr:colOff>373942</xdr:colOff>
      <xdr:row>36</xdr:row>
      <xdr:rowOff>115450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A1EB70-1C66-BAA6-2AD9-16E404AEF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774" y="4274819"/>
          <a:ext cx="6987727" cy="3917831"/>
        </a:xfrm>
        <a:prstGeom prst="rect">
          <a:avLst/>
        </a:prstGeom>
      </xdr:spPr>
    </xdr:pic>
    <xdr:clientData/>
  </xdr:twoCellAnchor>
  <xdr:twoCellAnchor editAs="oneCell">
    <xdr:from>
      <xdr:col>8</xdr:col>
      <xdr:colOff>480061</xdr:colOff>
      <xdr:row>46</xdr:row>
      <xdr:rowOff>38100</xdr:rowOff>
    </xdr:from>
    <xdr:to>
      <xdr:col>15</xdr:col>
      <xdr:colOff>586451</xdr:colOff>
      <xdr:row>70</xdr:row>
      <xdr:rowOff>153661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C0B213-1094-317A-C0D2-302ABFA2C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301" y="8481060"/>
          <a:ext cx="5653750" cy="4504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F0A5-0DAF-4490-9BFC-4A7EAECBEE57}">
  <dimension ref="A1:J78"/>
  <sheetViews>
    <sheetView tabSelected="1" topLeftCell="A7" zoomScale="106" zoomScaleNormal="106" workbookViewId="0">
      <selection activeCell="M13" sqref="M13"/>
    </sheetView>
  </sheetViews>
  <sheetFormatPr baseColWidth="10" defaultRowHeight="14.4" x14ac:dyDescent="0.3"/>
  <cols>
    <col min="1" max="1" width="34.21875" customWidth="1"/>
    <col min="2" max="2" width="12.77734375" customWidth="1"/>
    <col min="3" max="3" width="9.6640625" customWidth="1"/>
    <col min="4" max="4" width="18.109375" customWidth="1"/>
    <col min="5" max="5" width="8.88671875" customWidth="1"/>
    <col min="6" max="6" width="10" customWidth="1"/>
    <col min="7" max="7" width="9.109375" customWidth="1"/>
    <col min="8" max="8" width="13" customWidth="1"/>
  </cols>
  <sheetData>
    <row r="1" spans="1:8" ht="45" customHeight="1" x14ac:dyDescent="0.3">
      <c r="A1" s="5" t="s">
        <v>0</v>
      </c>
      <c r="B1" s="5" t="s">
        <v>17</v>
      </c>
      <c r="C1" s="5" t="s">
        <v>9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18</v>
      </c>
    </row>
    <row r="2" spans="1:8" x14ac:dyDescent="0.3">
      <c r="A2" s="1" t="s">
        <v>1</v>
      </c>
      <c r="B2" s="1">
        <v>2</v>
      </c>
      <c r="C2" s="1">
        <v>16</v>
      </c>
      <c r="D2" s="1">
        <v>120</v>
      </c>
      <c r="E2" s="3">
        <f t="shared" ref="E2:E10" si="0">C2/D2</f>
        <v>0.13333333333333333</v>
      </c>
      <c r="F2" s="1">
        <v>60</v>
      </c>
      <c r="G2" s="1">
        <v>5</v>
      </c>
      <c r="H2" s="1">
        <f>(G2*C2)*B2</f>
        <v>160</v>
      </c>
    </row>
    <row r="3" spans="1:8" x14ac:dyDescent="0.3">
      <c r="A3" s="1" t="s">
        <v>2</v>
      </c>
      <c r="B3" s="1">
        <v>1</v>
      </c>
      <c r="C3" s="2">
        <v>150</v>
      </c>
      <c r="D3" s="1">
        <v>120</v>
      </c>
      <c r="E3" s="3">
        <f>C3/D3</f>
        <v>1.25</v>
      </c>
      <c r="F3" s="1">
        <v>60</v>
      </c>
      <c r="G3" s="1">
        <v>24</v>
      </c>
      <c r="H3" s="1">
        <f t="shared" ref="H3:H10" si="1">(G3*C3)*B3</f>
        <v>3600</v>
      </c>
    </row>
    <row r="4" spans="1:8" x14ac:dyDescent="0.3">
      <c r="A4" s="1" t="s">
        <v>3</v>
      </c>
      <c r="B4" s="1">
        <v>4</v>
      </c>
      <c r="C4" s="1">
        <v>10</v>
      </c>
      <c r="D4" s="1">
        <v>120</v>
      </c>
      <c r="E4" s="3">
        <f t="shared" si="0"/>
        <v>8.3333333333333329E-2</v>
      </c>
      <c r="F4" s="1">
        <v>60</v>
      </c>
      <c r="G4" s="1">
        <v>7</v>
      </c>
      <c r="H4" s="1">
        <f t="shared" si="1"/>
        <v>280</v>
      </c>
    </row>
    <row r="5" spans="1:8" x14ac:dyDescent="0.3">
      <c r="A5" s="1" t="s">
        <v>4</v>
      </c>
      <c r="B5" s="1">
        <v>2</v>
      </c>
      <c r="C5" s="1">
        <v>12</v>
      </c>
      <c r="D5" s="1">
        <v>120</v>
      </c>
      <c r="E5" s="3">
        <f t="shared" si="0"/>
        <v>0.1</v>
      </c>
      <c r="F5" s="1">
        <v>60</v>
      </c>
      <c r="G5" s="1">
        <v>8</v>
      </c>
      <c r="H5" s="1">
        <f t="shared" si="1"/>
        <v>192</v>
      </c>
    </row>
    <row r="6" spans="1:8" x14ac:dyDescent="0.3">
      <c r="A6" s="1" t="s">
        <v>10</v>
      </c>
      <c r="B6" s="1">
        <v>1</v>
      </c>
      <c r="C6" s="1">
        <v>280</v>
      </c>
      <c r="D6" s="1">
        <v>120</v>
      </c>
      <c r="E6" s="3">
        <f t="shared" si="0"/>
        <v>2.3333333333333335</v>
      </c>
      <c r="F6" s="1">
        <v>60</v>
      </c>
      <c r="G6" s="1">
        <v>0.5</v>
      </c>
      <c r="H6" s="1">
        <f t="shared" si="1"/>
        <v>140</v>
      </c>
    </row>
    <row r="7" spans="1:8" x14ac:dyDescent="0.3">
      <c r="A7" s="1" t="s">
        <v>11</v>
      </c>
      <c r="B7" s="1">
        <v>1</v>
      </c>
      <c r="C7" s="1">
        <v>96</v>
      </c>
      <c r="D7" s="1">
        <v>120</v>
      </c>
      <c r="E7" s="3">
        <f t="shared" si="0"/>
        <v>0.8</v>
      </c>
      <c r="F7" s="1">
        <v>60</v>
      </c>
      <c r="G7" s="1">
        <v>0.2</v>
      </c>
      <c r="H7" s="1">
        <f t="shared" si="1"/>
        <v>19.200000000000003</v>
      </c>
    </row>
    <row r="8" spans="1:8" x14ac:dyDescent="0.3">
      <c r="A8" s="1" t="s">
        <v>12</v>
      </c>
      <c r="B8" s="1">
        <v>1</v>
      </c>
      <c r="C8" s="1">
        <v>20</v>
      </c>
      <c r="D8" s="1">
        <v>120</v>
      </c>
      <c r="E8" s="3">
        <f>C8/D8</f>
        <v>0.16666666666666666</v>
      </c>
      <c r="F8" s="1">
        <v>60</v>
      </c>
      <c r="G8" s="1">
        <v>0.5</v>
      </c>
      <c r="H8" s="1">
        <f t="shared" si="1"/>
        <v>10</v>
      </c>
    </row>
    <row r="9" spans="1:8" x14ac:dyDescent="0.3">
      <c r="A9" s="1" t="s">
        <v>13</v>
      </c>
      <c r="B9" s="1">
        <v>1</v>
      </c>
      <c r="C9" s="1">
        <v>30</v>
      </c>
      <c r="D9" s="1">
        <v>120</v>
      </c>
      <c r="E9" s="3">
        <f t="shared" si="0"/>
        <v>0.25</v>
      </c>
      <c r="F9" s="1">
        <v>60</v>
      </c>
      <c r="G9" s="1">
        <v>0.5</v>
      </c>
      <c r="H9" s="1">
        <f t="shared" si="1"/>
        <v>15</v>
      </c>
    </row>
    <row r="10" spans="1:8" x14ac:dyDescent="0.3">
      <c r="A10" s="1" t="s">
        <v>14</v>
      </c>
      <c r="B10" s="1">
        <v>1</v>
      </c>
      <c r="C10" s="1">
        <v>70</v>
      </c>
      <c r="D10" s="1">
        <v>120</v>
      </c>
      <c r="E10" s="3">
        <f t="shared" si="0"/>
        <v>0.58333333333333337</v>
      </c>
      <c r="F10" s="1">
        <v>60</v>
      </c>
      <c r="G10" s="1">
        <v>1</v>
      </c>
      <c r="H10" s="1">
        <f t="shared" si="1"/>
        <v>70</v>
      </c>
    </row>
    <row r="11" spans="1:8" x14ac:dyDescent="0.3">
      <c r="A11" s="1" t="s">
        <v>15</v>
      </c>
      <c r="B11" s="1">
        <v>2</v>
      </c>
      <c r="C11" s="1">
        <v>60</v>
      </c>
      <c r="D11" s="1">
        <v>120</v>
      </c>
      <c r="E11" s="3">
        <f>C11/D11</f>
        <v>0.5</v>
      </c>
      <c r="F11" s="1">
        <v>60</v>
      </c>
      <c r="G11" s="1">
        <v>8</v>
      </c>
      <c r="H11" s="1">
        <f>(G11*C11)*B11</f>
        <v>960</v>
      </c>
    </row>
    <row r="12" spans="1:8" x14ac:dyDescent="0.3">
      <c r="A12" s="1" t="s">
        <v>16</v>
      </c>
      <c r="B12" s="1">
        <f>SUM(B2:B11)</f>
        <v>16</v>
      </c>
      <c r="C12" s="1">
        <f>SUM(C2:C11)</f>
        <v>744</v>
      </c>
      <c r="D12" s="1">
        <v>120</v>
      </c>
      <c r="E12" s="3">
        <f>SUM(E2:E11)</f>
        <v>6.2</v>
      </c>
      <c r="F12" s="1">
        <v>60</v>
      </c>
      <c r="G12" s="1">
        <f>SUM(G2:G11)</f>
        <v>54.7</v>
      </c>
      <c r="H12" s="1">
        <f>SUM(H2:H11)</f>
        <v>5446.2</v>
      </c>
    </row>
    <row r="14" spans="1:8" ht="57.6" x14ac:dyDescent="0.3">
      <c r="B14" s="5" t="s">
        <v>21</v>
      </c>
      <c r="C14" s="5" t="s">
        <v>20</v>
      </c>
      <c r="D14" s="5" t="s">
        <v>19</v>
      </c>
    </row>
    <row r="15" spans="1:8" x14ac:dyDescent="0.3">
      <c r="B15" s="1">
        <f>H12*30</f>
        <v>163386</v>
      </c>
      <c r="C15" s="1">
        <f>B15/1000</f>
        <v>163.386</v>
      </c>
      <c r="D15" s="4">
        <f>C15*890.22</f>
        <v>145449.48491999999</v>
      </c>
    </row>
    <row r="18" spans="1:10" ht="57.6" x14ac:dyDescent="0.3">
      <c r="A18" s="5" t="s">
        <v>0</v>
      </c>
      <c r="B18" s="5" t="s">
        <v>17</v>
      </c>
      <c r="C18" s="5" t="s">
        <v>9</v>
      </c>
      <c r="D18" s="5" t="s">
        <v>5</v>
      </c>
      <c r="E18" s="5" t="s">
        <v>6</v>
      </c>
      <c r="F18" s="5" t="s">
        <v>7</v>
      </c>
      <c r="G18" s="5" t="s">
        <v>8</v>
      </c>
      <c r="H18" s="5" t="s">
        <v>18</v>
      </c>
      <c r="J18">
        <v>4</v>
      </c>
    </row>
    <row r="19" spans="1:10" ht="15" customHeight="1" x14ac:dyDescent="0.3">
      <c r="A19" s="1" t="s">
        <v>2</v>
      </c>
      <c r="B19" s="1">
        <v>1</v>
      </c>
      <c r="C19" s="2">
        <v>180</v>
      </c>
      <c r="D19" s="1">
        <v>120</v>
      </c>
      <c r="E19" s="3">
        <f>C19/D19</f>
        <v>1.5</v>
      </c>
      <c r="F19" s="1">
        <v>60</v>
      </c>
      <c r="G19" s="1">
        <v>24</v>
      </c>
      <c r="H19" s="1">
        <f>(G19*C19)*B19</f>
        <v>4320</v>
      </c>
    </row>
    <row r="20" spans="1:10" x14ac:dyDescent="0.3">
      <c r="A20" s="6"/>
      <c r="B20" s="6"/>
      <c r="C20" s="6"/>
      <c r="D20" s="6"/>
      <c r="E20" s="7"/>
      <c r="F20" s="6"/>
      <c r="G20" s="6"/>
      <c r="H20" s="6"/>
    </row>
    <row r="21" spans="1:10" x14ac:dyDescent="0.3">
      <c r="A21" s="6"/>
      <c r="B21" s="6"/>
      <c r="C21" s="6"/>
      <c r="D21" s="6"/>
      <c r="E21" s="7"/>
      <c r="F21" s="6"/>
      <c r="G21" s="6"/>
      <c r="H21" s="6"/>
    </row>
    <row r="22" spans="1:10" x14ac:dyDescent="0.3">
      <c r="A22" s="6" t="s">
        <v>78</v>
      </c>
      <c r="B22" s="6">
        <v>85</v>
      </c>
      <c r="C22" s="6" t="s">
        <v>79</v>
      </c>
      <c r="D22" s="6"/>
      <c r="E22" s="7"/>
      <c r="F22" s="6"/>
      <c r="G22" s="6"/>
      <c r="H22" s="6"/>
    </row>
    <row r="23" spans="1:10" x14ac:dyDescent="0.3">
      <c r="A23" s="6" t="s">
        <v>80</v>
      </c>
      <c r="B23" s="7">
        <f>85/30</f>
        <v>2.8333333333333335</v>
      </c>
      <c r="C23" s="6" t="s">
        <v>37</v>
      </c>
      <c r="D23" s="6"/>
      <c r="E23" s="7"/>
      <c r="F23" s="6"/>
      <c r="G23" s="6"/>
      <c r="H23" s="6"/>
    </row>
    <row r="24" spans="1:10" x14ac:dyDescent="0.3">
      <c r="A24" s="6" t="s">
        <v>80</v>
      </c>
      <c r="B24" s="7">
        <f>B23*1000</f>
        <v>2833.3333333333335</v>
      </c>
      <c r="C24" s="6" t="s">
        <v>30</v>
      </c>
      <c r="D24" s="6"/>
      <c r="E24" s="7"/>
      <c r="F24" s="6"/>
      <c r="G24" s="6"/>
      <c r="H24" s="6"/>
    </row>
    <row r="25" spans="1:10" x14ac:dyDescent="0.3">
      <c r="A25" s="6"/>
      <c r="B25" s="6"/>
      <c r="C25" s="6"/>
      <c r="D25" s="6"/>
      <c r="E25" s="7"/>
      <c r="F25" s="6"/>
      <c r="G25" s="6"/>
      <c r="H25" s="6"/>
    </row>
    <row r="26" spans="1:10" x14ac:dyDescent="0.3">
      <c r="A26" s="13" t="s">
        <v>36</v>
      </c>
      <c r="B26" s="13" t="s">
        <v>35</v>
      </c>
      <c r="C26" s="13" t="s">
        <v>34</v>
      </c>
      <c r="D26" s="13" t="s">
        <v>45</v>
      </c>
      <c r="E26" s="7"/>
      <c r="F26" s="6"/>
      <c r="G26" s="6"/>
      <c r="H26" s="6"/>
    </row>
    <row r="27" spans="1:10" x14ac:dyDescent="0.3">
      <c r="A27" s="1" t="s">
        <v>32</v>
      </c>
      <c r="B27" s="19">
        <f>B24</f>
        <v>2833.3333333333335</v>
      </c>
      <c r="C27" s="9" t="s">
        <v>30</v>
      </c>
      <c r="D27" s="8"/>
      <c r="E27" s="7"/>
      <c r="F27" s="6"/>
      <c r="G27" s="6"/>
      <c r="H27" s="6"/>
    </row>
    <row r="28" spans="1:10" x14ac:dyDescent="0.3">
      <c r="A28" s="1" t="s">
        <v>33</v>
      </c>
      <c r="B28" s="8">
        <f>B27*30</f>
        <v>85000</v>
      </c>
      <c r="C28" s="9" t="s">
        <v>30</v>
      </c>
      <c r="D28" s="8"/>
      <c r="E28" s="7"/>
      <c r="F28" s="6"/>
      <c r="G28" s="6"/>
      <c r="H28" s="6"/>
    </row>
    <row r="29" spans="1:10" x14ac:dyDescent="0.3">
      <c r="A29" s="8" t="s">
        <v>38</v>
      </c>
      <c r="B29" s="10">
        <v>2.4660000000000002</v>
      </c>
      <c r="C29" s="8" t="s">
        <v>37</v>
      </c>
      <c r="D29" s="8" t="s">
        <v>81</v>
      </c>
      <c r="E29" s="7"/>
      <c r="F29" s="6"/>
      <c r="G29" s="6"/>
      <c r="H29" s="6"/>
    </row>
    <row r="30" spans="1:10" x14ac:dyDescent="0.3">
      <c r="A30" s="8" t="s">
        <v>22</v>
      </c>
      <c r="B30" s="8" t="s">
        <v>23</v>
      </c>
      <c r="C30" s="8"/>
      <c r="D30" s="8" t="s">
        <v>81</v>
      </c>
      <c r="E30" s="7"/>
      <c r="F30" s="6"/>
      <c r="G30" s="6"/>
      <c r="H30" s="6"/>
    </row>
    <row r="31" spans="1:10" x14ac:dyDescent="0.3">
      <c r="A31" s="8" t="s">
        <v>24</v>
      </c>
      <c r="B31" s="8" t="s">
        <v>25</v>
      </c>
      <c r="C31" s="8"/>
      <c r="D31" s="8"/>
      <c r="E31" s="7"/>
      <c r="F31" s="6"/>
      <c r="G31" s="6"/>
      <c r="H31" s="6"/>
    </row>
    <row r="32" spans="1:10" x14ac:dyDescent="0.3">
      <c r="A32" s="8" t="s">
        <v>26</v>
      </c>
      <c r="B32" s="8" t="s">
        <v>27</v>
      </c>
      <c r="C32" s="8"/>
      <c r="D32" s="8"/>
      <c r="E32" s="7"/>
      <c r="F32" s="6"/>
      <c r="G32" s="6"/>
      <c r="H32" s="6"/>
    </row>
    <row r="33" spans="1:8" x14ac:dyDescent="0.3">
      <c r="A33" s="8" t="s">
        <v>39</v>
      </c>
      <c r="B33" s="8">
        <v>3.4980000000000002</v>
      </c>
      <c r="C33" s="8" t="s">
        <v>37</v>
      </c>
      <c r="D33" s="8" t="s">
        <v>81</v>
      </c>
      <c r="E33" s="7"/>
      <c r="F33" s="6"/>
      <c r="G33" s="6"/>
      <c r="H33" s="6"/>
    </row>
    <row r="34" spans="1:8" x14ac:dyDescent="0.3">
      <c r="A34" s="8" t="s">
        <v>41</v>
      </c>
      <c r="B34" s="20">
        <f>B33</f>
        <v>3.4980000000000002</v>
      </c>
      <c r="C34" s="8" t="s">
        <v>40</v>
      </c>
      <c r="D34" s="8"/>
      <c r="E34" s="7"/>
      <c r="F34" s="6"/>
      <c r="G34" s="6"/>
      <c r="H34" s="6"/>
    </row>
    <row r="35" spans="1:8" x14ac:dyDescent="0.3">
      <c r="A35" s="8" t="s">
        <v>42</v>
      </c>
      <c r="B35" s="8">
        <f>(B27/(B29*1000))</f>
        <v>1.1489591781562585</v>
      </c>
      <c r="C35" s="8" t="s">
        <v>28</v>
      </c>
      <c r="D35" s="8"/>
      <c r="E35" s="7"/>
      <c r="F35" s="6"/>
      <c r="G35" s="6"/>
      <c r="H35" s="6"/>
    </row>
    <row r="36" spans="1:8" x14ac:dyDescent="0.3">
      <c r="A36" s="14" t="s">
        <v>43</v>
      </c>
      <c r="B36" s="14"/>
      <c r="C36" s="14"/>
      <c r="D36" s="14"/>
      <c r="E36" s="7"/>
      <c r="F36" s="6"/>
      <c r="G36" s="6"/>
      <c r="H36" s="6"/>
    </row>
    <row r="37" spans="1:8" x14ac:dyDescent="0.3">
      <c r="A37" s="8" t="s">
        <v>29</v>
      </c>
      <c r="B37" s="8">
        <v>550</v>
      </c>
      <c r="C37" s="8" t="s">
        <v>30</v>
      </c>
      <c r="D37" s="8" t="s">
        <v>82</v>
      </c>
      <c r="E37" s="6"/>
      <c r="F37" s="6"/>
      <c r="G37" s="6"/>
      <c r="H37" s="6"/>
    </row>
    <row r="38" spans="1:8" x14ac:dyDescent="0.3">
      <c r="A38" s="8" t="s">
        <v>31</v>
      </c>
      <c r="B38" s="12">
        <v>0.21</v>
      </c>
      <c r="C38" s="12"/>
      <c r="D38" s="8" t="s">
        <v>82</v>
      </c>
      <c r="E38" s="6"/>
      <c r="F38" s="6"/>
      <c r="G38" s="6"/>
      <c r="H38" s="6"/>
    </row>
    <row r="39" spans="1:8" x14ac:dyDescent="0.3">
      <c r="A39" s="8" t="s">
        <v>46</v>
      </c>
      <c r="B39" s="12">
        <v>2.3839999999999999</v>
      </c>
      <c r="C39" s="12" t="s">
        <v>49</v>
      </c>
      <c r="D39" s="8" t="s">
        <v>82</v>
      </c>
      <c r="E39" s="6"/>
      <c r="F39" s="6"/>
      <c r="G39" s="6"/>
      <c r="H39" s="6"/>
    </row>
    <row r="40" spans="1:8" x14ac:dyDescent="0.3">
      <c r="A40" s="8" t="s">
        <v>47</v>
      </c>
      <c r="B40" s="12">
        <v>1.0960000000000001</v>
      </c>
      <c r="C40" s="12" t="s">
        <v>49</v>
      </c>
      <c r="D40" s="8" t="s">
        <v>82</v>
      </c>
      <c r="E40" s="6"/>
      <c r="F40" s="6"/>
      <c r="G40" s="6"/>
      <c r="H40" s="6"/>
    </row>
    <row r="41" spans="1:8" x14ac:dyDescent="0.3">
      <c r="A41" s="8" t="s">
        <v>44</v>
      </c>
      <c r="B41" s="19">
        <f>B40*B39</f>
        <v>2.6128640000000001</v>
      </c>
      <c r="C41" s="8" t="s">
        <v>28</v>
      </c>
      <c r="D41" s="11"/>
      <c r="E41" s="6"/>
      <c r="F41" s="6"/>
      <c r="G41" s="6"/>
      <c r="H41" s="6"/>
    </row>
    <row r="42" spans="1:8" x14ac:dyDescent="0.3">
      <c r="A42" s="8" t="s">
        <v>48</v>
      </c>
      <c r="B42" s="4">
        <f>B35/B38</f>
        <v>5.4712341816964694</v>
      </c>
      <c r="C42" s="8" t="s">
        <v>28</v>
      </c>
      <c r="D42" s="1"/>
    </row>
    <row r="43" spans="1:8" x14ac:dyDescent="0.3">
      <c r="A43" s="15" t="s">
        <v>50</v>
      </c>
      <c r="B43" s="16"/>
      <c r="C43" s="16"/>
      <c r="D43" s="17"/>
    </row>
    <row r="44" spans="1:8" x14ac:dyDescent="0.3">
      <c r="A44" s="8" t="s">
        <v>51</v>
      </c>
      <c r="B44" s="21">
        <f>ROUND(((B42/B41)+0.25),0)</f>
        <v>2</v>
      </c>
      <c r="C44" s="1" t="s">
        <v>53</v>
      </c>
      <c r="D44" s="1"/>
    </row>
    <row r="45" spans="1:8" x14ac:dyDescent="0.3">
      <c r="A45" s="15" t="s">
        <v>52</v>
      </c>
      <c r="B45" s="16"/>
      <c r="C45" s="16"/>
      <c r="D45" s="17"/>
    </row>
    <row r="46" spans="1:8" x14ac:dyDescent="0.3">
      <c r="A46" s="8" t="s">
        <v>54</v>
      </c>
      <c r="B46" s="4">
        <f>B37*B44</f>
        <v>1100</v>
      </c>
      <c r="C46" s="1" t="s">
        <v>57</v>
      </c>
      <c r="D46" s="1"/>
    </row>
    <row r="47" spans="1:8" x14ac:dyDescent="0.3">
      <c r="A47" s="15" t="s">
        <v>55</v>
      </c>
      <c r="B47" s="16"/>
      <c r="C47" s="16"/>
      <c r="D47" s="17"/>
    </row>
    <row r="48" spans="1:8" x14ac:dyDescent="0.3">
      <c r="A48" s="8" t="s">
        <v>56</v>
      </c>
      <c r="B48" s="1">
        <f>B46*B34</f>
        <v>3847.8</v>
      </c>
      <c r="C48" s="1"/>
      <c r="D48" s="1"/>
    </row>
    <row r="49" spans="1:3" x14ac:dyDescent="0.3">
      <c r="A49" s="18"/>
    </row>
    <row r="50" spans="1:3" x14ac:dyDescent="0.3">
      <c r="A50" s="18"/>
    </row>
    <row r="51" spans="1:3" x14ac:dyDescent="0.3">
      <c r="A51" s="15" t="s">
        <v>63</v>
      </c>
      <c r="B51" s="16"/>
      <c r="C51" s="17"/>
    </row>
    <row r="52" spans="1:3" x14ac:dyDescent="0.3">
      <c r="A52" s="8" t="s">
        <v>62</v>
      </c>
      <c r="B52" s="1">
        <v>0.5</v>
      </c>
      <c r="C52" s="1"/>
    </row>
    <row r="53" spans="1:3" x14ac:dyDescent="0.3">
      <c r="A53" s="8" t="s">
        <v>59</v>
      </c>
      <c r="B53" s="1">
        <v>2</v>
      </c>
      <c r="C53" s="1" t="s">
        <v>60</v>
      </c>
    </row>
    <row r="54" spans="1:3" x14ac:dyDescent="0.3">
      <c r="A54" s="8" t="s">
        <v>58</v>
      </c>
      <c r="B54" s="1">
        <f>(B27/B52)*B53</f>
        <v>11333.333333333334</v>
      </c>
      <c r="C54" s="1" t="s">
        <v>70</v>
      </c>
    </row>
    <row r="55" spans="1:3" x14ac:dyDescent="0.3">
      <c r="A55" s="8" t="s">
        <v>69</v>
      </c>
      <c r="B55" s="1">
        <f>B54/12</f>
        <v>944.44444444444446</v>
      </c>
      <c r="C55" s="1" t="s">
        <v>71</v>
      </c>
    </row>
    <row r="56" spans="1:3" x14ac:dyDescent="0.3">
      <c r="A56" s="8" t="s">
        <v>66</v>
      </c>
      <c r="B56" s="1">
        <f>B54/24</f>
        <v>472.22222222222223</v>
      </c>
      <c r="C56" s="1" t="s">
        <v>71</v>
      </c>
    </row>
    <row r="57" spans="1:3" x14ac:dyDescent="0.3">
      <c r="A57" s="8" t="s">
        <v>67</v>
      </c>
      <c r="B57" s="1">
        <f>B54/36</f>
        <v>314.81481481481484</v>
      </c>
      <c r="C57" s="1" t="s">
        <v>71</v>
      </c>
    </row>
    <row r="58" spans="1:3" x14ac:dyDescent="0.3">
      <c r="A58" s="15" t="s">
        <v>72</v>
      </c>
      <c r="B58" s="16"/>
      <c r="C58" s="17"/>
    </row>
    <row r="59" spans="1:3" x14ac:dyDescent="0.3">
      <c r="A59" s="8" t="s">
        <v>76</v>
      </c>
      <c r="B59" s="1">
        <v>200</v>
      </c>
      <c r="C59" s="1" t="s">
        <v>71</v>
      </c>
    </row>
    <row r="60" spans="1:3" x14ac:dyDescent="0.3">
      <c r="A60" s="8" t="s">
        <v>77</v>
      </c>
      <c r="B60" s="4">
        <f>B55/B$59</f>
        <v>4.7222222222222223</v>
      </c>
      <c r="C60" s="1"/>
    </row>
    <row r="61" spans="1:3" x14ac:dyDescent="0.3">
      <c r="A61" s="8" t="s">
        <v>73</v>
      </c>
      <c r="B61" s="4">
        <f t="shared" ref="B61:B62" si="2">B56/B$59</f>
        <v>2.3611111111111112</v>
      </c>
      <c r="C61" s="1"/>
    </row>
    <row r="62" spans="1:3" x14ac:dyDescent="0.3">
      <c r="A62" s="8" t="s">
        <v>74</v>
      </c>
      <c r="B62" s="4">
        <f t="shared" si="2"/>
        <v>1.5740740740740742</v>
      </c>
      <c r="C62" s="1"/>
    </row>
    <row r="66" spans="1:3" x14ac:dyDescent="0.3">
      <c r="A66" s="15" t="s">
        <v>64</v>
      </c>
      <c r="B66" s="16"/>
      <c r="C66" s="17"/>
    </row>
    <row r="67" spans="1:3" x14ac:dyDescent="0.3">
      <c r="A67" s="1" t="s">
        <v>61</v>
      </c>
      <c r="B67" s="1">
        <v>0.8</v>
      </c>
      <c r="C67" s="1"/>
    </row>
    <row r="68" spans="1:3" x14ac:dyDescent="0.3">
      <c r="A68" s="8" t="s">
        <v>59</v>
      </c>
      <c r="B68" s="1">
        <v>0.5</v>
      </c>
      <c r="C68" s="1" t="s">
        <v>60</v>
      </c>
    </row>
    <row r="69" spans="1:3" x14ac:dyDescent="0.3">
      <c r="A69" s="8" t="s">
        <v>58</v>
      </c>
      <c r="B69" s="1">
        <f>(B27/B67)*B68</f>
        <v>1770.8333333333333</v>
      </c>
      <c r="C69" s="1" t="s">
        <v>70</v>
      </c>
    </row>
    <row r="70" spans="1:3" x14ac:dyDescent="0.3">
      <c r="A70" s="15" t="s">
        <v>65</v>
      </c>
      <c r="B70" s="16"/>
      <c r="C70" s="17"/>
    </row>
    <row r="71" spans="1:3" x14ac:dyDescent="0.3">
      <c r="A71" s="8" t="s">
        <v>66</v>
      </c>
      <c r="B71" s="1">
        <f>B69/24</f>
        <v>73.784722222222214</v>
      </c>
      <c r="C71" s="1" t="s">
        <v>71</v>
      </c>
    </row>
    <row r="72" spans="1:3" x14ac:dyDescent="0.3">
      <c r="A72" s="8" t="s">
        <v>67</v>
      </c>
      <c r="B72" s="1">
        <f>B69/36</f>
        <v>49.18981481481481</v>
      </c>
      <c r="C72" s="1" t="s">
        <v>71</v>
      </c>
    </row>
    <row r="73" spans="1:3" x14ac:dyDescent="0.3">
      <c r="A73" s="8" t="s">
        <v>68</v>
      </c>
      <c r="B73" s="1">
        <f>B69/48</f>
        <v>36.892361111111107</v>
      </c>
      <c r="C73" s="1" t="s">
        <v>71</v>
      </c>
    </row>
    <row r="74" spans="1:3" x14ac:dyDescent="0.3">
      <c r="A74" s="15" t="s">
        <v>72</v>
      </c>
      <c r="B74" s="16"/>
      <c r="C74" s="17"/>
    </row>
    <row r="75" spans="1:3" x14ac:dyDescent="0.3">
      <c r="A75" s="8" t="s">
        <v>76</v>
      </c>
      <c r="B75" s="1">
        <v>10</v>
      </c>
      <c r="C75" s="1" t="s">
        <v>71</v>
      </c>
    </row>
    <row r="76" spans="1:3" x14ac:dyDescent="0.3">
      <c r="A76" s="8" t="s">
        <v>73</v>
      </c>
      <c r="B76" s="4">
        <f>B71/B$75</f>
        <v>7.3784722222222214</v>
      </c>
      <c r="C76" s="1"/>
    </row>
    <row r="77" spans="1:3" x14ac:dyDescent="0.3">
      <c r="A77" s="8" t="s">
        <v>74</v>
      </c>
      <c r="B77" s="4">
        <f t="shared" ref="B77:B78" si="3">B72/B$75</f>
        <v>4.918981481481481</v>
      </c>
      <c r="C77" s="1"/>
    </row>
    <row r="78" spans="1:3" x14ac:dyDescent="0.3">
      <c r="A78" s="8" t="s">
        <v>75</v>
      </c>
      <c r="B78" s="4">
        <f t="shared" si="3"/>
        <v>3.6892361111111107</v>
      </c>
      <c r="C78" s="1"/>
    </row>
  </sheetData>
  <mergeCells count="9">
    <mergeCell ref="A36:D36"/>
    <mergeCell ref="A43:D43"/>
    <mergeCell ref="A45:D45"/>
    <mergeCell ref="A47:D47"/>
    <mergeCell ref="A66:C66"/>
    <mergeCell ref="A74:C74"/>
    <mergeCell ref="A70:C70"/>
    <mergeCell ref="A51:C51"/>
    <mergeCell ref="A58:C58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 Vargas Borda</dc:creator>
  <cp:lastModifiedBy>Juan Sebastian Vargas Borda</cp:lastModifiedBy>
  <cp:lastPrinted>2024-06-08T15:18:59Z</cp:lastPrinted>
  <dcterms:created xsi:type="dcterms:W3CDTF">2024-05-25T20:33:11Z</dcterms:created>
  <dcterms:modified xsi:type="dcterms:W3CDTF">2024-06-23T04:18:11Z</dcterms:modified>
</cp:coreProperties>
</file>