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C Control\0 GitHub\Sector-Files\_Shared Resources\TopSky\Maps\"/>
    </mc:Choice>
  </mc:AlternateContent>
  <xr:revisionPtr revIDLastSave="0" documentId="13_ncr:1_{1F28118E-E343-4AAF-9463-899143EC78FE}" xr6:coauthVersionLast="47" xr6:coauthVersionMax="47" xr10:uidLastSave="{00000000-0000-0000-0000-000000000000}"/>
  <bookViews>
    <workbookView xWindow="57480" yWindow="-1770" windowWidth="29040" windowHeight="16440" xr2:uid="{E399FE3A-1A43-4FB0-821E-D14D49ABF7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7" i="1" l="1"/>
  <c r="P27" i="1"/>
  <c r="O27" i="1"/>
  <c r="N27" i="1"/>
  <c r="L27" i="1"/>
  <c r="Q26" i="1"/>
  <c r="P26" i="1"/>
  <c r="O26" i="1"/>
  <c r="N26" i="1"/>
  <c r="L26" i="1"/>
  <c r="Q25" i="1"/>
  <c r="P25" i="1"/>
  <c r="O25" i="1"/>
  <c r="N25" i="1"/>
  <c r="L25" i="1"/>
  <c r="Q24" i="1"/>
  <c r="O24" i="1"/>
  <c r="N24" i="1"/>
  <c r="L24" i="1"/>
  <c r="P24" i="1" s="1"/>
  <c r="Q23" i="1"/>
  <c r="P23" i="1"/>
  <c r="O23" i="1"/>
  <c r="N23" i="1"/>
  <c r="L23" i="1"/>
  <c r="Q22" i="1"/>
  <c r="O22" i="1"/>
  <c r="N22" i="1"/>
  <c r="L22" i="1"/>
  <c r="P22" i="1" s="1"/>
  <c r="A27" i="1"/>
  <c r="A26" i="1"/>
  <c r="A25" i="1"/>
  <c r="A24" i="1"/>
  <c r="A23" i="1"/>
  <c r="A22" i="1"/>
  <c r="Q20" i="1"/>
  <c r="P20" i="1"/>
  <c r="O20" i="1"/>
  <c r="N20" i="1"/>
  <c r="L20" i="1"/>
  <c r="Q19" i="1"/>
  <c r="P19" i="1"/>
  <c r="O19" i="1"/>
  <c r="N19" i="1"/>
  <c r="L19" i="1"/>
  <c r="Q18" i="1"/>
  <c r="O18" i="1"/>
  <c r="N18" i="1"/>
  <c r="L18" i="1"/>
  <c r="P18" i="1" s="1"/>
  <c r="Q17" i="1"/>
  <c r="P17" i="1"/>
  <c r="O17" i="1"/>
  <c r="N17" i="1"/>
  <c r="L17" i="1"/>
  <c r="Q16" i="1"/>
  <c r="P16" i="1"/>
  <c r="O16" i="1"/>
  <c r="N16" i="1"/>
  <c r="L16" i="1"/>
  <c r="Q15" i="1"/>
  <c r="O15" i="1"/>
  <c r="N15" i="1"/>
  <c r="L15" i="1"/>
  <c r="P15" i="1" s="1"/>
  <c r="Q14" i="1"/>
  <c r="O14" i="1"/>
  <c r="N14" i="1"/>
  <c r="L14" i="1"/>
  <c r="P14" i="1" s="1"/>
  <c r="Q13" i="1"/>
  <c r="P13" i="1"/>
  <c r="O13" i="1"/>
  <c r="N13" i="1"/>
  <c r="L13" i="1"/>
  <c r="Q12" i="1"/>
  <c r="P12" i="1"/>
  <c r="O12" i="1"/>
  <c r="N12" i="1"/>
  <c r="L12" i="1"/>
  <c r="Q11" i="1"/>
  <c r="P11" i="1"/>
  <c r="O11" i="1"/>
  <c r="N11" i="1"/>
  <c r="L11" i="1"/>
  <c r="A20" i="1"/>
  <c r="A19" i="1"/>
  <c r="A18" i="1"/>
  <c r="A17" i="1"/>
  <c r="A16" i="1"/>
  <c r="A15" i="1"/>
  <c r="A14" i="1"/>
  <c r="A13" i="1"/>
  <c r="A12" i="1"/>
  <c r="A11" i="1"/>
  <c r="A7" i="1"/>
  <c r="A8" i="1"/>
  <c r="A9" i="1"/>
  <c r="Q9" i="1"/>
  <c r="O9" i="1"/>
  <c r="N9" i="1"/>
  <c r="L9" i="1"/>
  <c r="P9" i="1" s="1"/>
  <c r="Q8" i="1"/>
  <c r="O8" i="1"/>
  <c r="N8" i="1"/>
  <c r="L8" i="1"/>
  <c r="P8" i="1" s="1"/>
  <c r="Q7" i="1"/>
  <c r="O7" i="1"/>
  <c r="N7" i="1"/>
  <c r="L7" i="1"/>
  <c r="P7" i="1" s="1"/>
  <c r="P3" i="1"/>
  <c r="P4" i="1"/>
  <c r="P5" i="1"/>
  <c r="Q3" i="1"/>
  <c r="Q4" i="1"/>
  <c r="Q5" i="1"/>
  <c r="Q6" i="1"/>
  <c r="Q2" i="1"/>
  <c r="L5" i="1"/>
  <c r="L6" i="1"/>
  <c r="P6" i="1" s="1"/>
  <c r="L2" i="1"/>
  <c r="P2" i="1" s="1"/>
  <c r="O3" i="1"/>
  <c r="O4" i="1"/>
  <c r="O5" i="1"/>
  <c r="O6" i="1"/>
  <c r="O2" i="1"/>
  <c r="N3" i="1"/>
  <c r="N4" i="1"/>
  <c r="N5" i="1"/>
  <c r="N6" i="1"/>
  <c r="N2" i="1"/>
  <c r="A3" i="1"/>
  <c r="L3" i="1" s="1"/>
  <c r="A4" i="1"/>
  <c r="L4" i="1" s="1"/>
  <c r="A5" i="1"/>
  <c r="A6" i="1"/>
  <c r="A2" i="1"/>
</calcChain>
</file>

<file path=xl/sharedStrings.xml><?xml version="1.0" encoding="utf-8"?>
<sst xmlns="http://schemas.openxmlformats.org/spreadsheetml/2006/main" count="202" uniqueCount="87">
  <si>
    <t>NAME</t>
  </si>
  <si>
    <t>LNM COORD</t>
  </si>
  <si>
    <t>GNG COORD</t>
  </si>
  <si>
    <t>ALTITUDE</t>
  </si>
  <si>
    <t>VFR</t>
  </si>
  <si>
    <t>SYMBOL:VFR:</t>
  </si>
  <si>
    <t>SYMBOL:LABELVFR:</t>
  </si>
  <si>
    <t>:27:-32</t>
  </si>
  <si>
    <t>OBSTACLE</t>
  </si>
  <si>
    <t>TEXT:</t>
  </si>
  <si>
    <t>SYMBOL:OBST:</t>
  </si>
  <si>
    <t>VFR SYMBOL</t>
  </si>
  <si>
    <t>LABELVFR</t>
  </si>
  <si>
    <t>TEXT</t>
  </si>
  <si>
    <t>OSBST</t>
  </si>
  <si>
    <t>Tarrafal</t>
  </si>
  <si>
    <t>15° 16' 39.52" N 23° 45' 12.02" W</t>
  </si>
  <si>
    <t>Porto Rincao</t>
  </si>
  <si>
    <t>15° 3' 36.68" N 23° 45' 50.64" W</t>
  </si>
  <si>
    <t>Ribeira Grande de Santiago</t>
  </si>
  <si>
    <t>14° 55' 6.88" N 23° 36' 19.01" W</t>
  </si>
  <si>
    <t>Pedra Badejo</t>
  </si>
  <si>
    <t>15° 8' 12.93" N 23° 31' 59.46" W</t>
  </si>
  <si>
    <t>Monte Braga</t>
  </si>
  <si>
    <t>15° 18' 44.40" N 23° 43' 56.93" W</t>
  </si>
  <si>
    <t>Monte Achada</t>
  </si>
  <si>
    <t>15° 2' 31.63" N 23° 42' 32.27" W</t>
  </si>
  <si>
    <t>Picto d'Antonia</t>
  </si>
  <si>
    <t>15° 3' 3.26" N 23° 38' 6.85" W</t>
  </si>
  <si>
    <t>Monte Chamine</t>
  </si>
  <si>
    <t>15° 2' 2.39" N 23° 32' 13.98" W</t>
  </si>
  <si>
    <t>N015.16.39.520:W023.45.12.020</t>
  </si>
  <si>
    <t>N015.03.36.680:W023.45.50.640</t>
  </si>
  <si>
    <t>N014.55.06.880:W023.36.19.010</t>
  </si>
  <si>
    <t>N015.08.12.930:W023.31.59.460</t>
  </si>
  <si>
    <t>N015.18.44.400:W023.43.56.930</t>
  </si>
  <si>
    <t>N015.02.31.630:W023.42.32.270</t>
  </si>
  <si>
    <t>N015.03.03.260:W023.38.06.850</t>
  </si>
  <si>
    <t>N015.02.02.390:W023.32.13.980</t>
  </si>
  <si>
    <t>14° 51' 49.35" N 24° 44' 47.04" W</t>
  </si>
  <si>
    <t>Old Esperadinha Airfield</t>
  </si>
  <si>
    <t>14° 50' 10.49" N 24° 44' 10.65" W</t>
  </si>
  <si>
    <t>Lomba Tantum</t>
  </si>
  <si>
    <t>14° 48' 44.01" N 24° 42' 2.19" W</t>
  </si>
  <si>
    <t>Chao Formoso</t>
  </si>
  <si>
    <t>14° 49' 19.34" N 24° 41' 56.16" W</t>
  </si>
  <si>
    <t>Morra das Pedras</t>
  </si>
  <si>
    <t>14° 49' 51.67" N 24° 41' 40.33" W</t>
  </si>
  <si>
    <t>Monte Miranda</t>
  </si>
  <si>
    <t>14° 52' 16.97" N 24° 41' 44.97" W</t>
  </si>
  <si>
    <t>Nova Sintra</t>
  </si>
  <si>
    <t>14° 53' 15.66" N 24° 40' 50.27" W</t>
  </si>
  <si>
    <t>Furna</t>
  </si>
  <si>
    <t>14° 53' 10.80" N 24° 42' 19.07" W</t>
  </si>
  <si>
    <t>Monte Gambla</t>
  </si>
  <si>
    <t>14° 51' 34.12" N 24° 42' 53.21" W</t>
  </si>
  <si>
    <t>Nossa Senhora do Monte</t>
  </si>
  <si>
    <t>14° 51' 4.85" N 24° 42' 17.06" W</t>
  </si>
  <si>
    <t>Fontainhas</t>
  </si>
  <si>
    <t>N014.51.49.350:W024.44.47.040</t>
  </si>
  <si>
    <t>N014.50.10.490:W024.44.10.650</t>
  </si>
  <si>
    <t>N014.48.44.010:W024.42.02.190</t>
  </si>
  <si>
    <t>N014.49.19.340:W024.41.56.160</t>
  </si>
  <si>
    <t>N014.49.51.670:W024.41.40.330</t>
  </si>
  <si>
    <t>N014.52.16.970:W024.41.44.970</t>
  </si>
  <si>
    <t>N014.53.15.660:W024.40.50.270</t>
  </si>
  <si>
    <t>N014.53.10.800:W024.42.19.070</t>
  </si>
  <si>
    <t>N014.51.34.120:W024.42.53.210</t>
  </si>
  <si>
    <t>N014.51.04.850:W024.42.17.060</t>
  </si>
  <si>
    <t>Pico de Fogo</t>
  </si>
  <si>
    <t>14° 56' 58.02" N 24° 20' 32.73" W</t>
  </si>
  <si>
    <t>Mosteiros Airfield</t>
  </si>
  <si>
    <t>15° 2' 41.78" N 24° 20' 23.11" W</t>
  </si>
  <si>
    <t>14° 59' 54.06" N 24° 24' 42.52" W</t>
  </si>
  <si>
    <t>Monte Preto</t>
  </si>
  <si>
    <t>14° 50' 56.78" N 24° 21' 19.66" W</t>
  </si>
  <si>
    <t>Fonte Aleixo</t>
  </si>
  <si>
    <t>14° 53' 24.01" N 24° 17' 39.89" W</t>
  </si>
  <si>
    <t>Cova Figueira</t>
  </si>
  <si>
    <t>Monte Almada</t>
  </si>
  <si>
    <t>14° 55' 23.98" N 24° 29' 15.97" W</t>
  </si>
  <si>
    <t>N014.56.58.020:W024.20.32.730</t>
  </si>
  <si>
    <t>N015.02.41.780:W024.20.23.110</t>
  </si>
  <si>
    <t>N014.59.54.060:W024.24.42.520</t>
  </si>
  <si>
    <t>N014.50.56.780:W024.21.19.660</t>
  </si>
  <si>
    <t>N014.53.24.010:W024.17.39.890</t>
  </si>
  <si>
    <t>N014.55.23.980:W024.29.15.970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</si>
</sst>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0" fontId="1" fillId="3" borderId="0" xfId="0" applyFont="1" applyFill="1"/>
    <xf numFmtId="0" fontId="0" fillId="3" borderId="0" xfId="0" applyFill="1"/>
    <xf numFmtId="2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9406-0038-4220-A166-C0B27B52C8D5}">
  <dimension ref="A1:Q27"/>
  <sheetViews>
    <sheetView tabSelected="1" workbookViewId="0">
      <selection activeCell="Q22" sqref="Q22:Q27"/>
    </sheetView>
  </sheetViews>
  <sheetFormatPr defaultRowHeight="15" x14ac:dyDescent="0.25"/>
  <cols>
    <col min="2" max="2" width="9.42578125" bestFit="1" customWidth="1"/>
    <col min="3" max="3" width="19.85546875" style="4" bestFit="1" customWidth="1"/>
    <col min="4" max="4" width="29" bestFit="1" customWidth="1"/>
    <col min="7" max="7" width="12.7109375" bestFit="1" customWidth="1"/>
    <col min="8" max="8" width="18.140625" bestFit="1" customWidth="1"/>
    <col min="11" max="11" width="14" bestFit="1" customWidth="1"/>
    <col min="12" max="12" width="24.42578125" bestFit="1" customWidth="1"/>
    <col min="14" max="14" width="11.42578125" style="6" customWidth="1"/>
    <col min="15" max="17" width="9.140625" style="6"/>
  </cols>
  <sheetData>
    <row r="1" spans="1:17" s="1" customFormat="1" x14ac:dyDescent="0.25">
      <c r="B1" s="1" t="s">
        <v>3</v>
      </c>
      <c r="C1" s="2" t="s">
        <v>0</v>
      </c>
      <c r="D1" s="1" t="s">
        <v>1</v>
      </c>
      <c r="E1" s="1" t="s">
        <v>2</v>
      </c>
      <c r="G1" s="1" t="s">
        <v>4</v>
      </c>
      <c r="J1" s="1" t="s">
        <v>8</v>
      </c>
      <c r="N1" s="5" t="s">
        <v>11</v>
      </c>
      <c r="O1" s="5" t="s">
        <v>12</v>
      </c>
      <c r="P1" s="5" t="s">
        <v>13</v>
      </c>
      <c r="Q1" s="5" t="s">
        <v>14</v>
      </c>
    </row>
    <row r="2" spans="1:17" x14ac:dyDescent="0.25">
      <c r="A2" s="7">
        <f>B2*3.28084</f>
        <v>0</v>
      </c>
      <c r="C2" s="3" t="s">
        <v>15</v>
      </c>
      <c r="D2" t="s">
        <v>16</v>
      </c>
      <c r="E2" s="8" t="s">
        <v>31</v>
      </c>
      <c r="G2" t="s">
        <v>5</v>
      </c>
      <c r="H2" t="s">
        <v>6</v>
      </c>
      <c r="I2" t="s">
        <v>7</v>
      </c>
      <c r="J2" t="s">
        <v>9</v>
      </c>
      <c r="K2" t="s">
        <v>10</v>
      </c>
      <c r="L2" t="str">
        <f>":"&amp;B2&amp;" m / "&amp;A2&amp;" ft:0:20"</f>
        <v>: m / 0 ft:0:20</v>
      </c>
      <c r="N2" s="6" t="str">
        <f>IF(B2="",G2&amp;E2,"")</f>
        <v>SYMBOL:VFR:N015.16.39.520:W023.45.12.020</v>
      </c>
      <c r="O2" s="6" t="str">
        <f>IF(C2="","",H2&amp;E2&amp;":"&amp;C2&amp;I2)</f>
        <v>SYMBOL:LABELVFR:N015.16.39.520:W023.45.12.020:Tarrafal:27:-32</v>
      </c>
      <c r="P2" s="6" t="str">
        <f>IF(B2="","",J2&amp;E2&amp;L2)</f>
        <v/>
      </c>
      <c r="Q2" s="6" t="str">
        <f>IF(B2="","",K2&amp;E2)</f>
        <v/>
      </c>
    </row>
    <row r="3" spans="1:17" x14ac:dyDescent="0.25">
      <c r="A3" s="7">
        <f t="shared" ref="A3:A27" si="0">B3*3.28084</f>
        <v>0</v>
      </c>
      <c r="C3" s="3" t="s">
        <v>17</v>
      </c>
      <c r="D3" t="s">
        <v>18</v>
      </c>
      <c r="E3" s="8" t="s">
        <v>32</v>
      </c>
      <c r="G3" t="s">
        <v>5</v>
      </c>
      <c r="H3" t="s">
        <v>6</v>
      </c>
      <c r="I3" t="s">
        <v>7</v>
      </c>
      <c r="J3" t="s">
        <v>9</v>
      </c>
      <c r="K3" t="s">
        <v>10</v>
      </c>
      <c r="L3" t="str">
        <f t="shared" ref="L3:L6" si="1">":"&amp;B3&amp;" m / "&amp;A3&amp;" ft:0:20"</f>
        <v>: m / 0 ft:0:20</v>
      </c>
      <c r="N3" s="6" t="str">
        <f t="shared" ref="N3:N6" si="2">IF(B3="",G3&amp;E3,"")</f>
        <v>SYMBOL:VFR:N015.03.36.680:W023.45.50.640</v>
      </c>
      <c r="O3" s="6" t="str">
        <f t="shared" ref="O3:O6" si="3">IF(C3="","",H3&amp;E3&amp;":"&amp;C3&amp;I3)</f>
        <v>SYMBOL:LABELVFR:N015.03.36.680:W023.45.50.640:Porto Rincao:27:-32</v>
      </c>
      <c r="P3" s="6" t="str">
        <f t="shared" ref="P3:P6" si="4">IF(B3="","",J3&amp;E3&amp;L3)</f>
        <v/>
      </c>
      <c r="Q3" s="6" t="str">
        <f t="shared" ref="Q3:Q6" si="5">IF(B3="","",K3&amp;E3)</f>
        <v/>
      </c>
    </row>
    <row r="4" spans="1:17" x14ac:dyDescent="0.25">
      <c r="A4" s="7">
        <f t="shared" si="0"/>
        <v>0</v>
      </c>
      <c r="C4" s="4" t="s">
        <v>19</v>
      </c>
      <c r="D4" t="s">
        <v>20</v>
      </c>
      <c r="E4" s="8" t="s">
        <v>33</v>
      </c>
      <c r="G4" t="s">
        <v>5</v>
      </c>
      <c r="H4" t="s">
        <v>6</v>
      </c>
      <c r="I4" t="s">
        <v>7</v>
      </c>
      <c r="J4" t="s">
        <v>9</v>
      </c>
      <c r="K4" t="s">
        <v>10</v>
      </c>
      <c r="L4" t="str">
        <f t="shared" si="1"/>
        <v>: m / 0 ft:0:20</v>
      </c>
      <c r="N4" s="6" t="str">
        <f t="shared" si="2"/>
        <v>SYMBOL:VFR:N014.55.06.880:W023.36.19.010</v>
      </c>
      <c r="O4" s="6" t="str">
        <f t="shared" si="3"/>
        <v>SYMBOL:LABELVFR:N014.55.06.880:W023.36.19.010:Ribeira Grande de Santiago:27:-32</v>
      </c>
      <c r="P4" s="6" t="str">
        <f t="shared" si="4"/>
        <v/>
      </c>
      <c r="Q4" s="6" t="str">
        <f t="shared" si="5"/>
        <v/>
      </c>
    </row>
    <row r="5" spans="1:17" x14ac:dyDescent="0.25">
      <c r="A5" s="7">
        <f t="shared" si="0"/>
        <v>0</v>
      </c>
      <c r="C5" s="4" t="s">
        <v>21</v>
      </c>
      <c r="D5" t="s">
        <v>22</v>
      </c>
      <c r="E5" s="8" t="s">
        <v>34</v>
      </c>
      <c r="G5" t="s">
        <v>5</v>
      </c>
      <c r="H5" t="s">
        <v>6</v>
      </c>
      <c r="I5" t="s">
        <v>7</v>
      </c>
      <c r="J5" t="s">
        <v>9</v>
      </c>
      <c r="K5" t="s">
        <v>10</v>
      </c>
      <c r="L5" t="str">
        <f t="shared" si="1"/>
        <v>: m / 0 ft:0:20</v>
      </c>
      <c r="N5" s="6" t="str">
        <f t="shared" si="2"/>
        <v>SYMBOL:VFR:N015.08.12.930:W023.31.59.460</v>
      </c>
      <c r="O5" s="6" t="str">
        <f t="shared" si="3"/>
        <v>SYMBOL:LABELVFR:N015.08.12.930:W023.31.59.460:Pedra Badejo:27:-32</v>
      </c>
      <c r="P5" s="6" t="str">
        <f t="shared" si="4"/>
        <v/>
      </c>
      <c r="Q5" s="6" t="str">
        <f t="shared" si="5"/>
        <v/>
      </c>
    </row>
    <row r="6" spans="1:17" x14ac:dyDescent="0.25">
      <c r="A6" s="7">
        <f t="shared" si="0"/>
        <v>980.97115999999994</v>
      </c>
      <c r="B6">
        <v>299</v>
      </c>
      <c r="C6" s="4" t="s">
        <v>23</v>
      </c>
      <c r="D6" t="s">
        <v>24</v>
      </c>
      <c r="E6" s="8" t="s">
        <v>35</v>
      </c>
      <c r="G6" t="s">
        <v>5</v>
      </c>
      <c r="H6" t="s">
        <v>6</v>
      </c>
      <c r="I6" t="s">
        <v>7</v>
      </c>
      <c r="J6" t="s">
        <v>9</v>
      </c>
      <c r="K6" t="s">
        <v>10</v>
      </c>
      <c r="L6" t="str">
        <f t="shared" si="1"/>
        <v>:299 m / 980.97116 ft:0:20</v>
      </c>
      <c r="N6" s="6" t="str">
        <f t="shared" si="2"/>
        <v/>
      </c>
      <c r="O6" s="6" t="str">
        <f t="shared" si="3"/>
        <v>SYMBOL:LABELVFR:N015.18.44.400:W023.43.56.930:Monte Braga:27:-32</v>
      </c>
      <c r="P6" s="6" t="str">
        <f t="shared" si="4"/>
        <v>TEXT:N015.18.44.400:W023.43.56.930:299 m / 980.97116 ft:0:20</v>
      </c>
      <c r="Q6" s="6" t="str">
        <f t="shared" si="5"/>
        <v>SYMBOL:OBST:N015.18.44.400:W023.43.56.930</v>
      </c>
    </row>
    <row r="7" spans="1:17" x14ac:dyDescent="0.25">
      <c r="A7" s="7">
        <f t="shared" si="0"/>
        <v>1988.18904</v>
      </c>
      <c r="B7">
        <v>606</v>
      </c>
      <c r="C7" s="4" t="s">
        <v>25</v>
      </c>
      <c r="D7" t="s">
        <v>26</v>
      </c>
      <c r="E7" s="8" t="s">
        <v>36</v>
      </c>
      <c r="G7" t="s">
        <v>5</v>
      </c>
      <c r="H7" t="s">
        <v>6</v>
      </c>
      <c r="I7" t="s">
        <v>7</v>
      </c>
      <c r="J7" t="s">
        <v>9</v>
      </c>
      <c r="K7" t="s">
        <v>10</v>
      </c>
      <c r="L7" t="str">
        <f t="shared" ref="L7:L9" si="6">":"&amp;B7&amp;" m / "&amp;A7&amp;" ft:0:20"</f>
        <v>:606 m / 1988.18904 ft:0:20</v>
      </c>
      <c r="N7" s="6" t="str">
        <f t="shared" ref="N7:N9" si="7">IF(B7="",G7&amp;E7,"")</f>
        <v/>
      </c>
      <c r="O7" s="6" t="str">
        <f t="shared" ref="O7:O9" si="8">IF(C7="","",H7&amp;E7&amp;":"&amp;C7&amp;I7)</f>
        <v>SYMBOL:LABELVFR:N015.02.31.630:W023.42.32.270:Monte Achada:27:-32</v>
      </c>
      <c r="P7" s="6" t="str">
        <f t="shared" ref="P7:P9" si="9">IF(B7="","",J7&amp;E7&amp;L7)</f>
        <v>TEXT:N015.02.31.630:W023.42.32.270:606 m / 1988.18904 ft:0:20</v>
      </c>
      <c r="Q7" s="6" t="str">
        <f t="shared" ref="Q7:Q9" si="10">IF(B7="","",K7&amp;E7)</f>
        <v>SYMBOL:OBST:N015.02.31.630:W023.42.32.270</v>
      </c>
    </row>
    <row r="8" spans="1:17" x14ac:dyDescent="0.25">
      <c r="A8" s="7">
        <f t="shared" si="0"/>
        <v>4573.4909600000001</v>
      </c>
      <c r="B8">
        <v>1394</v>
      </c>
      <c r="C8" s="4" t="s">
        <v>27</v>
      </c>
      <c r="D8" t="s">
        <v>28</v>
      </c>
      <c r="E8" s="8" t="s">
        <v>37</v>
      </c>
      <c r="G8" t="s">
        <v>5</v>
      </c>
      <c r="H8" t="s">
        <v>6</v>
      </c>
      <c r="I8" t="s">
        <v>7</v>
      </c>
      <c r="J8" t="s">
        <v>9</v>
      </c>
      <c r="K8" t="s">
        <v>10</v>
      </c>
      <c r="L8" t="str">
        <f t="shared" si="6"/>
        <v>:1394 m / 4573.49096 ft:0:20</v>
      </c>
      <c r="N8" s="6" t="str">
        <f t="shared" si="7"/>
        <v/>
      </c>
      <c r="O8" s="6" t="str">
        <f t="shared" si="8"/>
        <v>SYMBOL:LABELVFR:N015.03.03.260:W023.38.06.850:Picto d'Antonia:27:-32</v>
      </c>
      <c r="P8" s="6" t="str">
        <f t="shared" si="9"/>
        <v>TEXT:N015.03.03.260:W023.38.06.850:1394 m / 4573.49096 ft:0:20</v>
      </c>
      <c r="Q8" s="6" t="str">
        <f t="shared" si="10"/>
        <v>SYMBOL:OBST:N015.03.03.260:W023.38.06.850</v>
      </c>
    </row>
    <row r="9" spans="1:17" x14ac:dyDescent="0.25">
      <c r="A9" s="7">
        <f t="shared" si="0"/>
        <v>2375.32816</v>
      </c>
      <c r="B9">
        <v>724</v>
      </c>
      <c r="C9" s="4" t="s">
        <v>29</v>
      </c>
      <c r="D9" t="s">
        <v>30</v>
      </c>
      <c r="E9" s="8" t="s">
        <v>38</v>
      </c>
      <c r="G9" t="s">
        <v>5</v>
      </c>
      <c r="H9" t="s">
        <v>6</v>
      </c>
      <c r="I9" t="s">
        <v>7</v>
      </c>
      <c r="J9" t="s">
        <v>9</v>
      </c>
      <c r="K9" t="s">
        <v>10</v>
      </c>
      <c r="L9" t="str">
        <f t="shared" si="6"/>
        <v>:724 m / 2375.32816 ft:0:20</v>
      </c>
      <c r="N9" s="6" t="str">
        <f t="shared" si="7"/>
        <v/>
      </c>
      <c r="O9" s="6" t="str">
        <f t="shared" si="8"/>
        <v>SYMBOL:LABELVFR:N015.02.02.390:W023.32.13.980:Monte Chamine:27:-32</v>
      </c>
      <c r="P9" s="6" t="str">
        <f t="shared" si="9"/>
        <v>TEXT:N015.02.02.390:W023.32.13.980:724 m / 2375.32816 ft:0:20</v>
      </c>
      <c r="Q9" s="6" t="str">
        <f t="shared" si="10"/>
        <v>SYMBOL:OBST:N015.02.02.390:W023.32.13.980</v>
      </c>
    </row>
    <row r="11" spans="1:17" x14ac:dyDescent="0.25">
      <c r="A11" s="7">
        <f t="shared" si="0"/>
        <v>0</v>
      </c>
      <c r="C11" s="4" t="s">
        <v>40</v>
      </c>
      <c r="D11" t="s">
        <v>39</v>
      </c>
      <c r="E11" s="8" t="s">
        <v>59</v>
      </c>
      <c r="G11" t="s">
        <v>5</v>
      </c>
      <c r="H11" t="s">
        <v>6</v>
      </c>
      <c r="I11" t="s">
        <v>7</v>
      </c>
      <c r="J11" t="s">
        <v>9</v>
      </c>
      <c r="K11" t="s">
        <v>10</v>
      </c>
      <c r="L11" t="str">
        <f t="shared" ref="L11:L20" si="11">":"&amp;B11&amp;" m / "&amp;A11&amp;" ft:0:20"</f>
        <v>: m / 0 ft:0:20</v>
      </c>
      <c r="N11" s="6" t="str">
        <f t="shared" ref="N11:N20" si="12">IF(B11="",G11&amp;E11,"")</f>
        <v>SYMBOL:VFR:N014.51.49.350:W024.44.47.040</v>
      </c>
      <c r="O11" s="6" t="str">
        <f t="shared" ref="O11:O20" si="13">IF(C11="","",H11&amp;E11&amp;":"&amp;C11&amp;I11)</f>
        <v>SYMBOL:LABELVFR:N014.51.49.350:W024.44.47.040:Old Esperadinha Airfield:27:-32</v>
      </c>
      <c r="P11" s="6" t="str">
        <f t="shared" ref="P11:P20" si="14">IF(B11="","",J11&amp;E11&amp;L11)</f>
        <v/>
      </c>
      <c r="Q11" s="6" t="str">
        <f t="shared" ref="Q11:Q20" si="15">IF(B11="","",K11&amp;E11)</f>
        <v/>
      </c>
    </row>
    <row r="12" spans="1:17" x14ac:dyDescent="0.25">
      <c r="A12" s="7">
        <f t="shared" si="0"/>
        <v>0</v>
      </c>
      <c r="C12" s="4" t="s">
        <v>42</v>
      </c>
      <c r="D12" t="s">
        <v>41</v>
      </c>
      <c r="E12" s="8" t="s">
        <v>60</v>
      </c>
      <c r="G12" t="s">
        <v>5</v>
      </c>
      <c r="H12" t="s">
        <v>6</v>
      </c>
      <c r="I12" t="s">
        <v>7</v>
      </c>
      <c r="J12" t="s">
        <v>9</v>
      </c>
      <c r="K12" t="s">
        <v>10</v>
      </c>
      <c r="L12" t="str">
        <f t="shared" si="11"/>
        <v>: m / 0 ft:0:20</v>
      </c>
      <c r="N12" s="6" t="str">
        <f t="shared" si="12"/>
        <v>SYMBOL:VFR:N014.50.10.490:W024.44.10.650</v>
      </c>
      <c r="O12" s="6" t="str">
        <f t="shared" si="13"/>
        <v>SYMBOL:LABELVFR:N014.50.10.490:W024.44.10.650:Lomba Tantum:27:-32</v>
      </c>
      <c r="P12" s="6" t="str">
        <f t="shared" si="14"/>
        <v/>
      </c>
      <c r="Q12" s="6" t="str">
        <f t="shared" si="15"/>
        <v/>
      </c>
    </row>
    <row r="13" spans="1:17" x14ac:dyDescent="0.25">
      <c r="A13" s="7">
        <f t="shared" si="0"/>
        <v>1141.7323200000001</v>
      </c>
      <c r="B13">
        <v>348</v>
      </c>
      <c r="C13" s="4" t="s">
        <v>44</v>
      </c>
      <c r="D13" t="s">
        <v>43</v>
      </c>
      <c r="E13" s="8" t="s">
        <v>61</v>
      </c>
      <c r="G13" t="s">
        <v>5</v>
      </c>
      <c r="H13" t="s">
        <v>6</v>
      </c>
      <c r="I13" t="s">
        <v>7</v>
      </c>
      <c r="J13" t="s">
        <v>9</v>
      </c>
      <c r="K13" t="s">
        <v>10</v>
      </c>
      <c r="L13" t="str">
        <f t="shared" si="11"/>
        <v>:348 m / 1141.73232 ft:0:20</v>
      </c>
      <c r="N13" s="6" t="str">
        <f t="shared" si="12"/>
        <v/>
      </c>
      <c r="O13" s="6" t="str">
        <f t="shared" si="13"/>
        <v>SYMBOL:LABELVFR:N014.48.44.010:W024.42.02.190:Chao Formoso:27:-32</v>
      </c>
      <c r="P13" s="6" t="str">
        <f t="shared" si="14"/>
        <v>TEXT:N014.48.44.010:W024.42.02.190:348 m / 1141.73232 ft:0:20</v>
      </c>
      <c r="Q13" s="6" t="str">
        <f t="shared" si="15"/>
        <v>SYMBOL:OBST:N014.48.44.010:W024.42.02.190</v>
      </c>
    </row>
    <row r="14" spans="1:17" x14ac:dyDescent="0.25">
      <c r="A14" s="7">
        <f t="shared" si="0"/>
        <v>1768.37276</v>
      </c>
      <c r="B14">
        <v>539</v>
      </c>
      <c r="C14" s="4" t="s">
        <v>46</v>
      </c>
      <c r="D14" t="s">
        <v>45</v>
      </c>
      <c r="E14" s="8" t="s">
        <v>62</v>
      </c>
      <c r="G14" t="s">
        <v>5</v>
      </c>
      <c r="H14" t="s">
        <v>6</v>
      </c>
      <c r="I14" t="s">
        <v>7</v>
      </c>
      <c r="J14" t="s">
        <v>9</v>
      </c>
      <c r="K14" t="s">
        <v>10</v>
      </c>
      <c r="L14" t="str">
        <f t="shared" si="11"/>
        <v>:539 m / 1768.37276 ft:0:20</v>
      </c>
      <c r="N14" s="6" t="str">
        <f t="shared" si="12"/>
        <v/>
      </c>
      <c r="O14" s="6" t="str">
        <f t="shared" si="13"/>
        <v>SYMBOL:LABELVFR:N014.49.19.340:W024.41.56.160:Morra das Pedras:27:-32</v>
      </c>
      <c r="P14" s="6" t="str">
        <f t="shared" si="14"/>
        <v>TEXT:N014.49.19.340:W024.41.56.160:539 m / 1768.37276 ft:0:20</v>
      </c>
      <c r="Q14" s="6" t="str">
        <f t="shared" si="15"/>
        <v>SYMBOL:OBST:N014.49.19.340:W024.41.56.160</v>
      </c>
    </row>
    <row r="15" spans="1:17" x14ac:dyDescent="0.25">
      <c r="A15" s="7">
        <f t="shared" si="0"/>
        <v>2414.6982400000002</v>
      </c>
      <c r="B15">
        <v>736</v>
      </c>
      <c r="C15" s="4" t="s">
        <v>48</v>
      </c>
      <c r="D15" t="s">
        <v>47</v>
      </c>
      <c r="E15" s="8" t="s">
        <v>63</v>
      </c>
      <c r="G15" t="s">
        <v>5</v>
      </c>
      <c r="H15" t="s">
        <v>6</v>
      </c>
      <c r="I15" t="s">
        <v>7</v>
      </c>
      <c r="J15" t="s">
        <v>9</v>
      </c>
      <c r="K15" t="s">
        <v>10</v>
      </c>
      <c r="L15" t="str">
        <f t="shared" si="11"/>
        <v>:736 m / 2414.69824 ft:0:20</v>
      </c>
      <c r="N15" s="6" t="str">
        <f t="shared" si="12"/>
        <v/>
      </c>
      <c r="O15" s="6" t="str">
        <f t="shared" si="13"/>
        <v>SYMBOL:LABELVFR:N014.49.51.670:W024.41.40.330:Monte Miranda:27:-32</v>
      </c>
      <c r="P15" s="6" t="str">
        <f t="shared" si="14"/>
        <v>TEXT:N014.49.51.670:W024.41.40.330:736 m / 2414.69824 ft:0:20</v>
      </c>
      <c r="Q15" s="6" t="str">
        <f t="shared" si="15"/>
        <v>SYMBOL:OBST:N014.49.51.670:W024.41.40.330</v>
      </c>
    </row>
    <row r="16" spans="1:17" x14ac:dyDescent="0.25">
      <c r="A16" s="7">
        <f t="shared" si="0"/>
        <v>0</v>
      </c>
      <c r="C16" s="4" t="s">
        <v>50</v>
      </c>
      <c r="D16" t="s">
        <v>49</v>
      </c>
      <c r="E16" s="8" t="s">
        <v>64</v>
      </c>
      <c r="G16" t="s">
        <v>5</v>
      </c>
      <c r="H16" t="s">
        <v>6</v>
      </c>
      <c r="I16" t="s">
        <v>7</v>
      </c>
      <c r="J16" t="s">
        <v>9</v>
      </c>
      <c r="K16" t="s">
        <v>10</v>
      </c>
      <c r="L16" t="str">
        <f t="shared" si="11"/>
        <v>: m / 0 ft:0:20</v>
      </c>
      <c r="N16" s="6" t="str">
        <f t="shared" si="12"/>
        <v>SYMBOL:VFR:N014.52.16.970:W024.41.44.970</v>
      </c>
      <c r="O16" s="6" t="str">
        <f t="shared" si="13"/>
        <v>SYMBOL:LABELVFR:N014.52.16.970:W024.41.44.970:Nova Sintra:27:-32</v>
      </c>
      <c r="P16" s="6" t="str">
        <f t="shared" si="14"/>
        <v/>
      </c>
      <c r="Q16" s="6" t="str">
        <f t="shared" si="15"/>
        <v/>
      </c>
    </row>
    <row r="17" spans="1:17" x14ac:dyDescent="0.25">
      <c r="A17" s="7">
        <f t="shared" si="0"/>
        <v>0</v>
      </c>
      <c r="C17" s="4" t="s">
        <v>52</v>
      </c>
      <c r="D17" t="s">
        <v>51</v>
      </c>
      <c r="E17" s="8" t="s">
        <v>65</v>
      </c>
      <c r="G17" t="s">
        <v>5</v>
      </c>
      <c r="H17" t="s">
        <v>6</v>
      </c>
      <c r="I17" t="s">
        <v>7</v>
      </c>
      <c r="J17" t="s">
        <v>9</v>
      </c>
      <c r="K17" t="s">
        <v>10</v>
      </c>
      <c r="L17" t="str">
        <f t="shared" si="11"/>
        <v>: m / 0 ft:0:20</v>
      </c>
      <c r="N17" s="6" t="str">
        <f t="shared" si="12"/>
        <v>SYMBOL:VFR:N014.53.15.660:W024.40.50.270</v>
      </c>
      <c r="O17" s="6" t="str">
        <f t="shared" si="13"/>
        <v>SYMBOL:LABELVFR:N014.53.15.660:W024.40.50.270:Furna:27:-32</v>
      </c>
      <c r="P17" s="6" t="str">
        <f t="shared" si="14"/>
        <v/>
      </c>
      <c r="Q17" s="6" t="str">
        <f t="shared" si="15"/>
        <v/>
      </c>
    </row>
    <row r="18" spans="1:17" x14ac:dyDescent="0.25">
      <c r="A18" s="7">
        <f t="shared" si="0"/>
        <v>1420.6037200000001</v>
      </c>
      <c r="B18">
        <v>433</v>
      </c>
      <c r="C18" s="4" t="s">
        <v>54</v>
      </c>
      <c r="D18" t="s">
        <v>53</v>
      </c>
      <c r="E18" s="8" t="s">
        <v>66</v>
      </c>
      <c r="G18" t="s">
        <v>5</v>
      </c>
      <c r="H18" t="s">
        <v>6</v>
      </c>
      <c r="I18" t="s">
        <v>7</v>
      </c>
      <c r="J18" t="s">
        <v>9</v>
      </c>
      <c r="K18" t="s">
        <v>10</v>
      </c>
      <c r="L18" t="str">
        <f t="shared" si="11"/>
        <v>:433 m / 1420.60372 ft:0:20</v>
      </c>
      <c r="N18" s="6" t="str">
        <f t="shared" si="12"/>
        <v/>
      </c>
      <c r="O18" s="6" t="str">
        <f t="shared" si="13"/>
        <v>SYMBOL:LABELVFR:N014.53.10.800:W024.42.19.070:Monte Gambla:27:-32</v>
      </c>
      <c r="P18" s="6" t="str">
        <f t="shared" si="14"/>
        <v>TEXT:N014.53.10.800:W024.42.19.070:433 m / 1420.60372 ft:0:20</v>
      </c>
      <c r="Q18" s="6" t="str">
        <f t="shared" si="15"/>
        <v>SYMBOL:OBST:N014.53.10.800:W024.42.19.070</v>
      </c>
    </row>
    <row r="19" spans="1:17" x14ac:dyDescent="0.25">
      <c r="A19" s="7">
        <f t="shared" si="0"/>
        <v>0</v>
      </c>
      <c r="C19" s="4" t="s">
        <v>56</v>
      </c>
      <c r="D19" t="s">
        <v>55</v>
      </c>
      <c r="E19" s="8" t="s">
        <v>67</v>
      </c>
      <c r="G19" t="s">
        <v>5</v>
      </c>
      <c r="H19" t="s">
        <v>6</v>
      </c>
      <c r="I19" t="s">
        <v>7</v>
      </c>
      <c r="J19" t="s">
        <v>9</v>
      </c>
      <c r="K19" t="s">
        <v>10</v>
      </c>
      <c r="L19" t="str">
        <f t="shared" si="11"/>
        <v>: m / 0 ft:0:20</v>
      </c>
      <c r="N19" s="6" t="str">
        <f t="shared" si="12"/>
        <v>SYMBOL:VFR:N014.51.34.120:W024.42.53.210</v>
      </c>
      <c r="O19" s="6" t="str">
        <f t="shared" si="13"/>
        <v>SYMBOL:LABELVFR:N014.51.34.120:W024.42.53.210:Nossa Senhora do Monte:27:-32</v>
      </c>
      <c r="P19" s="6" t="str">
        <f t="shared" si="14"/>
        <v/>
      </c>
      <c r="Q19" s="6" t="str">
        <f t="shared" si="15"/>
        <v/>
      </c>
    </row>
    <row r="20" spans="1:17" x14ac:dyDescent="0.25">
      <c r="A20" s="7">
        <f t="shared" si="0"/>
        <v>3202.0998399999999</v>
      </c>
      <c r="B20">
        <v>976</v>
      </c>
      <c r="C20" s="4" t="s">
        <v>58</v>
      </c>
      <c r="D20" t="s">
        <v>57</v>
      </c>
      <c r="E20" s="8" t="s">
        <v>68</v>
      </c>
      <c r="G20" t="s">
        <v>5</v>
      </c>
      <c r="H20" t="s">
        <v>6</v>
      </c>
      <c r="I20" t="s">
        <v>7</v>
      </c>
      <c r="J20" t="s">
        <v>9</v>
      </c>
      <c r="K20" t="s">
        <v>10</v>
      </c>
      <c r="L20" t="str">
        <f t="shared" si="11"/>
        <v>:976 m / 3202.09984 ft:0:20</v>
      </c>
      <c r="N20" s="6" t="str">
        <f t="shared" si="12"/>
        <v/>
      </c>
      <c r="O20" s="6" t="str">
        <f t="shared" si="13"/>
        <v>SYMBOL:LABELVFR:N014.51.04.850:W024.42.17.060:Fontainhas:27:-32</v>
      </c>
      <c r="P20" s="6" t="str">
        <f t="shared" si="14"/>
        <v>TEXT:N014.51.04.850:W024.42.17.060:976 m / 3202.09984 ft:0:20</v>
      </c>
      <c r="Q20" s="6" t="str">
        <f t="shared" si="15"/>
        <v>SYMBOL:OBST:N014.51.04.850:W024.42.17.060</v>
      </c>
    </row>
    <row r="22" spans="1:17" x14ac:dyDescent="0.25">
      <c r="A22" s="7">
        <f t="shared" si="0"/>
        <v>9281.4963599999992</v>
      </c>
      <c r="B22">
        <v>2829</v>
      </c>
      <c r="C22" s="4" t="s">
        <v>69</v>
      </c>
      <c r="D22" t="s">
        <v>70</v>
      </c>
      <c r="E22" s="8" t="s">
        <v>81</v>
      </c>
      <c r="G22" t="s">
        <v>5</v>
      </c>
      <c r="H22" t="s">
        <v>6</v>
      </c>
      <c r="I22" t="s">
        <v>7</v>
      </c>
      <c r="J22" t="s">
        <v>9</v>
      </c>
      <c r="K22" t="s">
        <v>10</v>
      </c>
      <c r="L22" t="str">
        <f t="shared" ref="L22:L27" si="16">":"&amp;B22&amp;" m / "&amp;A22&amp;" ft:0:20"</f>
        <v>:2829 m / 9281.49636 ft:0:20</v>
      </c>
      <c r="N22" s="6" t="str">
        <f t="shared" ref="N22:N27" si="17">IF(B22="",G22&amp;E22,"")</f>
        <v/>
      </c>
      <c r="O22" s="6" t="str">
        <f t="shared" ref="O22:O27" si="18">IF(C22="","",H22&amp;E22&amp;":"&amp;C22&amp;I22)</f>
        <v>SYMBOL:LABELVFR:N014.56.58.020:W024.20.32.730:Pico de Fogo:27:-32</v>
      </c>
      <c r="P22" s="6" t="str">
        <f t="shared" ref="P22:P27" si="19">IF(B22="","",J22&amp;E22&amp;L22)</f>
        <v>TEXT:N014.56.58.020:W024.20.32.730:2829 m / 9281.49636 ft:0:20</v>
      </c>
      <c r="Q22" s="6" t="str">
        <f t="shared" ref="Q22:Q27" si="20">IF(B22="","",K22&amp;E22)</f>
        <v>SYMBOL:OBST:N014.56.58.020:W024.20.32.730</v>
      </c>
    </row>
    <row r="23" spans="1:17" x14ac:dyDescent="0.25">
      <c r="A23" s="7">
        <f t="shared" si="0"/>
        <v>0</v>
      </c>
      <c r="C23" s="4" t="s">
        <v>71</v>
      </c>
      <c r="D23" t="s">
        <v>72</v>
      </c>
      <c r="E23" s="8" t="s">
        <v>82</v>
      </c>
      <c r="G23" t="s">
        <v>5</v>
      </c>
      <c r="H23" t="s">
        <v>6</v>
      </c>
      <c r="I23" t="s">
        <v>7</v>
      </c>
      <c r="J23" t="s">
        <v>9</v>
      </c>
      <c r="K23" t="s">
        <v>10</v>
      </c>
      <c r="L23" t="str">
        <f t="shared" si="16"/>
        <v>: m / 0 ft:0:20</v>
      </c>
      <c r="N23" s="6" t="str">
        <f t="shared" si="17"/>
        <v>SYMBOL:VFR:N015.02.41.780:W024.20.23.110</v>
      </c>
      <c r="O23" s="6" t="str">
        <f t="shared" si="18"/>
        <v>SYMBOL:LABELVFR:N015.02.41.780:W024.20.23.110:Mosteiros Airfield:27:-32</v>
      </c>
      <c r="P23" s="6" t="str">
        <f t="shared" si="19"/>
        <v/>
      </c>
      <c r="Q23" s="6" t="str">
        <f t="shared" si="20"/>
        <v/>
      </c>
    </row>
    <row r="24" spans="1:17" x14ac:dyDescent="0.25">
      <c r="A24" s="7">
        <f t="shared" si="0"/>
        <v>3421.9161199999999</v>
      </c>
      <c r="B24">
        <v>1043</v>
      </c>
      <c r="C24" s="4" t="s">
        <v>74</v>
      </c>
      <c r="D24" t="s">
        <v>73</v>
      </c>
      <c r="E24" s="8" t="s">
        <v>83</v>
      </c>
      <c r="G24" t="s">
        <v>5</v>
      </c>
      <c r="H24" t="s">
        <v>6</v>
      </c>
      <c r="I24" t="s">
        <v>7</v>
      </c>
      <c r="J24" t="s">
        <v>9</v>
      </c>
      <c r="K24" t="s">
        <v>10</v>
      </c>
      <c r="L24" t="str">
        <f t="shared" si="16"/>
        <v>:1043 m / 3421.91612 ft:0:20</v>
      </c>
      <c r="N24" s="6" t="str">
        <f t="shared" si="17"/>
        <v/>
      </c>
      <c r="O24" s="6" t="str">
        <f t="shared" si="18"/>
        <v>SYMBOL:LABELVFR:N014.59.54.060:W024.24.42.520:Monte Preto:27:-32</v>
      </c>
      <c r="P24" s="6" t="str">
        <f t="shared" si="19"/>
        <v>TEXT:N014.59.54.060:W024.24.42.520:1043 m / 3421.91612 ft:0:20</v>
      </c>
      <c r="Q24" s="6" t="str">
        <f t="shared" si="20"/>
        <v>SYMBOL:OBST:N014.59.54.060:W024.24.42.520</v>
      </c>
    </row>
    <row r="25" spans="1:17" x14ac:dyDescent="0.25">
      <c r="A25" s="7">
        <f t="shared" si="0"/>
        <v>0</v>
      </c>
      <c r="C25" s="4" t="s">
        <v>76</v>
      </c>
      <c r="D25" t="s">
        <v>75</v>
      </c>
      <c r="E25" s="8" t="s">
        <v>84</v>
      </c>
      <c r="G25" t="s">
        <v>5</v>
      </c>
      <c r="H25" t="s">
        <v>6</v>
      </c>
      <c r="I25" t="s">
        <v>7</v>
      </c>
      <c r="J25" t="s">
        <v>9</v>
      </c>
      <c r="K25" t="s">
        <v>10</v>
      </c>
      <c r="L25" t="str">
        <f t="shared" si="16"/>
        <v>: m / 0 ft:0:20</v>
      </c>
      <c r="N25" s="6" t="str">
        <f t="shared" si="17"/>
        <v>SYMBOL:VFR:N014.50.56.780:W024.21.19.660</v>
      </c>
      <c r="O25" s="6" t="str">
        <f t="shared" si="18"/>
        <v>SYMBOL:LABELVFR:N014.50.56.780:W024.21.19.660:Fonte Aleixo:27:-32</v>
      </c>
      <c r="P25" s="6" t="str">
        <f t="shared" si="19"/>
        <v/>
      </c>
      <c r="Q25" s="6" t="str">
        <f t="shared" si="20"/>
        <v/>
      </c>
    </row>
    <row r="26" spans="1:17" x14ac:dyDescent="0.25">
      <c r="A26" s="7">
        <f t="shared" si="0"/>
        <v>0</v>
      </c>
      <c r="C26" s="4" t="s">
        <v>78</v>
      </c>
      <c r="D26" t="s">
        <v>77</v>
      </c>
      <c r="E26" s="8" t="s">
        <v>85</v>
      </c>
      <c r="G26" t="s">
        <v>5</v>
      </c>
      <c r="H26" t="s">
        <v>6</v>
      </c>
      <c r="I26" t="s">
        <v>7</v>
      </c>
      <c r="J26" t="s">
        <v>9</v>
      </c>
      <c r="K26" t="s">
        <v>10</v>
      </c>
      <c r="L26" t="str">
        <f t="shared" si="16"/>
        <v>: m / 0 ft:0:20</v>
      </c>
      <c r="N26" s="6" t="str">
        <f t="shared" si="17"/>
        <v>SYMBOL:VFR:N014.53.24.010:W024.17.39.890</v>
      </c>
      <c r="O26" s="6" t="str">
        <f t="shared" si="18"/>
        <v>SYMBOL:LABELVFR:N014.53.24.010:W024.17.39.890:Cova Figueira:27:-32</v>
      </c>
      <c r="P26" s="6" t="str">
        <f t="shared" si="19"/>
        <v/>
      </c>
      <c r="Q26" s="6" t="str">
        <f t="shared" si="20"/>
        <v/>
      </c>
    </row>
    <row r="27" spans="1:17" x14ac:dyDescent="0.25">
      <c r="A27" s="7">
        <f t="shared" si="0"/>
        <v>1072.8346799999999</v>
      </c>
      <c r="B27">
        <v>327</v>
      </c>
      <c r="C27" s="4" t="s">
        <v>79</v>
      </c>
      <c r="D27" t="s">
        <v>80</v>
      </c>
      <c r="E27" s="8" t="s">
        <v>86</v>
      </c>
      <c r="G27" t="s">
        <v>5</v>
      </c>
      <c r="H27" t="s">
        <v>6</v>
      </c>
      <c r="I27" t="s">
        <v>7</v>
      </c>
      <c r="J27" t="s">
        <v>9</v>
      </c>
      <c r="K27" t="s">
        <v>10</v>
      </c>
      <c r="L27" t="str">
        <f t="shared" si="16"/>
        <v>:327 m / 1072.83468 ft:0:20</v>
      </c>
      <c r="N27" s="6" t="str">
        <f t="shared" si="17"/>
        <v/>
      </c>
      <c r="O27" s="6" t="str">
        <f t="shared" si="18"/>
        <v>SYMBOL:LABELVFR:N014.55.23.980:W024.29.15.970:Monte Almada:27:-32</v>
      </c>
      <c r="P27" s="6" t="str">
        <f t="shared" si="19"/>
        <v>TEXT:N014.55.23.980:W024.29.15.970:327 m / 1072.83468 ft:0:20</v>
      </c>
      <c r="Q27" s="6" t="str">
        <f t="shared" si="20"/>
        <v>SYMBOL:OBST:N014.55.23.980:W024.29.15.970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2022-07-02T14:28:11Z</dcterms:created>
  <dcterms:modified xsi:type="dcterms:W3CDTF">2022-07-04T21:05:28Z</dcterms:modified>
</cp:coreProperties>
</file>