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aps\"/>
    </mc:Choice>
  </mc:AlternateContent>
  <xr:revisionPtr revIDLastSave="0" documentId="13_ncr:1_{FE952C7A-8405-4B73-BEEB-9B4742138E39}" xr6:coauthVersionLast="47" xr6:coauthVersionMax="47" xr10:uidLastSave="{00000000-0000-0000-0000-000000000000}"/>
  <bookViews>
    <workbookView xWindow="28680" yWindow="-1785" windowWidth="29040" windowHeight="16440" xr2:uid="{E399FE3A-1A43-4FB0-821E-D14D49ABF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Q9" i="1"/>
  <c r="O9" i="1"/>
  <c r="N9" i="1"/>
  <c r="L9" i="1"/>
  <c r="P9" i="1" s="1"/>
  <c r="Q8" i="1"/>
  <c r="O8" i="1"/>
  <c r="N8" i="1"/>
  <c r="L8" i="1"/>
  <c r="P8" i="1" s="1"/>
  <c r="Q7" i="1"/>
  <c r="O7" i="1"/>
  <c r="N7" i="1"/>
  <c r="L7" i="1"/>
  <c r="P7" i="1" s="1"/>
  <c r="P3" i="1"/>
  <c r="P4" i="1"/>
  <c r="P5" i="1"/>
  <c r="Q3" i="1"/>
  <c r="Q4" i="1"/>
  <c r="Q5" i="1"/>
  <c r="Q6" i="1"/>
  <c r="Q2" i="1"/>
  <c r="L5" i="1"/>
  <c r="L6" i="1"/>
  <c r="P6" i="1" s="1"/>
  <c r="L2" i="1"/>
  <c r="P2" i="1" s="1"/>
  <c r="O3" i="1"/>
  <c r="O4" i="1"/>
  <c r="O5" i="1"/>
  <c r="O6" i="1"/>
  <c r="O2" i="1"/>
  <c r="N3" i="1"/>
  <c r="N4" i="1"/>
  <c r="N5" i="1"/>
  <c r="N6" i="1"/>
  <c r="N2" i="1"/>
  <c r="A3" i="1"/>
  <c r="L3" i="1" s="1"/>
  <c r="A4" i="1"/>
  <c r="L4" i="1" s="1"/>
  <c r="A5" i="1"/>
  <c r="A6" i="1"/>
  <c r="A2" i="1"/>
</calcChain>
</file>

<file path=xl/sharedStrings.xml><?xml version="1.0" encoding="utf-8"?>
<sst xmlns="http://schemas.openxmlformats.org/spreadsheetml/2006/main" count="74" uniqueCount="39">
  <si>
    <t>NAME</t>
  </si>
  <si>
    <t>LNM COORD</t>
  </si>
  <si>
    <t>GNG COORD</t>
  </si>
  <si>
    <t>ALTITUDE</t>
  </si>
  <si>
    <t>VFR</t>
  </si>
  <si>
    <t>SYMBOL:VFR:</t>
  </si>
  <si>
    <t>SYMBOL:LABELVFR:</t>
  </si>
  <si>
    <t>:27:-32</t>
  </si>
  <si>
    <t>OBSTACLE</t>
  </si>
  <si>
    <t>TEXT:</t>
  </si>
  <si>
    <t>SYMBOL:OBST:</t>
  </si>
  <si>
    <t>VFR SYMBOL</t>
  </si>
  <si>
    <t>LABELVFR</t>
  </si>
  <si>
    <t>TEXT</t>
  </si>
  <si>
    <t>OSBST</t>
  </si>
  <si>
    <t>Tarrafal</t>
  </si>
  <si>
    <t>15° 16' 39.52" N 23° 45' 12.02" W</t>
  </si>
  <si>
    <t>Porto Rincao</t>
  </si>
  <si>
    <t>15° 3' 36.68" N 23° 45' 50.64" W</t>
  </si>
  <si>
    <t>Ribeira Grande de Santiago</t>
  </si>
  <si>
    <t>14° 55' 6.88" N 23° 36' 19.01" W</t>
  </si>
  <si>
    <t>Pedra Badejo</t>
  </si>
  <si>
    <t>15° 8' 12.93" N 23° 31' 59.46" W</t>
  </si>
  <si>
    <t>Monte Braga</t>
  </si>
  <si>
    <t>15° 18' 44.40" N 23° 43' 56.93" W</t>
  </si>
  <si>
    <t>Monte Achada</t>
  </si>
  <si>
    <t>15° 2' 31.63" N 23° 42' 32.27" W</t>
  </si>
  <si>
    <t>Picto d'Antonia</t>
  </si>
  <si>
    <t>15° 3' 3.26" N 23° 38' 6.85" W</t>
  </si>
  <si>
    <t>Monte Chamine</t>
  </si>
  <si>
    <t>15° 2' 2.39" N 23° 32' 13.98" W</t>
  </si>
  <si>
    <t>N015.16.39.520:W023.45.12.020</t>
  </si>
  <si>
    <t>N015.03.36.680:W023.45.50.640</t>
  </si>
  <si>
    <t>N014.55.06.880:W023.36.19.010</t>
  </si>
  <si>
    <t>N015.08.12.930:W023.31.59.460</t>
  </si>
  <si>
    <t>N015.18.44.400:W023.43.56.930</t>
  </si>
  <si>
    <t>N015.02.31.630:W023.42.32.270</t>
  </si>
  <si>
    <t>N015.03.03.260:W023.38.06.850</t>
  </si>
  <si>
    <t>N015.02.02.390:W023.32.13.980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</si>
</sst>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" fillId="3" borderId="0" xfId="0" applyFont="1" applyFill="1"/>
    <xf numFmtId="0" fontId="0" fillId="3" borderId="0" xfId="0" applyFill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9406-0038-4220-A166-C0B27B52C8D5}">
  <dimension ref="A1:Q9"/>
  <sheetViews>
    <sheetView tabSelected="1" workbookViewId="0">
      <selection activeCell="Q6" sqref="Q6:Q9"/>
    </sheetView>
  </sheetViews>
  <sheetFormatPr defaultRowHeight="15" x14ac:dyDescent="0.25"/>
  <cols>
    <col min="2" max="2" width="9.42578125" bestFit="1" customWidth="1"/>
    <col min="3" max="3" width="19.85546875" style="4" bestFit="1" customWidth="1"/>
    <col min="4" max="4" width="29" bestFit="1" customWidth="1"/>
    <col min="7" max="7" width="12.7109375" bestFit="1" customWidth="1"/>
    <col min="8" max="8" width="18.140625" bestFit="1" customWidth="1"/>
    <col min="11" max="11" width="14" bestFit="1" customWidth="1"/>
    <col min="12" max="12" width="24.42578125" bestFit="1" customWidth="1"/>
    <col min="14" max="17" width="9.140625" style="6"/>
  </cols>
  <sheetData>
    <row r="1" spans="1:17" s="1" customFormat="1" x14ac:dyDescent="0.25">
      <c r="B1" s="1" t="s">
        <v>3</v>
      </c>
      <c r="C1" s="2" t="s">
        <v>0</v>
      </c>
      <c r="D1" s="1" t="s">
        <v>1</v>
      </c>
      <c r="E1" s="1" t="s">
        <v>2</v>
      </c>
      <c r="G1" s="1" t="s">
        <v>4</v>
      </c>
      <c r="J1" s="1" t="s">
        <v>8</v>
      </c>
      <c r="N1" s="5" t="s">
        <v>11</v>
      </c>
      <c r="O1" s="5" t="s">
        <v>12</v>
      </c>
      <c r="P1" s="5" t="s">
        <v>13</v>
      </c>
      <c r="Q1" s="5" t="s">
        <v>14</v>
      </c>
    </row>
    <row r="2" spans="1:17" x14ac:dyDescent="0.25">
      <c r="A2" s="7">
        <f>B2*3.28084</f>
        <v>0</v>
      </c>
      <c r="C2" s="3" t="s">
        <v>15</v>
      </c>
      <c r="D2" t="s">
        <v>16</v>
      </c>
      <c r="E2" s="8" t="s">
        <v>31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tr">
        <f>":"&amp;B2&amp;" m / "&amp;A2&amp;" ft:0:20"</f>
        <v>: m / 0 ft:0:20</v>
      </c>
      <c r="N2" s="6" t="str">
        <f>IF(B2="",G2&amp;E2,"")</f>
        <v>SYMBOL:VFR:N015.16.39.520:W023.45.12.020</v>
      </c>
      <c r="O2" s="6" t="str">
        <f>IF(C2="","",H2&amp;E2&amp;":"&amp;C2&amp;I2)</f>
        <v>SYMBOL:LABELVFR:N015.16.39.520:W023.45.12.020:Tarrafal:27:-32</v>
      </c>
      <c r="P2" s="6" t="str">
        <f>IF(B2="","",J2&amp;E2&amp;L2)</f>
        <v/>
      </c>
      <c r="Q2" s="6" t="str">
        <f>IF(B2="","",K2&amp;E2)</f>
        <v/>
      </c>
    </row>
    <row r="3" spans="1:17" x14ac:dyDescent="0.25">
      <c r="A3" s="7">
        <f t="shared" ref="A3:A9" si="0">B3*3.28084</f>
        <v>0</v>
      </c>
      <c r="C3" s="3" t="s">
        <v>17</v>
      </c>
      <c r="D3" t="s">
        <v>18</v>
      </c>
      <c r="E3" s="8" t="s">
        <v>32</v>
      </c>
      <c r="G3" t="s">
        <v>5</v>
      </c>
      <c r="H3" t="s">
        <v>6</v>
      </c>
      <c r="I3" t="s">
        <v>7</v>
      </c>
      <c r="J3" t="s">
        <v>9</v>
      </c>
      <c r="K3" t="s">
        <v>10</v>
      </c>
      <c r="L3" t="str">
        <f t="shared" ref="L3:L6" si="1">":"&amp;B3&amp;" m / "&amp;A3&amp;" ft:0:20"</f>
        <v>: m / 0 ft:0:20</v>
      </c>
      <c r="N3" s="6" t="str">
        <f t="shared" ref="N3:N6" si="2">IF(B3="",G3&amp;E3,"")</f>
        <v>SYMBOL:VFR:N015.03.36.680:W023.45.50.640</v>
      </c>
      <c r="O3" s="6" t="str">
        <f t="shared" ref="O3:O6" si="3">IF(C3="","",H3&amp;E3&amp;":"&amp;C3&amp;I3)</f>
        <v>SYMBOL:LABELVFR:N015.03.36.680:W023.45.50.640:Porto Rincao:27:-32</v>
      </c>
      <c r="P3" s="6" t="str">
        <f t="shared" ref="P3:P6" si="4">IF(B3="","",J3&amp;E3&amp;L3)</f>
        <v/>
      </c>
      <c r="Q3" s="6" t="str">
        <f t="shared" ref="Q3:Q6" si="5">IF(B3="","",K3&amp;E3)</f>
        <v/>
      </c>
    </row>
    <row r="4" spans="1:17" x14ac:dyDescent="0.25">
      <c r="A4" s="7">
        <f t="shared" si="0"/>
        <v>0</v>
      </c>
      <c r="C4" s="4" t="s">
        <v>19</v>
      </c>
      <c r="D4" t="s">
        <v>20</v>
      </c>
      <c r="E4" s="8" t="s">
        <v>33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tr">
        <f t="shared" si="1"/>
        <v>: m / 0 ft:0:20</v>
      </c>
      <c r="N4" s="6" t="str">
        <f t="shared" si="2"/>
        <v>SYMBOL:VFR:N014.55.06.880:W023.36.19.010</v>
      </c>
      <c r="O4" s="6" t="str">
        <f t="shared" si="3"/>
        <v>SYMBOL:LABELVFR:N014.55.06.880:W023.36.19.010:Ribeira Grande de Santiago:27:-32</v>
      </c>
      <c r="P4" s="6" t="str">
        <f t="shared" si="4"/>
        <v/>
      </c>
      <c r="Q4" s="6" t="str">
        <f t="shared" si="5"/>
        <v/>
      </c>
    </row>
    <row r="5" spans="1:17" x14ac:dyDescent="0.25">
      <c r="A5" s="7">
        <f t="shared" si="0"/>
        <v>0</v>
      </c>
      <c r="C5" s="4" t="s">
        <v>21</v>
      </c>
      <c r="D5" t="s">
        <v>22</v>
      </c>
      <c r="E5" s="8" t="s">
        <v>34</v>
      </c>
      <c r="G5" t="s">
        <v>5</v>
      </c>
      <c r="H5" t="s">
        <v>6</v>
      </c>
      <c r="I5" t="s">
        <v>7</v>
      </c>
      <c r="J5" t="s">
        <v>9</v>
      </c>
      <c r="K5" t="s">
        <v>10</v>
      </c>
      <c r="L5" t="str">
        <f t="shared" si="1"/>
        <v>: m / 0 ft:0:20</v>
      </c>
      <c r="N5" s="6" t="str">
        <f t="shared" si="2"/>
        <v>SYMBOL:VFR:N015.08.12.930:W023.31.59.460</v>
      </c>
      <c r="O5" s="6" t="str">
        <f t="shared" si="3"/>
        <v>SYMBOL:LABELVFR:N015.08.12.930:W023.31.59.460:Pedra Badejo:27:-32</v>
      </c>
      <c r="P5" s="6" t="str">
        <f t="shared" si="4"/>
        <v/>
      </c>
      <c r="Q5" s="6" t="str">
        <f t="shared" si="5"/>
        <v/>
      </c>
    </row>
    <row r="6" spans="1:17" x14ac:dyDescent="0.25">
      <c r="A6" s="7">
        <f t="shared" si="0"/>
        <v>980.97115999999994</v>
      </c>
      <c r="B6">
        <v>299</v>
      </c>
      <c r="C6" s="4" t="s">
        <v>23</v>
      </c>
      <c r="D6" t="s">
        <v>24</v>
      </c>
      <c r="E6" s="8" t="s">
        <v>35</v>
      </c>
      <c r="G6" t="s">
        <v>5</v>
      </c>
      <c r="H6" t="s">
        <v>6</v>
      </c>
      <c r="I6" t="s">
        <v>7</v>
      </c>
      <c r="J6" t="s">
        <v>9</v>
      </c>
      <c r="K6" t="s">
        <v>10</v>
      </c>
      <c r="L6" t="str">
        <f t="shared" si="1"/>
        <v>:299 m / 980.97116 ft:0:20</v>
      </c>
      <c r="N6" s="6" t="str">
        <f t="shared" si="2"/>
        <v/>
      </c>
      <c r="O6" s="6" t="str">
        <f t="shared" si="3"/>
        <v>SYMBOL:LABELVFR:N015.18.44.400:W023.43.56.930:Monte Braga:27:-32</v>
      </c>
      <c r="P6" s="6" t="str">
        <f t="shared" si="4"/>
        <v>TEXT:N015.18.44.400:W023.43.56.930:299 m / 980.97116 ft:0:20</v>
      </c>
      <c r="Q6" s="6" t="str">
        <f t="shared" si="5"/>
        <v>SYMBOL:OBST:N015.18.44.400:W023.43.56.930</v>
      </c>
    </row>
    <row r="7" spans="1:17" x14ac:dyDescent="0.25">
      <c r="A7" s="7">
        <f t="shared" si="0"/>
        <v>1988.18904</v>
      </c>
      <c r="B7">
        <v>606</v>
      </c>
      <c r="C7" s="4" t="s">
        <v>25</v>
      </c>
      <c r="D7" t="s">
        <v>26</v>
      </c>
      <c r="E7" s="8" t="s">
        <v>36</v>
      </c>
      <c r="G7" t="s">
        <v>5</v>
      </c>
      <c r="H7" t="s">
        <v>6</v>
      </c>
      <c r="I7" t="s">
        <v>7</v>
      </c>
      <c r="J7" t="s">
        <v>9</v>
      </c>
      <c r="K7" t="s">
        <v>10</v>
      </c>
      <c r="L7" t="str">
        <f t="shared" ref="L7:L9" si="6">":"&amp;B7&amp;" m / "&amp;A7&amp;" ft:0:20"</f>
        <v>:606 m / 1988.18904 ft:0:20</v>
      </c>
      <c r="N7" s="6" t="str">
        <f t="shared" ref="N7:N9" si="7">IF(B7="",G7&amp;E7,"")</f>
        <v/>
      </c>
      <c r="O7" s="6" t="str">
        <f t="shared" ref="O7:O9" si="8">IF(C7="","",H7&amp;E7&amp;":"&amp;C7&amp;I7)</f>
        <v>SYMBOL:LABELVFR:N015.02.31.630:W023.42.32.270:Monte Achada:27:-32</v>
      </c>
      <c r="P7" s="6" t="str">
        <f t="shared" ref="P7:P9" si="9">IF(B7="","",J7&amp;E7&amp;L7)</f>
        <v>TEXT:N015.02.31.630:W023.42.32.270:606 m / 1988.18904 ft:0:20</v>
      </c>
      <c r="Q7" s="6" t="str">
        <f t="shared" ref="Q7:Q9" si="10">IF(B7="","",K7&amp;E7)</f>
        <v>SYMBOL:OBST:N015.02.31.630:W023.42.32.270</v>
      </c>
    </row>
    <row r="8" spans="1:17" x14ac:dyDescent="0.25">
      <c r="A8" s="7">
        <f t="shared" si="0"/>
        <v>4573.4909600000001</v>
      </c>
      <c r="B8">
        <v>1394</v>
      </c>
      <c r="C8" s="4" t="s">
        <v>27</v>
      </c>
      <c r="D8" t="s">
        <v>28</v>
      </c>
      <c r="E8" s="8" t="s">
        <v>37</v>
      </c>
      <c r="G8" t="s">
        <v>5</v>
      </c>
      <c r="H8" t="s">
        <v>6</v>
      </c>
      <c r="I8" t="s">
        <v>7</v>
      </c>
      <c r="J8" t="s">
        <v>9</v>
      </c>
      <c r="K8" t="s">
        <v>10</v>
      </c>
      <c r="L8" t="str">
        <f t="shared" si="6"/>
        <v>:1394 m / 4573.49096 ft:0:20</v>
      </c>
      <c r="N8" s="6" t="str">
        <f t="shared" si="7"/>
        <v/>
      </c>
      <c r="O8" s="6" t="str">
        <f t="shared" si="8"/>
        <v>SYMBOL:LABELVFR:N015.03.03.260:W023.38.06.850:Picto d'Antonia:27:-32</v>
      </c>
      <c r="P8" s="6" t="str">
        <f t="shared" si="9"/>
        <v>TEXT:N015.03.03.260:W023.38.06.850:1394 m / 4573.49096 ft:0:20</v>
      </c>
      <c r="Q8" s="6" t="str">
        <f t="shared" si="10"/>
        <v>SYMBOL:OBST:N015.03.03.260:W023.38.06.850</v>
      </c>
    </row>
    <row r="9" spans="1:17" x14ac:dyDescent="0.25">
      <c r="A9" s="7">
        <f t="shared" si="0"/>
        <v>2375.32816</v>
      </c>
      <c r="B9">
        <v>724</v>
      </c>
      <c r="C9" s="4" t="s">
        <v>29</v>
      </c>
      <c r="D9" t="s">
        <v>30</v>
      </c>
      <c r="E9" s="8" t="s">
        <v>38</v>
      </c>
      <c r="G9" t="s">
        <v>5</v>
      </c>
      <c r="H9" t="s">
        <v>6</v>
      </c>
      <c r="I9" t="s">
        <v>7</v>
      </c>
      <c r="J9" t="s">
        <v>9</v>
      </c>
      <c r="K9" t="s">
        <v>10</v>
      </c>
      <c r="L9" t="str">
        <f t="shared" si="6"/>
        <v>:724 m / 2375.32816 ft:0:20</v>
      </c>
      <c r="N9" s="6" t="str">
        <f t="shared" si="7"/>
        <v/>
      </c>
      <c r="O9" s="6" t="str">
        <f t="shared" si="8"/>
        <v>SYMBOL:LABELVFR:N015.02.02.390:W023.32.13.980:Monte Chamine:27:-32</v>
      </c>
      <c r="P9" s="6" t="str">
        <f t="shared" si="9"/>
        <v>TEXT:N015.02.02.390:W023.32.13.980:724 m / 2375.32816 ft:0:20</v>
      </c>
      <c r="Q9" s="6" t="str">
        <f t="shared" si="10"/>
        <v>SYMBOL:OBST:N015.02.02.390:W023.32.13.980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2022-07-02T14:28:11Z</dcterms:created>
  <dcterms:modified xsi:type="dcterms:W3CDTF">2022-07-02T15:37:02Z</dcterms:modified>
</cp:coreProperties>
</file>