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60" yWindow="0" windowWidth="37440" windowHeight="23560" tabRatio="500"/>
  </bookViews>
  <sheets>
    <sheet name="Data Entry" sheetId="1" r:id="rId1"/>
    <sheet name="Ghiorso &amp; Evans (2008)" sheetId="2" r:id="rId2"/>
  </sheets>
  <definedNames>
    <definedName name="_xlnm.Print_Area" localSheetId="1">'Ghiorso &amp; Evans (2008)'!$A$1:$Z$134</definedName>
    <definedName name="_xlnm.Print_Titles" localSheetId="1">'Ghiorso &amp; Evans (2008)'!$1:$16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Z9" i="1" l="1"/>
  <c r="BZ10" i="1"/>
  <c r="BZ11" i="1"/>
  <c r="BZ12" i="1"/>
  <c r="CA9" i="1"/>
  <c r="CB9" i="1"/>
  <c r="CC9" i="1"/>
  <c r="P9" i="1"/>
  <c r="Z9" i="1"/>
  <c r="M9" i="1"/>
  <c r="W9" i="1"/>
  <c r="N9" i="1"/>
  <c r="X9" i="1"/>
  <c r="O9" i="1"/>
  <c r="Y9" i="1"/>
  <c r="Q9" i="1"/>
  <c r="AA9" i="1"/>
  <c r="R9" i="1"/>
  <c r="AB9" i="1"/>
  <c r="S9" i="1"/>
  <c r="AC9" i="1"/>
  <c r="T9" i="1"/>
  <c r="AD9" i="1"/>
  <c r="U9" i="1"/>
  <c r="AE9" i="1"/>
  <c r="V9" i="1"/>
  <c r="AF9" i="1"/>
  <c r="AG9" i="1"/>
  <c r="AK9" i="1"/>
  <c r="AV9" i="1"/>
  <c r="AN9" i="1"/>
  <c r="AY9" i="1"/>
  <c r="AH9" i="1"/>
  <c r="AS9" i="1"/>
  <c r="AO9" i="1"/>
  <c r="AZ9" i="1"/>
  <c r="BM9" i="1"/>
  <c r="BO9" i="1"/>
  <c r="BN9" i="1"/>
  <c r="BQ9" i="1"/>
  <c r="BS9" i="1"/>
  <c r="BT9" i="1"/>
  <c r="BF9" i="1"/>
  <c r="BG9" i="1"/>
  <c r="BI9" i="1"/>
  <c r="BK9" i="1"/>
  <c r="BL9" i="1"/>
  <c r="BU9" i="1"/>
  <c r="BV9" i="1"/>
  <c r="BW9" i="1"/>
  <c r="BY9" i="1"/>
  <c r="CD9" i="1"/>
  <c r="CE9" i="1"/>
  <c r="CF9" i="1"/>
  <c r="CG9" i="1"/>
  <c r="CH9" i="1"/>
  <c r="CI9" i="1"/>
  <c r="CK9" i="1"/>
  <c r="CL9" i="1"/>
  <c r="CM9" i="1"/>
  <c r="AI9" i="1"/>
  <c r="AT9" i="1"/>
  <c r="AJ9" i="1"/>
  <c r="AU9" i="1"/>
  <c r="AL9" i="1"/>
  <c r="AW9" i="1"/>
  <c r="AP9" i="1"/>
  <c r="BA9" i="1"/>
  <c r="AQ9" i="1"/>
  <c r="BB9" i="1"/>
  <c r="BD9" i="1"/>
  <c r="CA10" i="1"/>
  <c r="CB10" i="1"/>
  <c r="CC10" i="1"/>
  <c r="P10" i="1"/>
  <c r="Z10" i="1"/>
  <c r="M10" i="1"/>
  <c r="W10" i="1"/>
  <c r="N10" i="1"/>
  <c r="X10" i="1"/>
  <c r="O10" i="1"/>
  <c r="Y10" i="1"/>
  <c r="Q10" i="1"/>
  <c r="AA10" i="1"/>
  <c r="R10" i="1"/>
  <c r="AB10" i="1"/>
  <c r="S10" i="1"/>
  <c r="AC10" i="1"/>
  <c r="T10" i="1"/>
  <c r="AD10" i="1"/>
  <c r="U10" i="1"/>
  <c r="AE10" i="1"/>
  <c r="V10" i="1"/>
  <c r="AF10" i="1"/>
  <c r="AG10" i="1"/>
  <c r="AK10" i="1"/>
  <c r="AV10" i="1"/>
  <c r="AN10" i="1"/>
  <c r="AY10" i="1"/>
  <c r="AH10" i="1"/>
  <c r="AS10" i="1"/>
  <c r="AO10" i="1"/>
  <c r="AZ10" i="1"/>
  <c r="BM10" i="1"/>
  <c r="BO10" i="1"/>
  <c r="BN10" i="1"/>
  <c r="BQ10" i="1"/>
  <c r="BS10" i="1"/>
  <c r="BT10" i="1"/>
  <c r="BF10" i="1"/>
  <c r="BG10" i="1"/>
  <c r="BI10" i="1"/>
  <c r="BK10" i="1"/>
  <c r="BL10" i="1"/>
  <c r="BU10" i="1"/>
  <c r="BV10" i="1"/>
  <c r="BW10" i="1"/>
  <c r="BY10" i="1"/>
  <c r="CD10" i="1"/>
  <c r="CE10" i="1"/>
  <c r="CF10" i="1"/>
  <c r="CG10" i="1"/>
  <c r="CH10" i="1"/>
  <c r="CI10" i="1"/>
  <c r="CK10" i="1"/>
  <c r="CL10" i="1"/>
  <c r="CM10" i="1"/>
  <c r="BD10" i="1"/>
  <c r="CA11" i="1"/>
  <c r="CB11" i="1"/>
  <c r="CC11" i="1"/>
  <c r="P11" i="1"/>
  <c r="Z11" i="1"/>
  <c r="M11" i="1"/>
  <c r="W11" i="1"/>
  <c r="N11" i="1"/>
  <c r="X11" i="1"/>
  <c r="O11" i="1"/>
  <c r="Y11" i="1"/>
  <c r="Q11" i="1"/>
  <c r="AA11" i="1"/>
  <c r="R11" i="1"/>
  <c r="AB11" i="1"/>
  <c r="S11" i="1"/>
  <c r="AC11" i="1"/>
  <c r="T11" i="1"/>
  <c r="AD11" i="1"/>
  <c r="U11" i="1"/>
  <c r="AE11" i="1"/>
  <c r="V11" i="1"/>
  <c r="AF11" i="1"/>
  <c r="AG11" i="1"/>
  <c r="AK11" i="1"/>
  <c r="AV11" i="1"/>
  <c r="AN11" i="1"/>
  <c r="AY11" i="1"/>
  <c r="AH11" i="1"/>
  <c r="AS11" i="1"/>
  <c r="AO11" i="1"/>
  <c r="AZ11" i="1"/>
  <c r="BM11" i="1"/>
  <c r="BO11" i="1"/>
  <c r="BN11" i="1"/>
  <c r="BQ11" i="1"/>
  <c r="BS11" i="1"/>
  <c r="BT11" i="1"/>
  <c r="BF11" i="1"/>
  <c r="BG11" i="1"/>
  <c r="BI11" i="1"/>
  <c r="BK11" i="1"/>
  <c r="BL11" i="1"/>
  <c r="BU11" i="1"/>
  <c r="BV11" i="1"/>
  <c r="BW11" i="1"/>
  <c r="BY11" i="1"/>
  <c r="CD11" i="1"/>
  <c r="CE11" i="1"/>
  <c r="CF11" i="1"/>
  <c r="CG11" i="1"/>
  <c r="CH11" i="1"/>
  <c r="CI11" i="1"/>
  <c r="CK11" i="1"/>
  <c r="CL11" i="1"/>
  <c r="CM11" i="1"/>
  <c r="BD11" i="1"/>
  <c r="CA12" i="1"/>
  <c r="CB12" i="1"/>
  <c r="CC12" i="1"/>
  <c r="P12" i="1"/>
  <c r="Z12" i="1"/>
  <c r="M12" i="1"/>
  <c r="W12" i="1"/>
  <c r="N12" i="1"/>
  <c r="X12" i="1"/>
  <c r="O12" i="1"/>
  <c r="Y12" i="1"/>
  <c r="Q12" i="1"/>
  <c r="AA12" i="1"/>
  <c r="R12" i="1"/>
  <c r="AB12" i="1"/>
  <c r="S12" i="1"/>
  <c r="AC12" i="1"/>
  <c r="T12" i="1"/>
  <c r="AD12" i="1"/>
  <c r="U12" i="1"/>
  <c r="AE12" i="1"/>
  <c r="V12" i="1"/>
  <c r="AF12" i="1"/>
  <c r="AG12" i="1"/>
  <c r="AK12" i="1"/>
  <c r="AV12" i="1"/>
  <c r="AN12" i="1"/>
  <c r="AY12" i="1"/>
  <c r="AH12" i="1"/>
  <c r="AS12" i="1"/>
  <c r="AO12" i="1"/>
  <c r="AZ12" i="1"/>
  <c r="BM12" i="1"/>
  <c r="BO12" i="1"/>
  <c r="BN12" i="1"/>
  <c r="BQ12" i="1"/>
  <c r="BS12" i="1"/>
  <c r="BT12" i="1"/>
  <c r="BF12" i="1"/>
  <c r="BG12" i="1"/>
  <c r="BI12" i="1"/>
  <c r="BK12" i="1"/>
  <c r="BL12" i="1"/>
  <c r="BU12" i="1"/>
  <c r="BV12" i="1"/>
  <c r="BW12" i="1"/>
  <c r="BY12" i="1"/>
  <c r="CD12" i="1"/>
  <c r="CE12" i="1"/>
  <c r="CF12" i="1"/>
  <c r="CG12" i="1"/>
  <c r="CH12" i="1"/>
  <c r="CI12" i="1"/>
  <c r="CK12" i="1"/>
  <c r="CL12" i="1"/>
  <c r="CM12" i="1"/>
  <c r="BD12" i="1"/>
  <c r="BZ13" i="1"/>
  <c r="CA13" i="1"/>
  <c r="CB13" i="1"/>
  <c r="CC13" i="1"/>
  <c r="P13" i="1"/>
  <c r="Z13" i="1"/>
  <c r="M13" i="1"/>
  <c r="W13" i="1"/>
  <c r="N13" i="1"/>
  <c r="X13" i="1"/>
  <c r="O13" i="1"/>
  <c r="Y13" i="1"/>
  <c r="Q13" i="1"/>
  <c r="AA13" i="1"/>
  <c r="R13" i="1"/>
  <c r="AB13" i="1"/>
  <c r="S13" i="1"/>
  <c r="AC13" i="1"/>
  <c r="T13" i="1"/>
  <c r="AD13" i="1"/>
  <c r="U13" i="1"/>
  <c r="AE13" i="1"/>
  <c r="V13" i="1"/>
  <c r="AF13" i="1"/>
  <c r="AG13" i="1"/>
  <c r="AK13" i="1"/>
  <c r="AV13" i="1"/>
  <c r="AN13" i="1"/>
  <c r="AY13" i="1"/>
  <c r="AH13" i="1"/>
  <c r="AS13" i="1"/>
  <c r="AO13" i="1"/>
  <c r="AZ13" i="1"/>
  <c r="BM13" i="1"/>
  <c r="BO13" i="1"/>
  <c r="BN13" i="1"/>
  <c r="BQ13" i="1"/>
  <c r="BS13" i="1"/>
  <c r="BT13" i="1"/>
  <c r="BF13" i="1"/>
  <c r="BG13" i="1"/>
  <c r="BI13" i="1"/>
  <c r="BK13" i="1"/>
  <c r="BL13" i="1"/>
  <c r="BU13" i="1"/>
  <c r="BV13" i="1"/>
  <c r="BW13" i="1"/>
  <c r="BY13" i="1"/>
  <c r="CD13" i="1"/>
  <c r="CE13" i="1"/>
  <c r="CF13" i="1"/>
  <c r="CG13" i="1"/>
  <c r="CH13" i="1"/>
  <c r="CI13" i="1"/>
  <c r="CK13" i="1"/>
  <c r="CL13" i="1"/>
  <c r="CM13" i="1"/>
  <c r="BD13" i="1"/>
  <c r="BZ14" i="1"/>
  <c r="CA14" i="1"/>
  <c r="CB14" i="1"/>
  <c r="CC14" i="1"/>
  <c r="P14" i="1"/>
  <c r="Z14" i="1"/>
  <c r="M14" i="1"/>
  <c r="W14" i="1"/>
  <c r="N14" i="1"/>
  <c r="X14" i="1"/>
  <c r="O14" i="1"/>
  <c r="Y14" i="1"/>
  <c r="Q14" i="1"/>
  <c r="AA14" i="1"/>
  <c r="R14" i="1"/>
  <c r="AB14" i="1"/>
  <c r="S14" i="1"/>
  <c r="AC14" i="1"/>
  <c r="T14" i="1"/>
  <c r="AD14" i="1"/>
  <c r="U14" i="1"/>
  <c r="AE14" i="1"/>
  <c r="V14" i="1"/>
  <c r="AF14" i="1"/>
  <c r="AG14" i="1"/>
  <c r="AK14" i="1"/>
  <c r="AV14" i="1"/>
  <c r="AN14" i="1"/>
  <c r="AY14" i="1"/>
  <c r="AH14" i="1"/>
  <c r="AS14" i="1"/>
  <c r="AO14" i="1"/>
  <c r="AZ14" i="1"/>
  <c r="BM14" i="1"/>
  <c r="BO14" i="1"/>
  <c r="BN14" i="1"/>
  <c r="BQ14" i="1"/>
  <c r="BS14" i="1"/>
  <c r="BT14" i="1"/>
  <c r="BF14" i="1"/>
  <c r="BG14" i="1"/>
  <c r="BI14" i="1"/>
  <c r="BK14" i="1"/>
  <c r="BL14" i="1"/>
  <c r="BU14" i="1"/>
  <c r="BV14" i="1"/>
  <c r="BW14" i="1"/>
  <c r="BY14" i="1"/>
  <c r="CD14" i="1"/>
  <c r="CE14" i="1"/>
  <c r="CF14" i="1"/>
  <c r="CG14" i="1"/>
  <c r="CH14" i="1"/>
  <c r="CI14" i="1"/>
  <c r="CK14" i="1"/>
  <c r="CL14" i="1"/>
  <c r="CM14" i="1"/>
  <c r="BD14" i="1"/>
  <c r="BZ15" i="1"/>
  <c r="CA15" i="1"/>
  <c r="CB15" i="1"/>
  <c r="CC15" i="1"/>
  <c r="P15" i="1"/>
  <c r="Z15" i="1"/>
  <c r="M15" i="1"/>
  <c r="W15" i="1"/>
  <c r="N15" i="1"/>
  <c r="X15" i="1"/>
  <c r="O15" i="1"/>
  <c r="Y15" i="1"/>
  <c r="Q15" i="1"/>
  <c r="AA15" i="1"/>
  <c r="R15" i="1"/>
  <c r="AB15" i="1"/>
  <c r="S15" i="1"/>
  <c r="AC15" i="1"/>
  <c r="T15" i="1"/>
  <c r="AD15" i="1"/>
  <c r="U15" i="1"/>
  <c r="AE15" i="1"/>
  <c r="V15" i="1"/>
  <c r="AF15" i="1"/>
  <c r="AG15" i="1"/>
  <c r="AK15" i="1"/>
  <c r="AV15" i="1"/>
  <c r="AN15" i="1"/>
  <c r="AY15" i="1"/>
  <c r="AH15" i="1"/>
  <c r="AS15" i="1"/>
  <c r="AO15" i="1"/>
  <c r="AZ15" i="1"/>
  <c r="BM15" i="1"/>
  <c r="BO15" i="1"/>
  <c r="BN15" i="1"/>
  <c r="BQ15" i="1"/>
  <c r="BS15" i="1"/>
  <c r="BT15" i="1"/>
  <c r="BF15" i="1"/>
  <c r="BG15" i="1"/>
  <c r="BI15" i="1"/>
  <c r="BK15" i="1"/>
  <c r="BL15" i="1"/>
  <c r="BU15" i="1"/>
  <c r="BV15" i="1"/>
  <c r="BW15" i="1"/>
  <c r="BY15" i="1"/>
  <c r="CD15" i="1"/>
  <c r="CE15" i="1"/>
  <c r="CF15" i="1"/>
  <c r="CG15" i="1"/>
  <c r="CH15" i="1"/>
  <c r="CI15" i="1"/>
  <c r="CK15" i="1"/>
  <c r="CL15" i="1"/>
  <c r="CM15" i="1"/>
  <c r="BD15" i="1"/>
  <c r="BZ16" i="1"/>
  <c r="CA16" i="1"/>
  <c r="CB16" i="1"/>
  <c r="CC16" i="1"/>
  <c r="P16" i="1"/>
  <c r="Z16" i="1"/>
  <c r="M16" i="1"/>
  <c r="W16" i="1"/>
  <c r="N16" i="1"/>
  <c r="X16" i="1"/>
  <c r="O16" i="1"/>
  <c r="Y16" i="1"/>
  <c r="Q16" i="1"/>
  <c r="AA16" i="1"/>
  <c r="R16" i="1"/>
  <c r="AB16" i="1"/>
  <c r="S16" i="1"/>
  <c r="AC16" i="1"/>
  <c r="T16" i="1"/>
  <c r="AD16" i="1"/>
  <c r="U16" i="1"/>
  <c r="AE16" i="1"/>
  <c r="V16" i="1"/>
  <c r="AF16" i="1"/>
  <c r="AG16" i="1"/>
  <c r="AK16" i="1"/>
  <c r="AV16" i="1"/>
  <c r="AN16" i="1"/>
  <c r="AY16" i="1"/>
  <c r="AH16" i="1"/>
  <c r="AS16" i="1"/>
  <c r="AO16" i="1"/>
  <c r="AZ16" i="1"/>
  <c r="BM16" i="1"/>
  <c r="BO16" i="1"/>
  <c r="BN16" i="1"/>
  <c r="BQ16" i="1"/>
  <c r="BS16" i="1"/>
  <c r="BT16" i="1"/>
  <c r="BF16" i="1"/>
  <c r="BG16" i="1"/>
  <c r="BI16" i="1"/>
  <c r="BK16" i="1"/>
  <c r="BL16" i="1"/>
  <c r="BU16" i="1"/>
  <c r="BV16" i="1"/>
  <c r="BW16" i="1"/>
  <c r="BY16" i="1"/>
  <c r="CD16" i="1"/>
  <c r="CE16" i="1"/>
  <c r="CF16" i="1"/>
  <c r="CG16" i="1"/>
  <c r="CH16" i="1"/>
  <c r="CI16" i="1"/>
  <c r="CK16" i="1"/>
  <c r="CL16" i="1"/>
  <c r="CM16" i="1"/>
  <c r="BD16" i="1"/>
  <c r="BZ17" i="1"/>
  <c r="CA17" i="1"/>
  <c r="CB17" i="1"/>
  <c r="CC17" i="1"/>
  <c r="P17" i="1"/>
  <c r="Z17" i="1"/>
  <c r="M17" i="1"/>
  <c r="W17" i="1"/>
  <c r="N17" i="1"/>
  <c r="X17" i="1"/>
  <c r="O17" i="1"/>
  <c r="Y17" i="1"/>
  <c r="Q17" i="1"/>
  <c r="AA17" i="1"/>
  <c r="R17" i="1"/>
  <c r="AB17" i="1"/>
  <c r="S17" i="1"/>
  <c r="AC17" i="1"/>
  <c r="T17" i="1"/>
  <c r="AD17" i="1"/>
  <c r="U17" i="1"/>
  <c r="AE17" i="1"/>
  <c r="V17" i="1"/>
  <c r="AF17" i="1"/>
  <c r="AG17" i="1"/>
  <c r="AK17" i="1"/>
  <c r="AV17" i="1"/>
  <c r="AN17" i="1"/>
  <c r="AY17" i="1"/>
  <c r="AH17" i="1"/>
  <c r="AS17" i="1"/>
  <c r="AO17" i="1"/>
  <c r="AZ17" i="1"/>
  <c r="BM17" i="1"/>
  <c r="BO17" i="1"/>
  <c r="BN17" i="1"/>
  <c r="BQ17" i="1"/>
  <c r="BS17" i="1"/>
  <c r="BT17" i="1"/>
  <c r="BF17" i="1"/>
  <c r="BG17" i="1"/>
  <c r="BI17" i="1"/>
  <c r="BK17" i="1"/>
  <c r="BL17" i="1"/>
  <c r="BU17" i="1"/>
  <c r="BV17" i="1"/>
  <c r="BW17" i="1"/>
  <c r="BY17" i="1"/>
  <c r="CD17" i="1"/>
  <c r="CE17" i="1"/>
  <c r="CF17" i="1"/>
  <c r="CG17" i="1"/>
  <c r="CH17" i="1"/>
  <c r="CI17" i="1"/>
  <c r="CK17" i="1"/>
  <c r="CL17" i="1"/>
  <c r="CM17" i="1"/>
  <c r="BD17" i="1"/>
  <c r="BZ18" i="1"/>
  <c r="CA18" i="1"/>
  <c r="CB18" i="1"/>
  <c r="CC18" i="1"/>
  <c r="P18" i="1"/>
  <c r="Z18" i="1"/>
  <c r="M18" i="1"/>
  <c r="W18" i="1"/>
  <c r="N18" i="1"/>
  <c r="X18" i="1"/>
  <c r="O18" i="1"/>
  <c r="Y18" i="1"/>
  <c r="Q18" i="1"/>
  <c r="AA18" i="1"/>
  <c r="R18" i="1"/>
  <c r="AB18" i="1"/>
  <c r="S18" i="1"/>
  <c r="AC18" i="1"/>
  <c r="T18" i="1"/>
  <c r="AD18" i="1"/>
  <c r="U18" i="1"/>
  <c r="AE18" i="1"/>
  <c r="V18" i="1"/>
  <c r="AF18" i="1"/>
  <c r="AG18" i="1"/>
  <c r="AK18" i="1"/>
  <c r="AV18" i="1"/>
  <c r="AN18" i="1"/>
  <c r="AY18" i="1"/>
  <c r="AH18" i="1"/>
  <c r="AS18" i="1"/>
  <c r="AO18" i="1"/>
  <c r="AZ18" i="1"/>
  <c r="BM18" i="1"/>
  <c r="BO18" i="1"/>
  <c r="BN18" i="1"/>
  <c r="BQ18" i="1"/>
  <c r="BS18" i="1"/>
  <c r="BT18" i="1"/>
  <c r="BF18" i="1"/>
  <c r="BG18" i="1"/>
  <c r="BI18" i="1"/>
  <c r="BK18" i="1"/>
  <c r="BL18" i="1"/>
  <c r="BU18" i="1"/>
  <c r="BV18" i="1"/>
  <c r="BW18" i="1"/>
  <c r="BY18" i="1"/>
  <c r="CD18" i="1"/>
  <c r="CE18" i="1"/>
  <c r="CF18" i="1"/>
  <c r="CG18" i="1"/>
  <c r="CH18" i="1"/>
  <c r="CI18" i="1"/>
  <c r="CK18" i="1"/>
  <c r="CL18" i="1"/>
  <c r="CM18" i="1"/>
  <c r="BD18" i="1"/>
  <c r="Z16" i="2"/>
  <c r="Y16" i="2"/>
  <c r="X16" i="2"/>
  <c r="W16" i="2"/>
  <c r="V16" i="2"/>
  <c r="U16" i="2"/>
  <c r="T16" i="2"/>
  <c r="S16" i="2"/>
  <c r="R16" i="2"/>
  <c r="Z15" i="2"/>
  <c r="Y15" i="2"/>
  <c r="X15" i="2"/>
  <c r="W15" i="2"/>
  <c r="V15" i="2"/>
  <c r="U15" i="2"/>
  <c r="T15" i="2"/>
  <c r="S15" i="2"/>
  <c r="R15" i="2"/>
  <c r="Z14" i="2"/>
  <c r="Y14" i="2"/>
  <c r="X14" i="2"/>
  <c r="W14" i="2"/>
  <c r="V14" i="2"/>
  <c r="U14" i="2"/>
  <c r="T14" i="2"/>
  <c r="S14" i="2"/>
  <c r="R14" i="2"/>
  <c r="Z13" i="2"/>
  <c r="Y13" i="2"/>
  <c r="X13" i="2"/>
  <c r="W13" i="2"/>
  <c r="V13" i="2"/>
  <c r="U13" i="2"/>
  <c r="T13" i="2"/>
  <c r="S13" i="2"/>
  <c r="R13" i="2"/>
  <c r="Z12" i="2"/>
  <c r="Y12" i="2"/>
  <c r="X12" i="2"/>
  <c r="W12" i="2"/>
  <c r="V12" i="2"/>
  <c r="U12" i="2"/>
  <c r="T12" i="2"/>
  <c r="S12" i="2"/>
  <c r="R12" i="2"/>
  <c r="Z11" i="2"/>
  <c r="Y11" i="2"/>
  <c r="X11" i="2"/>
  <c r="W11" i="2"/>
  <c r="V11" i="2"/>
  <c r="U11" i="2"/>
  <c r="T11" i="2"/>
  <c r="S11" i="2"/>
  <c r="R11" i="2"/>
  <c r="Z10" i="2"/>
  <c r="Y10" i="2"/>
  <c r="X10" i="2"/>
  <c r="W10" i="2"/>
  <c r="V10" i="2"/>
  <c r="U10" i="2"/>
  <c r="T10" i="2"/>
  <c r="S10" i="2"/>
  <c r="R10" i="2"/>
  <c r="Z9" i="2"/>
  <c r="Y9" i="2"/>
  <c r="X9" i="2"/>
  <c r="W9" i="2"/>
  <c r="V9" i="2"/>
  <c r="U9" i="2"/>
  <c r="T9" i="2"/>
  <c r="S9" i="2"/>
  <c r="R9" i="2"/>
  <c r="Z8" i="2"/>
  <c r="Y8" i="2"/>
  <c r="X8" i="2"/>
  <c r="W8" i="2"/>
  <c r="V8" i="2"/>
  <c r="U8" i="2"/>
  <c r="T8" i="2"/>
  <c r="S8" i="2"/>
  <c r="R8" i="2"/>
  <c r="Z7" i="2"/>
  <c r="Y7" i="2"/>
  <c r="X7" i="2"/>
  <c r="W7" i="2"/>
  <c r="V7" i="2"/>
  <c r="U7" i="2"/>
  <c r="T7" i="2"/>
  <c r="S7" i="2"/>
  <c r="R7" i="2"/>
  <c r="Z6" i="2"/>
  <c r="Y6" i="2"/>
  <c r="X6" i="2"/>
  <c r="W6" i="2"/>
  <c r="V6" i="2"/>
  <c r="U6" i="2"/>
  <c r="T6" i="2"/>
  <c r="S6" i="2"/>
  <c r="R6" i="2"/>
  <c r="Z5" i="2"/>
  <c r="Y5" i="2"/>
  <c r="X5" i="2"/>
  <c r="W5" i="2"/>
  <c r="V5" i="2"/>
  <c r="U5" i="2"/>
  <c r="T5" i="2"/>
  <c r="S5" i="2"/>
  <c r="R5" i="2"/>
  <c r="Z4" i="2"/>
  <c r="Y4" i="2"/>
  <c r="X4" i="2"/>
  <c r="W4" i="2"/>
  <c r="V4" i="2"/>
  <c r="U4" i="2"/>
  <c r="T4" i="2"/>
  <c r="S4" i="2"/>
  <c r="R4" i="2"/>
  <c r="Z3" i="2"/>
  <c r="Y3" i="2"/>
  <c r="X3" i="2"/>
  <c r="W3" i="2"/>
  <c r="V3" i="2"/>
  <c r="U3" i="2"/>
  <c r="T3" i="2"/>
  <c r="S3" i="2"/>
  <c r="R3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C17" i="2"/>
  <c r="O16" i="2"/>
  <c r="P15" i="2"/>
  <c r="BP18" i="1"/>
  <c r="BR18" i="1"/>
  <c r="BH18" i="1"/>
  <c r="BJ18" i="1"/>
  <c r="BP17" i="1"/>
  <c r="BR17" i="1"/>
  <c r="BH17" i="1"/>
  <c r="BJ17" i="1"/>
  <c r="BP16" i="1"/>
  <c r="BR16" i="1"/>
  <c r="BH16" i="1"/>
  <c r="BJ16" i="1"/>
  <c r="BP15" i="1"/>
  <c r="BR15" i="1"/>
  <c r="BH15" i="1"/>
  <c r="BJ15" i="1"/>
  <c r="BP14" i="1"/>
  <c r="BR14" i="1"/>
  <c r="BH14" i="1"/>
  <c r="BJ14" i="1"/>
  <c r="BP13" i="1"/>
  <c r="BR13" i="1"/>
  <c r="BH13" i="1"/>
  <c r="BJ13" i="1"/>
  <c r="BP12" i="1"/>
  <c r="BR12" i="1"/>
  <c r="BH12" i="1"/>
  <c r="BJ12" i="1"/>
  <c r="BP11" i="1"/>
  <c r="BR11" i="1"/>
  <c r="BH11" i="1"/>
  <c r="BJ11" i="1"/>
  <c r="BP10" i="1"/>
  <c r="BR10" i="1"/>
  <c r="BH10" i="1"/>
  <c r="BJ10" i="1"/>
  <c r="BP9" i="1"/>
  <c r="BR9" i="1"/>
  <c r="BH9" i="1"/>
  <c r="BJ9" i="1"/>
  <c r="E8" i="2"/>
  <c r="E7" i="2"/>
  <c r="CJ9" i="1"/>
  <c r="CJ10" i="1"/>
  <c r="CJ11" i="1"/>
  <c r="CJ12" i="1"/>
  <c r="CJ13" i="1"/>
  <c r="CJ14" i="1"/>
  <c r="CJ15" i="1"/>
  <c r="CJ16" i="1"/>
  <c r="CJ17" i="1"/>
  <c r="CJ18" i="1"/>
  <c r="BE18" i="1"/>
  <c r="AI18" i="1"/>
  <c r="AT18" i="1"/>
  <c r="AJ18" i="1"/>
  <c r="AU18" i="1"/>
  <c r="AL18" i="1"/>
  <c r="AW18" i="1"/>
  <c r="AM18" i="1"/>
  <c r="AX18" i="1"/>
  <c r="AP18" i="1"/>
  <c r="BA18" i="1"/>
  <c r="AQ18" i="1"/>
  <c r="BB18" i="1"/>
  <c r="BC18" i="1"/>
  <c r="AR18" i="1"/>
  <c r="BE17" i="1"/>
  <c r="AI17" i="1"/>
  <c r="AT17" i="1"/>
  <c r="AJ17" i="1"/>
  <c r="AU17" i="1"/>
  <c r="AL17" i="1"/>
  <c r="AW17" i="1"/>
  <c r="AM17" i="1"/>
  <c r="AX17" i="1"/>
  <c r="AP17" i="1"/>
  <c r="BA17" i="1"/>
  <c r="AQ17" i="1"/>
  <c r="BB17" i="1"/>
  <c r="BC17" i="1"/>
  <c r="AR17" i="1"/>
  <c r="BE16" i="1"/>
  <c r="AI16" i="1"/>
  <c r="AT16" i="1"/>
  <c r="AJ16" i="1"/>
  <c r="AU16" i="1"/>
  <c r="AL16" i="1"/>
  <c r="AW16" i="1"/>
  <c r="AM16" i="1"/>
  <c r="AX16" i="1"/>
  <c r="AP16" i="1"/>
  <c r="BA16" i="1"/>
  <c r="AQ16" i="1"/>
  <c r="BB16" i="1"/>
  <c r="BC16" i="1"/>
  <c r="AR16" i="1"/>
  <c r="BE15" i="1"/>
  <c r="AI15" i="1"/>
  <c r="AT15" i="1"/>
  <c r="AJ15" i="1"/>
  <c r="AU15" i="1"/>
  <c r="AL15" i="1"/>
  <c r="AW15" i="1"/>
  <c r="AM15" i="1"/>
  <c r="AX15" i="1"/>
  <c r="AP15" i="1"/>
  <c r="BA15" i="1"/>
  <c r="AQ15" i="1"/>
  <c r="BB15" i="1"/>
  <c r="BC15" i="1"/>
  <c r="AR15" i="1"/>
  <c r="BE14" i="1"/>
  <c r="AI14" i="1"/>
  <c r="AT14" i="1"/>
  <c r="AJ14" i="1"/>
  <c r="AU14" i="1"/>
  <c r="AL14" i="1"/>
  <c r="AW14" i="1"/>
  <c r="AM14" i="1"/>
  <c r="AX14" i="1"/>
  <c r="AP14" i="1"/>
  <c r="BA14" i="1"/>
  <c r="AQ14" i="1"/>
  <c r="BB14" i="1"/>
  <c r="BC14" i="1"/>
  <c r="AR14" i="1"/>
  <c r="BE13" i="1"/>
  <c r="AI13" i="1"/>
  <c r="AT13" i="1"/>
  <c r="AJ13" i="1"/>
  <c r="AU13" i="1"/>
  <c r="AL13" i="1"/>
  <c r="AW13" i="1"/>
  <c r="AM13" i="1"/>
  <c r="AX13" i="1"/>
  <c r="AP13" i="1"/>
  <c r="BA13" i="1"/>
  <c r="AQ13" i="1"/>
  <c r="BB13" i="1"/>
  <c r="BC13" i="1"/>
  <c r="AR13" i="1"/>
  <c r="BE12" i="1"/>
  <c r="AI12" i="1"/>
  <c r="AT12" i="1"/>
  <c r="AJ12" i="1"/>
  <c r="AU12" i="1"/>
  <c r="AL12" i="1"/>
  <c r="AW12" i="1"/>
  <c r="AM12" i="1"/>
  <c r="AX12" i="1"/>
  <c r="AP12" i="1"/>
  <c r="BA12" i="1"/>
  <c r="AQ12" i="1"/>
  <c r="BB12" i="1"/>
  <c r="BC12" i="1"/>
  <c r="AR12" i="1"/>
  <c r="BE11" i="1"/>
  <c r="AI11" i="1"/>
  <c r="AT11" i="1"/>
  <c r="AJ11" i="1"/>
  <c r="AU11" i="1"/>
  <c r="AL11" i="1"/>
  <c r="AW11" i="1"/>
  <c r="AM11" i="1"/>
  <c r="AX11" i="1"/>
  <c r="AP11" i="1"/>
  <c r="BA11" i="1"/>
  <c r="AQ11" i="1"/>
  <c r="BB11" i="1"/>
  <c r="BC11" i="1"/>
  <c r="AR11" i="1"/>
  <c r="BE10" i="1"/>
  <c r="AI10" i="1"/>
  <c r="AT10" i="1"/>
  <c r="AJ10" i="1"/>
  <c r="AU10" i="1"/>
  <c r="AL10" i="1"/>
  <c r="AW10" i="1"/>
  <c r="AM10" i="1"/>
  <c r="AX10" i="1"/>
  <c r="AP10" i="1"/>
  <c r="BA10" i="1"/>
  <c r="AQ10" i="1"/>
  <c r="BB10" i="1"/>
  <c r="BC10" i="1"/>
  <c r="AR10" i="1"/>
  <c r="BE9" i="1"/>
  <c r="AM9" i="1"/>
  <c r="AX9" i="1"/>
  <c r="BC9" i="1"/>
  <c r="AR9" i="1"/>
</calcChain>
</file>

<file path=xl/sharedStrings.xml><?xml version="1.0" encoding="utf-8"?>
<sst xmlns="http://schemas.openxmlformats.org/spreadsheetml/2006/main" count="158" uniqueCount="71">
  <si>
    <t>Oxide Formula Weights (g/mol)</t>
  </si>
  <si>
    <t>Oxygen mineral formula basis</t>
  </si>
  <si>
    <t>MgO</t>
  </si>
  <si>
    <r>
      <t>Al</t>
    </r>
    <r>
      <rPr>
        <vertAlign val="subscript"/>
        <sz val="10"/>
        <color indexed="8"/>
        <rFont val="Arial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</rPr>
      <t>3</t>
    </r>
  </si>
  <si>
    <r>
      <t>Cr</t>
    </r>
    <r>
      <rPr>
        <vertAlign val="subscript"/>
        <sz val="10"/>
        <color indexed="8"/>
        <rFont val="Arial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</rPr>
      <t>3</t>
    </r>
  </si>
  <si>
    <t>FeO</t>
  </si>
  <si>
    <r>
      <t>V</t>
    </r>
    <r>
      <rPr>
        <vertAlign val="subscript"/>
        <sz val="10"/>
        <color indexed="8"/>
        <rFont val="Arial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</rPr>
      <t>3</t>
    </r>
  </si>
  <si>
    <r>
      <t>SiO</t>
    </r>
    <r>
      <rPr>
        <vertAlign val="subscript"/>
        <sz val="10"/>
        <color indexed="8"/>
        <rFont val="Arial"/>
      </rPr>
      <t>2</t>
    </r>
  </si>
  <si>
    <r>
      <t>TiO</t>
    </r>
    <r>
      <rPr>
        <vertAlign val="subscript"/>
        <sz val="10"/>
        <color indexed="8"/>
        <rFont val="Arial"/>
      </rPr>
      <t>2</t>
    </r>
  </si>
  <si>
    <t>MnO</t>
  </si>
  <si>
    <t>NiO</t>
  </si>
  <si>
    <t>ZnO</t>
  </si>
  <si>
    <r>
      <t>Fe</t>
    </r>
    <r>
      <rPr>
        <vertAlign val="subscript"/>
        <sz val="10"/>
        <color indexed="8"/>
        <rFont val="Arial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</rPr>
      <t>3</t>
    </r>
  </si>
  <si>
    <t>Calculated as Hematite-Ilmenite solid solution (not normallized)</t>
  </si>
  <si>
    <t>Calculated as Magnetite-Ulvospinel solid solution (not normallized)</t>
  </si>
  <si>
    <t>Mineral ID</t>
  </si>
  <si>
    <t>Quality</t>
  </si>
  <si>
    <t>Lookup Table for Ghiorso &amp; Evans (2008) Thermometer</t>
  </si>
  <si>
    <t>Oxide Wt %</t>
  </si>
  <si>
    <t>Molar proportions of Oxides</t>
  </si>
  <si>
    <t>Oxygen Proportions contributed by Oxides</t>
  </si>
  <si>
    <t>Oxygen Proportions normallized to mineral formula basis</t>
  </si>
  <si>
    <t>Corresponding number of cations contributed to formula</t>
  </si>
  <si>
    <t>Ti:Fe</t>
  </si>
  <si>
    <t>Positive ID as Ilmenite?</t>
  </si>
  <si>
    <t xml:space="preserve">Cations </t>
  </si>
  <si>
    <t>Proportions of total Fe</t>
  </si>
  <si>
    <t>Weight Percents</t>
  </si>
  <si>
    <t>Analysis</t>
  </si>
  <si>
    <t>Sample Name</t>
  </si>
  <si>
    <t>Total</t>
  </si>
  <si>
    <t>Mg</t>
  </si>
  <si>
    <r>
      <t>Al</t>
    </r>
    <r>
      <rPr>
        <vertAlign val="subscript"/>
        <sz val="10"/>
        <color indexed="8"/>
        <rFont val="Calibri"/>
      </rPr>
      <t/>
    </r>
  </si>
  <si>
    <r>
      <t>Cr</t>
    </r>
    <r>
      <rPr>
        <vertAlign val="subscript"/>
        <sz val="10"/>
        <color indexed="8"/>
        <rFont val="Calibri"/>
      </rPr>
      <t/>
    </r>
  </si>
  <si>
    <r>
      <t>Fe</t>
    </r>
    <r>
      <rPr>
        <vertAlign val="superscript"/>
        <sz val="10"/>
        <color indexed="8"/>
        <rFont val="Arial"/>
      </rPr>
      <t>2+</t>
    </r>
  </si>
  <si>
    <t>V</t>
  </si>
  <si>
    <t>Si</t>
  </si>
  <si>
    <t>Ti</t>
  </si>
  <si>
    <t>Mn</t>
  </si>
  <si>
    <t>Ni</t>
  </si>
  <si>
    <t>Zn</t>
  </si>
  <si>
    <r>
      <t>Fe</t>
    </r>
    <r>
      <rPr>
        <vertAlign val="superscript"/>
        <sz val="10"/>
        <color indexed="8"/>
        <rFont val="Arial"/>
      </rPr>
      <t>3+</t>
    </r>
  </si>
  <si>
    <t>New Total</t>
  </si>
  <si>
    <r>
      <t>Fe</t>
    </r>
    <r>
      <rPr>
        <vertAlign val="superscript"/>
        <sz val="10"/>
        <color indexed="8"/>
        <rFont val="Arial"/>
      </rPr>
      <t>2+</t>
    </r>
    <r>
      <rPr>
        <sz val="10"/>
        <color indexed="8"/>
        <rFont val="Arial"/>
        <family val="2"/>
      </rPr>
      <t xml:space="preserve"> (in Usp)</t>
    </r>
  </si>
  <si>
    <r>
      <t>Fe</t>
    </r>
    <r>
      <rPr>
        <vertAlign val="superscript"/>
        <sz val="10"/>
        <color indexed="8"/>
        <rFont val="Arial"/>
      </rPr>
      <t>2+</t>
    </r>
    <r>
      <rPr>
        <sz val="10"/>
        <color indexed="8"/>
        <rFont val="Arial"/>
        <family val="2"/>
      </rPr>
      <t xml:space="preserve"> (in Mt)</t>
    </r>
  </si>
  <si>
    <r>
      <t>Fe</t>
    </r>
    <r>
      <rPr>
        <vertAlign val="superscript"/>
        <sz val="10"/>
        <color indexed="8"/>
        <rFont val="Arial"/>
      </rPr>
      <t xml:space="preserve">3+ </t>
    </r>
    <r>
      <rPr>
        <sz val="10"/>
        <color indexed="8"/>
        <rFont val="Arial"/>
        <family val="2"/>
      </rPr>
      <t>(in Mt)</t>
    </r>
  </si>
  <si>
    <t>Recalculated Total</t>
  </si>
  <si>
    <t>Use for Bacon &amp; Hischmann Test?</t>
  </si>
  <si>
    <t>Mineral</t>
  </si>
  <si>
    <t>Analysis #</t>
  </si>
  <si>
    <t>SiO2</t>
  </si>
  <si>
    <t>TiO2</t>
  </si>
  <si>
    <t>Al2O3</t>
  </si>
  <si>
    <t>Fe2O3</t>
  </si>
  <si>
    <t>V2O3</t>
  </si>
  <si>
    <t>Cr2O3</t>
  </si>
  <si>
    <t>CaO</t>
  </si>
  <si>
    <t>log(Mg/Mn)</t>
  </si>
  <si>
    <t>Ghiorso and Evans (2008)</t>
  </si>
  <si>
    <t>Fe-Ti Oxide thermometer</t>
  </si>
  <si>
    <t>Bacon and Hirschmann (1988)</t>
  </si>
  <si>
    <t>Test for equilibrium</t>
  </si>
  <si>
    <t>#</t>
  </si>
  <si>
    <t>Hematite-Ilmenite</t>
  </si>
  <si>
    <t>Magnetite-Ülvospinel</t>
  </si>
  <si>
    <t>Average Temperature:</t>
  </si>
  <si>
    <r>
      <t>2</t>
    </r>
    <r>
      <rPr>
        <sz val="10"/>
        <color indexed="8"/>
        <rFont val="Symbol"/>
      </rPr>
      <t>s</t>
    </r>
    <r>
      <rPr>
        <sz val="10"/>
        <color indexed="8"/>
        <rFont val="Arial"/>
        <family val="2"/>
      </rPr>
      <t>:</t>
    </r>
  </si>
  <si>
    <t>(% difference from 100%)</t>
  </si>
  <si>
    <t xml:space="preserve">Rejection threshold </t>
  </si>
  <si>
    <t>Sort</t>
  </si>
  <si>
    <t>Sort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</si>
</sst>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vertAlign val="subscript"/>
      <sz val="10"/>
      <color indexed="8"/>
      <name val="Arial"/>
    </font>
    <font>
      <b/>
      <sz val="10"/>
      <color indexed="8"/>
      <name val="Arial"/>
    </font>
    <font>
      <vertAlign val="subscript"/>
      <sz val="10"/>
      <color indexed="8"/>
      <name val="Calibri"/>
    </font>
    <font>
      <vertAlign val="superscript"/>
      <sz val="10"/>
      <color indexed="8"/>
      <name val="Arial"/>
    </font>
    <font>
      <b/>
      <sz val="12"/>
      <color indexed="8"/>
      <name val="Arial"/>
    </font>
    <font>
      <sz val="10"/>
      <name val="Arial"/>
    </font>
    <font>
      <sz val="10"/>
      <color theme="0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Symbol"/>
    </font>
  </fonts>
  <fills count="8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1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1" applyFont="1"/>
    <xf numFmtId="2" fontId="2" fillId="0" borderId="0" xfId="1" applyNumberFormat="1" applyFont="1"/>
    <xf numFmtId="164" fontId="2" fillId="0" borderId="0" xfId="1" applyNumberFormat="1" applyFont="1"/>
    <xf numFmtId="0" fontId="2" fillId="3" borderId="0" xfId="1" applyFont="1" applyFill="1"/>
    <xf numFmtId="0" fontId="2" fillId="4" borderId="0" xfId="1" applyFont="1" applyFill="1"/>
    <xf numFmtId="0" fontId="4" fillId="5" borderId="0" xfId="1" applyFont="1" applyFill="1" applyAlignment="1">
      <alignment horizontal="left"/>
    </xf>
    <xf numFmtId="165" fontId="2" fillId="0" borderId="0" xfId="1" applyNumberFormat="1" applyFont="1" applyFill="1"/>
    <xf numFmtId="166" fontId="2" fillId="0" borderId="0" xfId="1" applyNumberFormat="1" applyFont="1" applyFill="1"/>
    <xf numFmtId="2" fontId="2" fillId="0" borderId="0" xfId="1" applyNumberFormat="1" applyFont="1" applyFill="1"/>
    <xf numFmtId="164" fontId="2" fillId="0" borderId="0" xfId="1" applyNumberFormat="1" applyFont="1" applyFill="1"/>
    <xf numFmtId="0" fontId="2" fillId="0" borderId="0" xfId="1" applyFont="1" applyFill="1"/>
    <xf numFmtId="0" fontId="7" fillId="0" borderId="0" xfId="1" applyFont="1" applyAlignment="1">
      <alignment horizontal="left"/>
    </xf>
    <xf numFmtId="0" fontId="8" fillId="0" borderId="0" xfId="2"/>
    <xf numFmtId="164" fontId="2" fillId="6" borderId="0" xfId="1" applyNumberFormat="1" applyFont="1" applyFill="1" applyBorder="1" applyAlignment="1">
      <alignment horizontal="center" vertical="center"/>
    </xf>
    <xf numFmtId="0" fontId="8" fillId="0" borderId="0" xfId="2" applyBorder="1"/>
    <xf numFmtId="0" fontId="7" fillId="0" borderId="0" xfId="1" applyFont="1" applyBorder="1" applyAlignment="1">
      <alignment horizontal="right" vertical="top" textRotation="180"/>
    </xf>
    <xf numFmtId="1" fontId="9" fillId="0" borderId="0" xfId="1" applyNumberFormat="1" applyFont="1" applyBorder="1"/>
    <xf numFmtId="164" fontId="2" fillId="6" borderId="0" xfId="1" applyNumberFormat="1" applyFont="1" applyFill="1" applyBorder="1"/>
    <xf numFmtId="0" fontId="7" fillId="0" borderId="0" xfId="1" applyFont="1"/>
    <xf numFmtId="0" fontId="4" fillId="0" borderId="0" xfId="1" applyFont="1"/>
    <xf numFmtId="0" fontId="4" fillId="0" borderId="0" xfId="1" applyFont="1" applyFill="1"/>
    <xf numFmtId="0" fontId="7" fillId="0" borderId="0" xfId="1" applyFont="1" applyBorder="1" applyAlignment="1">
      <alignment vertical="top" textRotation="90"/>
    </xf>
    <xf numFmtId="1" fontId="9" fillId="0" borderId="3" xfId="1" applyNumberFormat="1" applyFont="1" applyBorder="1"/>
    <xf numFmtId="1" fontId="9" fillId="0" borderId="2" xfId="1" applyNumberFormat="1" applyFont="1" applyBorder="1"/>
    <xf numFmtId="1" fontId="9" fillId="0" borderId="4" xfId="1" applyNumberFormat="1" applyFont="1" applyBorder="1"/>
    <xf numFmtId="1" fontId="2" fillId="0" borderId="0" xfId="1" applyNumberFormat="1" applyFont="1" applyFill="1"/>
    <xf numFmtId="0" fontId="2" fillId="7" borderId="0" xfId="1" applyFont="1" applyFill="1" applyBorder="1"/>
    <xf numFmtId="0" fontId="2" fillId="7" borderId="0" xfId="1" applyFont="1" applyFill="1"/>
    <xf numFmtId="0" fontId="2" fillId="7" borderId="1" xfId="1" applyFont="1" applyFill="1" applyBorder="1"/>
    <xf numFmtId="0" fontId="2" fillId="7" borderId="1" xfId="1" applyFont="1" applyFill="1" applyBorder="1" applyAlignment="1">
      <alignment horizontal="left"/>
    </xf>
    <xf numFmtId="2" fontId="2" fillId="0" borderId="0" xfId="1" applyNumberFormat="1" applyFont="1" applyFill="1" applyBorder="1" applyAlignment="1">
      <alignment horizontal="center" vertical="center"/>
    </xf>
    <xf numFmtId="0" fontId="2" fillId="6" borderId="0" xfId="1" applyFont="1" applyFill="1"/>
    <xf numFmtId="164" fontId="2" fillId="7" borderId="0" xfId="1" applyNumberFormat="1" applyFont="1" applyFill="1"/>
    <xf numFmtId="1" fontId="2" fillId="0" borderId="0" xfId="1" applyNumberFormat="1" applyFont="1" applyFill="1" applyBorder="1" applyAlignment="1">
      <alignment horizontal="center" vertical="center"/>
    </xf>
    <xf numFmtId="0" fontId="4" fillId="2" borderId="0" xfId="1" applyFont="1" applyFill="1" applyAlignment="1">
      <alignment horizontal="left"/>
    </xf>
    <xf numFmtId="0" fontId="4" fillId="5" borderId="0" xfId="1" applyFont="1" applyFill="1" applyAlignment="1">
      <alignment horizontal="left"/>
    </xf>
    <xf numFmtId="0" fontId="7" fillId="0" borderId="0" xfId="1" applyFont="1" applyBorder="1" applyAlignment="1">
      <alignment horizontal="center" vertical="top" textRotation="90"/>
    </xf>
  </cellXfs>
  <cellStyles count="2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2" xfId="1"/>
    <cellStyle name="Normal 3" xfId="2"/>
  </cellStyles>
  <dxfs count="9">
    <dxf>
      <font>
        <strike val="0"/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N18"/>
  <sheetViews>
    <sheetView tabSelected="1" workbookViewId="0">
      <pane xSplit="2" ySplit="8" topLeftCell="C9" activePane="bottomRight" state="frozen"/>
      <selection activeCell="S23" sqref="S23"/>
      <selection pane="topRight" activeCell="S23" sqref="S23"/>
      <selection pane="bottomLeft" activeCell="S23" sqref="S23"/>
      <selection pane="bottomRight" activeCell="BY30" sqref="BY30"/>
    </sheetView>
  </sheetViews>
  <sheetFormatPr baseColWidth="10" defaultRowHeight="12" x14ac:dyDescent="0"/>
  <cols>
    <col min="1" max="1" width="7.5" style="1" bestFit="1" customWidth="1"/>
    <col min="2" max="2" width="14.1640625" style="1" bestFit="1" customWidth="1"/>
    <col min="3" max="12" width="7" style="1" customWidth="1"/>
    <col min="13" max="22" width="6.33203125" style="1" bestFit="1" customWidth="1"/>
    <col min="23" max="32" width="6.83203125" style="1" customWidth="1"/>
    <col min="33" max="33" width="6.33203125" style="1" bestFit="1" customWidth="1"/>
    <col min="34" max="34" width="5.1640625" style="1" customWidth="1"/>
    <col min="35" max="36" width="5.1640625" style="1" bestFit="1" customWidth="1"/>
    <col min="37" max="37" width="5" style="1" bestFit="1" customWidth="1"/>
    <col min="38" max="38" width="4.6640625" style="1" bestFit="1" customWidth="1"/>
    <col min="39" max="39" width="4.1640625" style="1" bestFit="1" customWidth="1"/>
    <col min="40" max="40" width="5" style="1" customWidth="1"/>
    <col min="41" max="41" width="5.5" style="1" bestFit="1" customWidth="1"/>
    <col min="42" max="42" width="4.6640625" style="1" bestFit="1" customWidth="1"/>
    <col min="43" max="43" width="5" style="1" bestFit="1" customWidth="1"/>
    <col min="44" max="44" width="4.83203125" style="1" bestFit="1" customWidth="1"/>
    <col min="45" max="45" width="5.83203125" style="1" customWidth="1"/>
    <col min="46" max="55" width="5.5" style="1" customWidth="1"/>
    <col min="56" max="56" width="5.5" style="1" bestFit="1" customWidth="1"/>
    <col min="57" max="57" width="20" style="1" bestFit="1" customWidth="1"/>
    <col min="58" max="72" width="10.83203125" style="1" customWidth="1"/>
    <col min="73" max="73" width="17" style="1" bestFit="1" customWidth="1"/>
    <col min="74" max="74" width="15" style="1" bestFit="1" customWidth="1"/>
    <col min="75" max="75" width="26.83203125" style="1" bestFit="1" customWidth="1"/>
    <col min="76" max="76" width="10.83203125" style="1" customWidth="1"/>
    <col min="77" max="77" width="17" style="1" bestFit="1" customWidth="1"/>
    <col min="78" max="78" width="8.83203125" style="1" customWidth="1"/>
    <col min="79" max="90" width="5.33203125" style="1" customWidth="1"/>
    <col min="91" max="91" width="9.6640625" style="1" bestFit="1" customWidth="1"/>
    <col min="92" max="92" width="12.6640625" style="1" bestFit="1" customWidth="1"/>
    <col min="93" max="16384" width="10.83203125" style="1"/>
  </cols>
  <sheetData>
    <row r="1" spans="1:92">
      <c r="C1" s="1" t="s">
        <v>0</v>
      </c>
      <c r="AH1" s="1" t="s">
        <v>1</v>
      </c>
    </row>
    <row r="2" spans="1:92">
      <c r="AH2" s="29">
        <v>24</v>
      </c>
    </row>
    <row r="3" spans="1:92"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BW3" s="1" t="s">
        <v>68</v>
      </c>
    </row>
    <row r="4" spans="1:92">
      <c r="C4" s="3">
        <v>40.304400000000001</v>
      </c>
      <c r="D4" s="3">
        <v>101.961276</v>
      </c>
      <c r="E4" s="3">
        <v>151.99039999999999</v>
      </c>
      <c r="F4" s="3">
        <v>71.844399999999993</v>
      </c>
      <c r="G4" s="3">
        <v>149.88120000000001</v>
      </c>
      <c r="H4" s="3">
        <v>52.084299999999999</v>
      </c>
      <c r="I4" s="3">
        <v>79.865799999999993</v>
      </c>
      <c r="J4" s="3">
        <v>70.937449000000001</v>
      </c>
      <c r="K4" s="3">
        <v>74.692800000000005</v>
      </c>
      <c r="L4" s="3">
        <v>81.389399999999995</v>
      </c>
      <c r="M4" s="1">
        <v>159.68819999999999</v>
      </c>
      <c r="BW4" s="1" t="s">
        <v>67</v>
      </c>
    </row>
    <row r="5" spans="1:92">
      <c r="BF5" s="4" t="s">
        <v>13</v>
      </c>
      <c r="BG5" s="4"/>
      <c r="BH5" s="4"/>
      <c r="BI5" s="4"/>
      <c r="BJ5" s="4"/>
      <c r="BK5" s="4"/>
      <c r="BL5" s="4"/>
      <c r="BM5" s="5" t="s">
        <v>14</v>
      </c>
      <c r="BN5" s="5"/>
      <c r="BO5" s="5"/>
      <c r="BP5" s="5"/>
      <c r="BQ5" s="5"/>
      <c r="BR5" s="5"/>
      <c r="BS5" s="5"/>
      <c r="BT5" s="5"/>
      <c r="BU5" s="1" t="s">
        <v>15</v>
      </c>
      <c r="BV5" s="1" t="s">
        <v>16</v>
      </c>
      <c r="BW5" s="30">
        <v>1.5</v>
      </c>
      <c r="BZ5" s="1" t="s">
        <v>17</v>
      </c>
    </row>
    <row r="6" spans="1:92">
      <c r="C6" s="35" t="s">
        <v>18</v>
      </c>
      <c r="D6" s="35"/>
      <c r="E6" s="35"/>
      <c r="F6" s="35"/>
      <c r="G6" s="35"/>
      <c r="H6" s="35"/>
      <c r="I6" s="35"/>
      <c r="J6" s="35"/>
      <c r="K6" s="35"/>
      <c r="L6" s="35"/>
      <c r="M6" s="36" t="s">
        <v>19</v>
      </c>
      <c r="N6" s="36"/>
      <c r="O6" s="36"/>
      <c r="P6" s="36"/>
      <c r="Q6" s="36"/>
      <c r="R6" s="36"/>
      <c r="S6" s="36"/>
      <c r="T6" s="36"/>
      <c r="U6" s="36"/>
      <c r="V6" s="36"/>
      <c r="W6" s="35" t="s">
        <v>20</v>
      </c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6" t="s">
        <v>21</v>
      </c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5" t="s">
        <v>22</v>
      </c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6" t="s">
        <v>23</v>
      </c>
      <c r="BE6" s="6" t="s">
        <v>24</v>
      </c>
      <c r="BF6" s="4" t="s">
        <v>25</v>
      </c>
      <c r="BG6" s="4"/>
      <c r="BH6" s="4" t="s">
        <v>26</v>
      </c>
      <c r="BI6" s="4"/>
      <c r="BJ6" s="4" t="s">
        <v>27</v>
      </c>
      <c r="BK6" s="4"/>
      <c r="BL6" s="4"/>
      <c r="BM6" s="5" t="s">
        <v>25</v>
      </c>
      <c r="BN6" s="5"/>
      <c r="BO6" s="5"/>
      <c r="BP6" s="5" t="s">
        <v>26</v>
      </c>
      <c r="BQ6" s="5"/>
      <c r="BR6" s="5" t="s">
        <v>27</v>
      </c>
      <c r="BS6" s="5"/>
      <c r="BT6" s="5"/>
    </row>
    <row r="7" spans="1:92">
      <c r="CN7" s="1" t="s">
        <v>70</v>
      </c>
    </row>
    <row r="8" spans="1:92" ht="16">
      <c r="A8" s="1" t="s">
        <v>28</v>
      </c>
      <c r="B8" s="1" t="s">
        <v>29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2</v>
      </c>
      <c r="N8" s="2" t="s">
        <v>3</v>
      </c>
      <c r="O8" s="2" t="s">
        <v>4</v>
      </c>
      <c r="P8" s="2" t="s">
        <v>5</v>
      </c>
      <c r="Q8" s="2" t="s">
        <v>6</v>
      </c>
      <c r="R8" s="2" t="s">
        <v>7</v>
      </c>
      <c r="S8" s="2" t="s">
        <v>8</v>
      </c>
      <c r="T8" s="2" t="s">
        <v>9</v>
      </c>
      <c r="U8" s="2" t="s">
        <v>10</v>
      </c>
      <c r="V8" s="2" t="s">
        <v>11</v>
      </c>
      <c r="W8" s="2" t="s">
        <v>2</v>
      </c>
      <c r="X8" s="2" t="s">
        <v>3</v>
      </c>
      <c r="Y8" s="2" t="s">
        <v>4</v>
      </c>
      <c r="Z8" s="2" t="s">
        <v>5</v>
      </c>
      <c r="AA8" s="2" t="s">
        <v>6</v>
      </c>
      <c r="AB8" s="2" t="s">
        <v>7</v>
      </c>
      <c r="AC8" s="2" t="s">
        <v>8</v>
      </c>
      <c r="AD8" s="2" t="s">
        <v>9</v>
      </c>
      <c r="AE8" s="2" t="s">
        <v>10</v>
      </c>
      <c r="AF8" s="2" t="s">
        <v>11</v>
      </c>
      <c r="AG8" s="1" t="s">
        <v>30</v>
      </c>
      <c r="AH8" s="2" t="s">
        <v>2</v>
      </c>
      <c r="AI8" s="2" t="s">
        <v>3</v>
      </c>
      <c r="AJ8" s="2" t="s">
        <v>4</v>
      </c>
      <c r="AK8" s="2" t="s">
        <v>5</v>
      </c>
      <c r="AL8" s="2" t="s">
        <v>6</v>
      </c>
      <c r="AM8" s="2" t="s">
        <v>7</v>
      </c>
      <c r="AN8" s="2" t="s">
        <v>8</v>
      </c>
      <c r="AO8" s="2" t="s">
        <v>9</v>
      </c>
      <c r="AP8" s="2" t="s">
        <v>10</v>
      </c>
      <c r="AQ8" s="2" t="s">
        <v>11</v>
      </c>
      <c r="AR8" s="1" t="s">
        <v>30</v>
      </c>
      <c r="AS8" s="2" t="s">
        <v>31</v>
      </c>
      <c r="AT8" s="2" t="s">
        <v>32</v>
      </c>
      <c r="AU8" s="2" t="s">
        <v>33</v>
      </c>
      <c r="AV8" s="2" t="s">
        <v>34</v>
      </c>
      <c r="AW8" s="2" t="s">
        <v>35</v>
      </c>
      <c r="AX8" s="2" t="s">
        <v>36</v>
      </c>
      <c r="AY8" s="2" t="s">
        <v>37</v>
      </c>
      <c r="AZ8" s="2" t="s">
        <v>38</v>
      </c>
      <c r="BA8" s="2" t="s">
        <v>39</v>
      </c>
      <c r="BB8" s="2" t="s">
        <v>40</v>
      </c>
      <c r="BC8" s="1" t="s">
        <v>30</v>
      </c>
      <c r="BD8" s="1" t="s">
        <v>23</v>
      </c>
      <c r="BF8" s="2" t="s">
        <v>34</v>
      </c>
      <c r="BG8" s="2" t="s">
        <v>41</v>
      </c>
      <c r="BH8" s="2" t="s">
        <v>34</v>
      </c>
      <c r="BI8" s="2" t="s">
        <v>41</v>
      </c>
      <c r="BJ8" s="1" t="s">
        <v>5</v>
      </c>
      <c r="BK8" s="2" t="s">
        <v>12</v>
      </c>
      <c r="BL8" s="2" t="s">
        <v>42</v>
      </c>
      <c r="BM8" s="2" t="s">
        <v>43</v>
      </c>
      <c r="BN8" s="2" t="s">
        <v>44</v>
      </c>
      <c r="BO8" s="2" t="s">
        <v>45</v>
      </c>
      <c r="BP8" s="2" t="s">
        <v>34</v>
      </c>
      <c r="BQ8" s="2" t="s">
        <v>41</v>
      </c>
      <c r="BR8" s="1" t="s">
        <v>5</v>
      </c>
      <c r="BS8" s="2" t="s">
        <v>12</v>
      </c>
      <c r="BT8" s="2" t="s">
        <v>42</v>
      </c>
      <c r="BV8" s="1" t="s">
        <v>46</v>
      </c>
      <c r="BW8" s="1" t="s">
        <v>47</v>
      </c>
      <c r="BY8" s="1" t="s">
        <v>48</v>
      </c>
      <c r="BZ8" s="1" t="s">
        <v>49</v>
      </c>
      <c r="CA8" s="1" t="s">
        <v>50</v>
      </c>
      <c r="CB8" s="1" t="s">
        <v>51</v>
      </c>
      <c r="CC8" s="1" t="s">
        <v>52</v>
      </c>
      <c r="CD8" s="1" t="s">
        <v>53</v>
      </c>
      <c r="CE8" s="1" t="s">
        <v>54</v>
      </c>
      <c r="CF8" s="1" t="s">
        <v>55</v>
      </c>
      <c r="CG8" s="1" t="s">
        <v>5</v>
      </c>
      <c r="CH8" s="1" t="s">
        <v>9</v>
      </c>
      <c r="CI8" s="1" t="s">
        <v>2</v>
      </c>
      <c r="CJ8" s="1" t="s">
        <v>56</v>
      </c>
      <c r="CK8" s="1" t="s">
        <v>11</v>
      </c>
      <c r="CL8" s="1" t="s">
        <v>10</v>
      </c>
      <c r="CM8" s="1" t="s">
        <v>57</v>
      </c>
      <c r="CN8" s="28"/>
    </row>
    <row r="9" spans="1:92" s="11" customForma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7">
        <f t="shared" ref="M9:V18" si="0">C9/C$4</f>
        <v>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7">
        <f t="shared" si="0"/>
        <v>0</v>
      </c>
      <c r="T9" s="7">
        <f t="shared" si="0"/>
        <v>0</v>
      </c>
      <c r="U9" s="7">
        <f t="shared" si="0"/>
        <v>0</v>
      </c>
      <c r="V9" s="7">
        <f t="shared" si="0"/>
        <v>0</v>
      </c>
      <c r="W9" s="7">
        <f>M9</f>
        <v>0</v>
      </c>
      <c r="X9" s="7">
        <f>N9*3</f>
        <v>0</v>
      </c>
      <c r="Y9" s="7">
        <f>O9*3</f>
        <v>0</v>
      </c>
      <c r="Z9" s="7">
        <f>P9</f>
        <v>0</v>
      </c>
      <c r="AA9" s="7">
        <f>Q9*3</f>
        <v>0</v>
      </c>
      <c r="AB9" s="7">
        <f>R9*2</f>
        <v>0</v>
      </c>
      <c r="AC9" s="7">
        <f>S9*2</f>
        <v>0</v>
      </c>
      <c r="AD9" s="7">
        <f t="shared" ref="AD9:AF18" si="1">T9</f>
        <v>0</v>
      </c>
      <c r="AE9" s="7">
        <f t="shared" si="1"/>
        <v>0</v>
      </c>
      <c r="AF9" s="7">
        <f t="shared" si="1"/>
        <v>0</v>
      </c>
      <c r="AG9" s="7">
        <f>SUM(W9:AF9)</f>
        <v>0</v>
      </c>
      <c r="AH9" s="8" t="e">
        <f t="shared" ref="AH9:AQ18" si="2">W9*$AH$2/$AG9</f>
        <v>#DIV/0!</v>
      </c>
      <c r="AI9" s="8" t="e">
        <f t="shared" si="2"/>
        <v>#DIV/0!</v>
      </c>
      <c r="AJ9" s="8" t="e">
        <f t="shared" si="2"/>
        <v>#DIV/0!</v>
      </c>
      <c r="AK9" s="8" t="e">
        <f t="shared" si="2"/>
        <v>#DIV/0!</v>
      </c>
      <c r="AL9" s="8" t="e">
        <f t="shared" si="2"/>
        <v>#DIV/0!</v>
      </c>
      <c r="AM9" s="8" t="e">
        <f t="shared" si="2"/>
        <v>#DIV/0!</v>
      </c>
      <c r="AN9" s="8" t="e">
        <f t="shared" si="2"/>
        <v>#DIV/0!</v>
      </c>
      <c r="AO9" s="8" t="e">
        <f t="shared" si="2"/>
        <v>#DIV/0!</v>
      </c>
      <c r="AP9" s="8" t="e">
        <f t="shared" si="2"/>
        <v>#DIV/0!</v>
      </c>
      <c r="AQ9" s="8" t="e">
        <f t="shared" si="2"/>
        <v>#DIV/0!</v>
      </c>
      <c r="AR9" s="8" t="e">
        <f>SUM(AH9:AQ9)</f>
        <v>#DIV/0!</v>
      </c>
      <c r="AS9" s="8" t="e">
        <f>AH9</f>
        <v>#DIV/0!</v>
      </c>
      <c r="AT9" s="8" t="e">
        <f>AI9*2/3</f>
        <v>#DIV/0!</v>
      </c>
      <c r="AU9" s="8" t="e">
        <f>AJ9*2/3</f>
        <v>#DIV/0!</v>
      </c>
      <c r="AV9" s="8" t="e">
        <f>AK9</f>
        <v>#DIV/0!</v>
      </c>
      <c r="AW9" s="8" t="e">
        <f>AL9*2/3</f>
        <v>#DIV/0!</v>
      </c>
      <c r="AX9" s="8" t="e">
        <f>AM9/2</f>
        <v>#DIV/0!</v>
      </c>
      <c r="AY9" s="8" t="e">
        <f>AN9/2</f>
        <v>#DIV/0!</v>
      </c>
      <c r="AZ9" s="8" t="e">
        <f t="shared" ref="AZ9:BB18" si="3">AO9</f>
        <v>#DIV/0!</v>
      </c>
      <c r="BA9" s="8" t="e">
        <f t="shared" si="3"/>
        <v>#DIV/0!</v>
      </c>
      <c r="BB9" s="8" t="e">
        <f t="shared" si="3"/>
        <v>#DIV/0!</v>
      </c>
      <c r="BC9" s="9" t="e">
        <f>SUM(AS9:BB9)</f>
        <v>#DIV/0!</v>
      </c>
      <c r="BD9" s="9" t="e">
        <f>AY9/(AV9+AS9+AT9+AU9+AW9+AZ9+BA9+BB9)</f>
        <v>#DIV/0!</v>
      </c>
      <c r="BE9" s="9" t="e">
        <f>IF(BD9&gt;=0.5, TRUE, FALSE)</f>
        <v>#DIV/0!</v>
      </c>
      <c r="BF9" s="8" t="e">
        <f>IF((AY9-AS9-AZ9)&gt;0, AY9-AS9-AZ9, 0)</f>
        <v>#DIV/0!</v>
      </c>
      <c r="BG9" s="8" t="e">
        <f>IF((AV9-BF9)&gt;0, AV9-BF9, 0)</f>
        <v>#DIV/0!</v>
      </c>
      <c r="BH9" s="10" t="e">
        <f>BF9/($BF9+$BG9)</f>
        <v>#DIV/0!</v>
      </c>
      <c r="BI9" s="10" t="e">
        <f>BG9/($BF9+$BG9)</f>
        <v>#DIV/0!</v>
      </c>
      <c r="BJ9" s="10" t="e">
        <f>BH9*$P9*$F$4</f>
        <v>#DIV/0!</v>
      </c>
      <c r="BK9" s="10" t="e">
        <f>BI9*$P9*$M$4/2</f>
        <v>#DIV/0!</v>
      </c>
      <c r="BL9" s="8" t="e">
        <f>SUM(BK9, BJ9, $C9:$E9, $G9:$L9)</f>
        <v>#DIV/0!</v>
      </c>
      <c r="BM9" s="10" t="e">
        <f>IF(2*AY9-AS9-AZ9&gt;0, 2*AY9-AS9-AZ9, 0)</f>
        <v>#DIV/0!</v>
      </c>
      <c r="BN9" s="10" t="e">
        <f>IF(((AV9-BM9)/3)&gt;0, (AV9-BM9)/3, 0)</f>
        <v>#DIV/0!</v>
      </c>
      <c r="BO9" s="10" t="e">
        <f>IF((2*(AV9-BM9)/3)&gt;0, 2*(AV9-BM9)/3, 0)</f>
        <v>#DIV/0!</v>
      </c>
      <c r="BP9" s="10" t="e">
        <f>(BM9+BN9)/(BM9+BN9+BO9)</f>
        <v>#DIV/0!</v>
      </c>
      <c r="BQ9" s="10" t="e">
        <f>BO9/(BM9+BN9+BO9)</f>
        <v>#DIV/0!</v>
      </c>
      <c r="BR9" s="10" t="e">
        <f>BP9*$P9*$F$4</f>
        <v>#DIV/0!</v>
      </c>
      <c r="BS9" s="10" t="e">
        <f>BQ9*$P9*$M$4/2</f>
        <v>#DIV/0!</v>
      </c>
      <c r="BT9" s="8" t="e">
        <f>SUM(BS9, BR9, $C9:$E9, $G9:$L9)</f>
        <v>#DIV/0!</v>
      </c>
      <c r="BU9" s="11" t="e">
        <f>IF(ABS(100-BT9)&lt;ABS(100-BL9), "Magnetite-Ulvospinel", IF(BD9&gt;0.1, "Hematite-Ilmenite", "Hematite"))</f>
        <v>#DIV/0!</v>
      </c>
      <c r="BV9" s="9" t="e">
        <f>IF(BU9="Magnetite-Ulvospinel", BT9, BL9)</f>
        <v>#DIV/0!</v>
      </c>
      <c r="BW9" s="11" t="e">
        <f>IF(ABS(100-BV9)&gt;$BW$5, "NO", IF(BU9="Hematite", "NO", "YES"))</f>
        <v>#DIV/0!</v>
      </c>
      <c r="BY9" s="11" t="e">
        <f t="shared" ref="BY9:BY18" si="4">IF(BW9="YES", BU9, "")</f>
        <v>#DIV/0!</v>
      </c>
      <c r="BZ9" s="11">
        <f t="shared" ref="BZ9:BZ18" si="5">A9</f>
        <v>0</v>
      </c>
      <c r="CA9" s="9">
        <f t="shared" ref="CA9:CB18" si="6">H9</f>
        <v>0</v>
      </c>
      <c r="CB9" s="9">
        <f t="shared" si="6"/>
        <v>0</v>
      </c>
      <c r="CC9" s="9">
        <f t="shared" ref="CC9:CC18" si="7">D9</f>
        <v>0</v>
      </c>
      <c r="CD9" s="9" t="e">
        <f t="shared" ref="CD9:CD18" si="8">IF(BY9="Magnetite-Ulvospinel", BS9, BK9)</f>
        <v>#DIV/0!</v>
      </c>
      <c r="CE9" s="9">
        <f t="shared" ref="CE9:CE18" si="9">G9</f>
        <v>0</v>
      </c>
      <c r="CF9" s="9">
        <f t="shared" ref="CF9:CF18" si="10">E9</f>
        <v>0</v>
      </c>
      <c r="CG9" s="9" t="e">
        <f t="shared" ref="CG9:CG18" si="11">IF(BY9="Magnetite-Ulvospinel", BR9, BJ9)</f>
        <v>#DIV/0!</v>
      </c>
      <c r="CH9" s="9">
        <f t="shared" ref="CH9:CH18" si="12">J9</f>
        <v>0</v>
      </c>
      <c r="CI9" s="9">
        <f t="shared" ref="CI9:CI18" si="13">C9</f>
        <v>0</v>
      </c>
      <c r="CJ9" s="9">
        <f>0</f>
        <v>0</v>
      </c>
      <c r="CK9" s="9">
        <f t="shared" ref="CK9:CK18" si="14">L9</f>
        <v>0</v>
      </c>
      <c r="CL9" s="9">
        <f t="shared" ref="CL9:CL18" si="15">K9</f>
        <v>0</v>
      </c>
      <c r="CM9" s="10" t="e">
        <f t="shared" ref="CM9:CM18" si="16">LOG10(AS9/AZ9)</f>
        <v>#DIV/0!</v>
      </c>
      <c r="CN9" s="33"/>
    </row>
    <row r="10" spans="1:92" s="11" customForma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7">
        <f t="shared" si="0"/>
        <v>0</v>
      </c>
      <c r="N10" s="7">
        <f t="shared" si="0"/>
        <v>0</v>
      </c>
      <c r="O10" s="7">
        <f t="shared" si="0"/>
        <v>0</v>
      </c>
      <c r="P10" s="7">
        <f t="shared" si="0"/>
        <v>0</v>
      </c>
      <c r="Q10" s="7">
        <f t="shared" si="0"/>
        <v>0</v>
      </c>
      <c r="R10" s="7">
        <f t="shared" si="0"/>
        <v>0</v>
      </c>
      <c r="S10" s="7">
        <f t="shared" si="0"/>
        <v>0</v>
      </c>
      <c r="T10" s="7">
        <f t="shared" si="0"/>
        <v>0</v>
      </c>
      <c r="U10" s="7">
        <f t="shared" si="0"/>
        <v>0</v>
      </c>
      <c r="V10" s="7">
        <f t="shared" si="0"/>
        <v>0</v>
      </c>
      <c r="W10" s="7">
        <f>M10</f>
        <v>0</v>
      </c>
      <c r="X10" s="7">
        <f>N10*3</f>
        <v>0</v>
      </c>
      <c r="Y10" s="7">
        <f>O10*3</f>
        <v>0</v>
      </c>
      <c r="Z10" s="7">
        <f>P10</f>
        <v>0</v>
      </c>
      <c r="AA10" s="7">
        <f>Q10*3</f>
        <v>0</v>
      </c>
      <c r="AB10" s="7">
        <f>R10*2</f>
        <v>0</v>
      </c>
      <c r="AC10" s="7">
        <f>S10*2</f>
        <v>0</v>
      </c>
      <c r="AD10" s="7">
        <f t="shared" si="1"/>
        <v>0</v>
      </c>
      <c r="AE10" s="7">
        <f t="shared" si="1"/>
        <v>0</v>
      </c>
      <c r="AF10" s="7">
        <f t="shared" si="1"/>
        <v>0</v>
      </c>
      <c r="AG10" s="7">
        <f>SUM(W10:AF10)</f>
        <v>0</v>
      </c>
      <c r="AH10" s="8" t="e">
        <f t="shared" si="2"/>
        <v>#DIV/0!</v>
      </c>
      <c r="AI10" s="8" t="e">
        <f t="shared" si="2"/>
        <v>#DIV/0!</v>
      </c>
      <c r="AJ10" s="8" t="e">
        <f t="shared" si="2"/>
        <v>#DIV/0!</v>
      </c>
      <c r="AK10" s="8" t="e">
        <f t="shared" si="2"/>
        <v>#DIV/0!</v>
      </c>
      <c r="AL10" s="8" t="e">
        <f t="shared" si="2"/>
        <v>#DIV/0!</v>
      </c>
      <c r="AM10" s="8" t="e">
        <f t="shared" si="2"/>
        <v>#DIV/0!</v>
      </c>
      <c r="AN10" s="8" t="e">
        <f t="shared" si="2"/>
        <v>#DIV/0!</v>
      </c>
      <c r="AO10" s="8" t="e">
        <f t="shared" si="2"/>
        <v>#DIV/0!</v>
      </c>
      <c r="AP10" s="8" t="e">
        <f t="shared" si="2"/>
        <v>#DIV/0!</v>
      </c>
      <c r="AQ10" s="8" t="e">
        <f t="shared" si="2"/>
        <v>#DIV/0!</v>
      </c>
      <c r="AR10" s="8" t="e">
        <f>SUM(AH10:AQ10)</f>
        <v>#DIV/0!</v>
      </c>
      <c r="AS10" s="8" t="e">
        <f>AH10</f>
        <v>#DIV/0!</v>
      </c>
      <c r="AT10" s="8" t="e">
        <f>AI10*2/3</f>
        <v>#DIV/0!</v>
      </c>
      <c r="AU10" s="8" t="e">
        <f>AJ10*2/3</f>
        <v>#DIV/0!</v>
      </c>
      <c r="AV10" s="8" t="e">
        <f>AK10</f>
        <v>#DIV/0!</v>
      </c>
      <c r="AW10" s="8" t="e">
        <f>AL10*2/3</f>
        <v>#DIV/0!</v>
      </c>
      <c r="AX10" s="8" t="e">
        <f>AM10/2</f>
        <v>#DIV/0!</v>
      </c>
      <c r="AY10" s="8" t="e">
        <f>AN10/2</f>
        <v>#DIV/0!</v>
      </c>
      <c r="AZ10" s="8" t="e">
        <f t="shared" si="3"/>
        <v>#DIV/0!</v>
      </c>
      <c r="BA10" s="8" t="e">
        <f t="shared" si="3"/>
        <v>#DIV/0!</v>
      </c>
      <c r="BB10" s="8" t="e">
        <f t="shared" si="3"/>
        <v>#DIV/0!</v>
      </c>
      <c r="BC10" s="9" t="e">
        <f>SUM(AS10:BB10)</f>
        <v>#DIV/0!</v>
      </c>
      <c r="BD10" s="9" t="e">
        <f t="shared" ref="BD10:BD18" si="17">AY10/AV10</f>
        <v>#DIV/0!</v>
      </c>
      <c r="BE10" s="9" t="e">
        <f t="shared" ref="BE10:BE18" si="18">IF(BD10&gt;=0.5, TRUE, FALSE)</f>
        <v>#DIV/0!</v>
      </c>
      <c r="BF10" s="8" t="e">
        <f t="shared" ref="BF10:BF18" si="19">IF((AY10-AS10-AZ10)&gt;0, AY10-AS10-AZ10, 0)</f>
        <v>#DIV/0!</v>
      </c>
      <c r="BG10" s="8" t="e">
        <f t="shared" ref="BG10:BG18" si="20">IF((AV10-BF10)&gt;0, AV10-BF10, 0)</f>
        <v>#DIV/0!</v>
      </c>
      <c r="BH10" s="10" t="e">
        <f t="shared" ref="BH10:BI18" si="21">BF10/($BF10+$BG10)</f>
        <v>#DIV/0!</v>
      </c>
      <c r="BI10" s="10" t="e">
        <f t="shared" si="21"/>
        <v>#DIV/0!</v>
      </c>
      <c r="BJ10" s="10" t="e">
        <f t="shared" ref="BJ10:BJ18" si="22">BH10*$P10*$F$4</f>
        <v>#DIV/0!</v>
      </c>
      <c r="BK10" s="10" t="e">
        <f t="shared" ref="BK10:BK18" si="23">BI10*$P10*$M$4/2</f>
        <v>#DIV/0!</v>
      </c>
      <c r="BL10" s="8" t="e">
        <f t="shared" ref="BL10:BL18" si="24">SUM(BK10, BJ10, $C10:$E10, $G10:$L10)</f>
        <v>#DIV/0!</v>
      </c>
      <c r="BM10" s="10" t="e">
        <f t="shared" ref="BM10:BM18" si="25">IF(2*AY10-AS10-AZ10&gt;0, 2*AY10-AS10-AZ10, 0)</f>
        <v>#DIV/0!</v>
      </c>
      <c r="BN10" s="10" t="e">
        <f t="shared" ref="BN10:BN18" si="26">IF(((AV10-BM10)/3)&gt;0, (AV10-BM10)/3, 0)</f>
        <v>#DIV/0!</v>
      </c>
      <c r="BO10" s="10" t="e">
        <f t="shared" ref="BO10:BO18" si="27">IF((2*(AV10-BM10)/3)&gt;0, 2*(AV10-BM10)/3, 0)</f>
        <v>#DIV/0!</v>
      </c>
      <c r="BP10" s="10" t="e">
        <f t="shared" ref="BP10:BP18" si="28">(BM10+BN10)/(BM10+BN10+BO10)</f>
        <v>#DIV/0!</v>
      </c>
      <c r="BQ10" s="10" t="e">
        <f t="shared" ref="BQ10:BQ18" si="29">BO10/(BM10+BN10+BO10)</f>
        <v>#DIV/0!</v>
      </c>
      <c r="BR10" s="10" t="e">
        <f t="shared" ref="BR10:BR18" si="30">BP10*$P10*$F$4</f>
        <v>#DIV/0!</v>
      </c>
      <c r="BS10" s="10" t="e">
        <f t="shared" ref="BS10:BS18" si="31">BQ10*$P10*$M$4/2</f>
        <v>#DIV/0!</v>
      </c>
      <c r="BT10" s="8" t="e">
        <f t="shared" ref="BT10:BT18" si="32">SUM(BS10, BR10, $C10:$E10, $G10:$L10)</f>
        <v>#DIV/0!</v>
      </c>
      <c r="BU10" s="11" t="e">
        <f t="shared" ref="BU10:BU18" si="33">IF(ABS(100-BT10)&lt;ABS(100-BL10), "Magnetite-Ulvospinel", IF(BD10&gt;0.1, "Hematite-Ilmenite", "Hematite"))</f>
        <v>#DIV/0!</v>
      </c>
      <c r="BV10" s="9" t="e">
        <f t="shared" ref="BV10:BV18" si="34">IF(BU10="Magnetite-Ulvospinel", BT10, BL10)</f>
        <v>#DIV/0!</v>
      </c>
      <c r="BW10" s="11" t="e">
        <f t="shared" ref="BW10:BW18" si="35">IF(ABS(100-BV10)&gt;$BW$5, "NO", IF(BU10="Hematite", "NO", "YES"))</f>
        <v>#DIV/0!</v>
      </c>
      <c r="BY10" s="11" t="e">
        <f t="shared" si="4"/>
        <v>#DIV/0!</v>
      </c>
      <c r="BZ10" s="11">
        <f t="shared" si="5"/>
        <v>0</v>
      </c>
      <c r="CA10" s="9">
        <f t="shared" si="6"/>
        <v>0</v>
      </c>
      <c r="CB10" s="9">
        <f t="shared" si="6"/>
        <v>0</v>
      </c>
      <c r="CC10" s="9">
        <f t="shared" si="7"/>
        <v>0</v>
      </c>
      <c r="CD10" s="9" t="e">
        <f t="shared" si="8"/>
        <v>#DIV/0!</v>
      </c>
      <c r="CE10" s="9">
        <f t="shared" si="9"/>
        <v>0</v>
      </c>
      <c r="CF10" s="9">
        <f t="shared" si="10"/>
        <v>0</v>
      </c>
      <c r="CG10" s="9" t="e">
        <f t="shared" si="11"/>
        <v>#DIV/0!</v>
      </c>
      <c r="CH10" s="9">
        <f t="shared" si="12"/>
        <v>0</v>
      </c>
      <c r="CI10" s="9">
        <f t="shared" si="13"/>
        <v>0</v>
      </c>
      <c r="CJ10" s="9">
        <f>0</f>
        <v>0</v>
      </c>
      <c r="CK10" s="9">
        <f t="shared" si="14"/>
        <v>0</v>
      </c>
      <c r="CL10" s="9">
        <f t="shared" si="15"/>
        <v>0</v>
      </c>
      <c r="CM10" s="10" t="e">
        <f t="shared" si="16"/>
        <v>#DIV/0!</v>
      </c>
      <c r="CN10" s="33"/>
    </row>
    <row r="11" spans="1:92" s="11" customForma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7">
        <f t="shared" si="0"/>
        <v>0</v>
      </c>
      <c r="N11" s="7">
        <f t="shared" si="0"/>
        <v>0</v>
      </c>
      <c r="O11" s="7">
        <f t="shared" si="0"/>
        <v>0</v>
      </c>
      <c r="P11" s="7">
        <f t="shared" si="0"/>
        <v>0</v>
      </c>
      <c r="Q11" s="7">
        <f t="shared" si="0"/>
        <v>0</v>
      </c>
      <c r="R11" s="7">
        <f t="shared" si="0"/>
        <v>0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ref="W11:W18" si="36">M11</f>
        <v>0</v>
      </c>
      <c r="X11" s="7">
        <f t="shared" ref="X11:Y18" si="37">N11*3</f>
        <v>0</v>
      </c>
      <c r="Y11" s="7">
        <f t="shared" si="37"/>
        <v>0</v>
      </c>
      <c r="Z11" s="7">
        <f t="shared" ref="Z11:Z18" si="38">P11</f>
        <v>0</v>
      </c>
      <c r="AA11" s="7">
        <f t="shared" ref="AA11:AA18" si="39">Q11*3</f>
        <v>0</v>
      </c>
      <c r="AB11" s="7">
        <f t="shared" ref="AB11:AC18" si="40">R11*2</f>
        <v>0</v>
      </c>
      <c r="AC11" s="7">
        <f t="shared" si="40"/>
        <v>0</v>
      </c>
      <c r="AD11" s="7">
        <f t="shared" si="1"/>
        <v>0</v>
      </c>
      <c r="AE11" s="7">
        <f t="shared" si="1"/>
        <v>0</v>
      </c>
      <c r="AF11" s="7">
        <f t="shared" si="1"/>
        <v>0</v>
      </c>
      <c r="AG11" s="7">
        <f t="shared" ref="AG11:AG18" si="41">SUM(W11:AF11)</f>
        <v>0</v>
      </c>
      <c r="AH11" s="8" t="e">
        <f t="shared" si="2"/>
        <v>#DIV/0!</v>
      </c>
      <c r="AI11" s="8" t="e">
        <f t="shared" si="2"/>
        <v>#DIV/0!</v>
      </c>
      <c r="AJ11" s="8" t="e">
        <f t="shared" si="2"/>
        <v>#DIV/0!</v>
      </c>
      <c r="AK11" s="8" t="e">
        <f t="shared" si="2"/>
        <v>#DIV/0!</v>
      </c>
      <c r="AL11" s="8" t="e">
        <f t="shared" si="2"/>
        <v>#DIV/0!</v>
      </c>
      <c r="AM11" s="8" t="e">
        <f t="shared" si="2"/>
        <v>#DIV/0!</v>
      </c>
      <c r="AN11" s="8" t="e">
        <f t="shared" si="2"/>
        <v>#DIV/0!</v>
      </c>
      <c r="AO11" s="8" t="e">
        <f t="shared" si="2"/>
        <v>#DIV/0!</v>
      </c>
      <c r="AP11" s="8" t="e">
        <f t="shared" si="2"/>
        <v>#DIV/0!</v>
      </c>
      <c r="AQ11" s="8" t="e">
        <f t="shared" si="2"/>
        <v>#DIV/0!</v>
      </c>
      <c r="AR11" s="8" t="e">
        <f t="shared" ref="AR11:AR18" si="42">SUM(AH11:AQ11)</f>
        <v>#DIV/0!</v>
      </c>
      <c r="AS11" s="8" t="e">
        <f t="shared" ref="AS11:AS18" si="43">AH11</f>
        <v>#DIV/0!</v>
      </c>
      <c r="AT11" s="8" t="e">
        <f t="shared" ref="AT11:AU18" si="44">AI11*2/3</f>
        <v>#DIV/0!</v>
      </c>
      <c r="AU11" s="8" t="e">
        <f t="shared" si="44"/>
        <v>#DIV/0!</v>
      </c>
      <c r="AV11" s="8" t="e">
        <f t="shared" ref="AV11:AV18" si="45">AK11</f>
        <v>#DIV/0!</v>
      </c>
      <c r="AW11" s="8" t="e">
        <f t="shared" ref="AW11:AW18" si="46">AL11*2/3</f>
        <v>#DIV/0!</v>
      </c>
      <c r="AX11" s="8" t="e">
        <f t="shared" ref="AX11:AY18" si="47">AM11/2</f>
        <v>#DIV/0!</v>
      </c>
      <c r="AY11" s="8" t="e">
        <f t="shared" si="47"/>
        <v>#DIV/0!</v>
      </c>
      <c r="AZ11" s="8" t="e">
        <f t="shared" si="3"/>
        <v>#DIV/0!</v>
      </c>
      <c r="BA11" s="8" t="e">
        <f t="shared" si="3"/>
        <v>#DIV/0!</v>
      </c>
      <c r="BB11" s="8" t="e">
        <f t="shared" si="3"/>
        <v>#DIV/0!</v>
      </c>
      <c r="BC11" s="9" t="e">
        <f t="shared" ref="BC11:BC18" si="48">SUM(AS11:BB11)</f>
        <v>#DIV/0!</v>
      </c>
      <c r="BD11" s="9" t="e">
        <f t="shared" si="17"/>
        <v>#DIV/0!</v>
      </c>
      <c r="BE11" s="9" t="e">
        <f t="shared" si="18"/>
        <v>#DIV/0!</v>
      </c>
      <c r="BF11" s="8" t="e">
        <f t="shared" si="19"/>
        <v>#DIV/0!</v>
      </c>
      <c r="BG11" s="8" t="e">
        <f t="shared" si="20"/>
        <v>#DIV/0!</v>
      </c>
      <c r="BH11" s="10" t="e">
        <f t="shared" si="21"/>
        <v>#DIV/0!</v>
      </c>
      <c r="BI11" s="10" t="e">
        <f t="shared" si="21"/>
        <v>#DIV/0!</v>
      </c>
      <c r="BJ11" s="10" t="e">
        <f t="shared" si="22"/>
        <v>#DIV/0!</v>
      </c>
      <c r="BK11" s="10" t="e">
        <f t="shared" si="23"/>
        <v>#DIV/0!</v>
      </c>
      <c r="BL11" s="8" t="e">
        <f t="shared" si="24"/>
        <v>#DIV/0!</v>
      </c>
      <c r="BM11" s="10" t="e">
        <f t="shared" si="25"/>
        <v>#DIV/0!</v>
      </c>
      <c r="BN11" s="10" t="e">
        <f t="shared" si="26"/>
        <v>#DIV/0!</v>
      </c>
      <c r="BO11" s="10" t="e">
        <f t="shared" si="27"/>
        <v>#DIV/0!</v>
      </c>
      <c r="BP11" s="10" t="e">
        <f t="shared" si="28"/>
        <v>#DIV/0!</v>
      </c>
      <c r="BQ11" s="10" t="e">
        <f t="shared" si="29"/>
        <v>#DIV/0!</v>
      </c>
      <c r="BR11" s="10" t="e">
        <f t="shared" si="30"/>
        <v>#DIV/0!</v>
      </c>
      <c r="BS11" s="10" t="e">
        <f t="shared" si="31"/>
        <v>#DIV/0!</v>
      </c>
      <c r="BT11" s="8" t="e">
        <f t="shared" si="32"/>
        <v>#DIV/0!</v>
      </c>
      <c r="BU11" s="11" t="e">
        <f t="shared" si="33"/>
        <v>#DIV/0!</v>
      </c>
      <c r="BV11" s="9" t="e">
        <f t="shared" si="34"/>
        <v>#DIV/0!</v>
      </c>
      <c r="BW11" s="11" t="e">
        <f t="shared" si="35"/>
        <v>#DIV/0!</v>
      </c>
      <c r="BY11" s="11" t="e">
        <f t="shared" si="4"/>
        <v>#DIV/0!</v>
      </c>
      <c r="BZ11" s="11">
        <f t="shared" si="5"/>
        <v>0</v>
      </c>
      <c r="CA11" s="9">
        <f t="shared" si="6"/>
        <v>0</v>
      </c>
      <c r="CB11" s="9">
        <f t="shared" si="6"/>
        <v>0</v>
      </c>
      <c r="CC11" s="9">
        <f t="shared" si="7"/>
        <v>0</v>
      </c>
      <c r="CD11" s="9" t="e">
        <f t="shared" si="8"/>
        <v>#DIV/0!</v>
      </c>
      <c r="CE11" s="9">
        <f t="shared" si="9"/>
        <v>0</v>
      </c>
      <c r="CF11" s="9">
        <f t="shared" si="10"/>
        <v>0</v>
      </c>
      <c r="CG11" s="9" t="e">
        <f t="shared" si="11"/>
        <v>#DIV/0!</v>
      </c>
      <c r="CH11" s="9">
        <f t="shared" si="12"/>
        <v>0</v>
      </c>
      <c r="CI11" s="9">
        <f t="shared" si="13"/>
        <v>0</v>
      </c>
      <c r="CJ11" s="9">
        <f>0</f>
        <v>0</v>
      </c>
      <c r="CK11" s="9">
        <f t="shared" si="14"/>
        <v>0</v>
      </c>
      <c r="CL11" s="9">
        <f t="shared" si="15"/>
        <v>0</v>
      </c>
      <c r="CM11" s="10" t="e">
        <f t="shared" si="16"/>
        <v>#DIV/0!</v>
      </c>
      <c r="CN11" s="33"/>
    </row>
    <row r="12" spans="1:92" s="11" customForma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7">
        <f t="shared" si="0"/>
        <v>0</v>
      </c>
      <c r="N12" s="7">
        <f t="shared" si="0"/>
        <v>0</v>
      </c>
      <c r="O12" s="7">
        <f t="shared" si="0"/>
        <v>0</v>
      </c>
      <c r="P12" s="7">
        <f t="shared" si="0"/>
        <v>0</v>
      </c>
      <c r="Q12" s="7">
        <f t="shared" si="0"/>
        <v>0</v>
      </c>
      <c r="R12" s="7">
        <f t="shared" si="0"/>
        <v>0</v>
      </c>
      <c r="S12" s="7">
        <f t="shared" si="0"/>
        <v>0</v>
      </c>
      <c r="T12" s="7">
        <f t="shared" si="0"/>
        <v>0</v>
      </c>
      <c r="U12" s="7">
        <f t="shared" si="0"/>
        <v>0</v>
      </c>
      <c r="V12" s="7">
        <f t="shared" si="0"/>
        <v>0</v>
      </c>
      <c r="W12" s="7">
        <f t="shared" si="36"/>
        <v>0</v>
      </c>
      <c r="X12" s="7">
        <f t="shared" si="37"/>
        <v>0</v>
      </c>
      <c r="Y12" s="7">
        <f t="shared" si="37"/>
        <v>0</v>
      </c>
      <c r="Z12" s="7">
        <f t="shared" si="38"/>
        <v>0</v>
      </c>
      <c r="AA12" s="7">
        <f t="shared" si="39"/>
        <v>0</v>
      </c>
      <c r="AB12" s="7">
        <f t="shared" si="40"/>
        <v>0</v>
      </c>
      <c r="AC12" s="7">
        <f t="shared" si="40"/>
        <v>0</v>
      </c>
      <c r="AD12" s="7">
        <f t="shared" si="1"/>
        <v>0</v>
      </c>
      <c r="AE12" s="7">
        <f t="shared" si="1"/>
        <v>0</v>
      </c>
      <c r="AF12" s="7">
        <f t="shared" si="1"/>
        <v>0</v>
      </c>
      <c r="AG12" s="7">
        <f t="shared" si="41"/>
        <v>0</v>
      </c>
      <c r="AH12" s="8" t="e">
        <f t="shared" si="2"/>
        <v>#DIV/0!</v>
      </c>
      <c r="AI12" s="8" t="e">
        <f t="shared" si="2"/>
        <v>#DIV/0!</v>
      </c>
      <c r="AJ12" s="8" t="e">
        <f t="shared" si="2"/>
        <v>#DIV/0!</v>
      </c>
      <c r="AK12" s="8" t="e">
        <f t="shared" si="2"/>
        <v>#DIV/0!</v>
      </c>
      <c r="AL12" s="8" t="e">
        <f t="shared" si="2"/>
        <v>#DIV/0!</v>
      </c>
      <c r="AM12" s="8" t="e">
        <f t="shared" si="2"/>
        <v>#DIV/0!</v>
      </c>
      <c r="AN12" s="8" t="e">
        <f t="shared" si="2"/>
        <v>#DIV/0!</v>
      </c>
      <c r="AO12" s="8" t="e">
        <f t="shared" si="2"/>
        <v>#DIV/0!</v>
      </c>
      <c r="AP12" s="8" t="e">
        <f t="shared" si="2"/>
        <v>#DIV/0!</v>
      </c>
      <c r="AQ12" s="8" t="e">
        <f t="shared" si="2"/>
        <v>#DIV/0!</v>
      </c>
      <c r="AR12" s="8" t="e">
        <f t="shared" si="42"/>
        <v>#DIV/0!</v>
      </c>
      <c r="AS12" s="8" t="e">
        <f t="shared" si="43"/>
        <v>#DIV/0!</v>
      </c>
      <c r="AT12" s="8" t="e">
        <f t="shared" si="44"/>
        <v>#DIV/0!</v>
      </c>
      <c r="AU12" s="8" t="e">
        <f t="shared" si="44"/>
        <v>#DIV/0!</v>
      </c>
      <c r="AV12" s="8" t="e">
        <f t="shared" si="45"/>
        <v>#DIV/0!</v>
      </c>
      <c r="AW12" s="8" t="e">
        <f t="shared" si="46"/>
        <v>#DIV/0!</v>
      </c>
      <c r="AX12" s="8" t="e">
        <f t="shared" si="47"/>
        <v>#DIV/0!</v>
      </c>
      <c r="AY12" s="8" t="e">
        <f t="shared" si="47"/>
        <v>#DIV/0!</v>
      </c>
      <c r="AZ12" s="8" t="e">
        <f t="shared" si="3"/>
        <v>#DIV/0!</v>
      </c>
      <c r="BA12" s="8" t="e">
        <f t="shared" si="3"/>
        <v>#DIV/0!</v>
      </c>
      <c r="BB12" s="8" t="e">
        <f t="shared" si="3"/>
        <v>#DIV/0!</v>
      </c>
      <c r="BC12" s="9" t="e">
        <f t="shared" si="48"/>
        <v>#DIV/0!</v>
      </c>
      <c r="BD12" s="9" t="e">
        <f t="shared" si="17"/>
        <v>#DIV/0!</v>
      </c>
      <c r="BE12" s="9" t="e">
        <f t="shared" si="18"/>
        <v>#DIV/0!</v>
      </c>
      <c r="BF12" s="8" t="e">
        <f t="shared" si="19"/>
        <v>#DIV/0!</v>
      </c>
      <c r="BG12" s="8" t="e">
        <f t="shared" si="20"/>
        <v>#DIV/0!</v>
      </c>
      <c r="BH12" s="10" t="e">
        <f t="shared" si="21"/>
        <v>#DIV/0!</v>
      </c>
      <c r="BI12" s="10" t="e">
        <f t="shared" si="21"/>
        <v>#DIV/0!</v>
      </c>
      <c r="BJ12" s="10" t="e">
        <f t="shared" si="22"/>
        <v>#DIV/0!</v>
      </c>
      <c r="BK12" s="10" t="e">
        <f t="shared" si="23"/>
        <v>#DIV/0!</v>
      </c>
      <c r="BL12" s="8" t="e">
        <f t="shared" si="24"/>
        <v>#DIV/0!</v>
      </c>
      <c r="BM12" s="10" t="e">
        <f t="shared" si="25"/>
        <v>#DIV/0!</v>
      </c>
      <c r="BN12" s="10" t="e">
        <f t="shared" si="26"/>
        <v>#DIV/0!</v>
      </c>
      <c r="BO12" s="10" t="e">
        <f t="shared" si="27"/>
        <v>#DIV/0!</v>
      </c>
      <c r="BP12" s="10" t="e">
        <f t="shared" si="28"/>
        <v>#DIV/0!</v>
      </c>
      <c r="BQ12" s="10" t="e">
        <f t="shared" si="29"/>
        <v>#DIV/0!</v>
      </c>
      <c r="BR12" s="10" t="e">
        <f t="shared" si="30"/>
        <v>#DIV/0!</v>
      </c>
      <c r="BS12" s="10" t="e">
        <f t="shared" si="31"/>
        <v>#DIV/0!</v>
      </c>
      <c r="BT12" s="8" t="e">
        <f t="shared" si="32"/>
        <v>#DIV/0!</v>
      </c>
      <c r="BU12" s="11" t="e">
        <f t="shared" si="33"/>
        <v>#DIV/0!</v>
      </c>
      <c r="BV12" s="9" t="e">
        <f t="shared" si="34"/>
        <v>#DIV/0!</v>
      </c>
      <c r="BW12" s="11" t="e">
        <f t="shared" si="35"/>
        <v>#DIV/0!</v>
      </c>
      <c r="BY12" s="11" t="e">
        <f t="shared" si="4"/>
        <v>#DIV/0!</v>
      </c>
      <c r="BZ12" s="11">
        <f t="shared" si="5"/>
        <v>0</v>
      </c>
      <c r="CA12" s="9">
        <f t="shared" si="6"/>
        <v>0</v>
      </c>
      <c r="CB12" s="9">
        <f t="shared" si="6"/>
        <v>0</v>
      </c>
      <c r="CC12" s="9">
        <f t="shared" si="7"/>
        <v>0</v>
      </c>
      <c r="CD12" s="9" t="e">
        <f t="shared" si="8"/>
        <v>#DIV/0!</v>
      </c>
      <c r="CE12" s="9">
        <f t="shared" si="9"/>
        <v>0</v>
      </c>
      <c r="CF12" s="9">
        <f t="shared" si="10"/>
        <v>0</v>
      </c>
      <c r="CG12" s="9" t="e">
        <f t="shared" si="11"/>
        <v>#DIV/0!</v>
      </c>
      <c r="CH12" s="9">
        <f t="shared" si="12"/>
        <v>0</v>
      </c>
      <c r="CI12" s="9">
        <f t="shared" si="13"/>
        <v>0</v>
      </c>
      <c r="CJ12" s="9">
        <f>0</f>
        <v>0</v>
      </c>
      <c r="CK12" s="9">
        <f t="shared" si="14"/>
        <v>0</v>
      </c>
      <c r="CL12" s="9">
        <f t="shared" si="15"/>
        <v>0</v>
      </c>
      <c r="CM12" s="10" t="e">
        <f t="shared" si="16"/>
        <v>#DIV/0!</v>
      </c>
      <c r="CN12" s="33"/>
    </row>
    <row r="13" spans="1:92" s="11" customForma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7">
        <f t="shared" si="0"/>
        <v>0</v>
      </c>
      <c r="N13" s="7">
        <f t="shared" si="0"/>
        <v>0</v>
      </c>
      <c r="O13" s="7">
        <f t="shared" si="0"/>
        <v>0</v>
      </c>
      <c r="P13" s="7">
        <f t="shared" si="0"/>
        <v>0</v>
      </c>
      <c r="Q13" s="7">
        <f t="shared" si="0"/>
        <v>0</v>
      </c>
      <c r="R13" s="7">
        <f t="shared" si="0"/>
        <v>0</v>
      </c>
      <c r="S13" s="7">
        <f t="shared" si="0"/>
        <v>0</v>
      </c>
      <c r="T13" s="7">
        <f t="shared" si="0"/>
        <v>0</v>
      </c>
      <c r="U13" s="7">
        <f t="shared" si="0"/>
        <v>0</v>
      </c>
      <c r="V13" s="7">
        <f t="shared" si="0"/>
        <v>0</v>
      </c>
      <c r="W13" s="7">
        <f t="shared" si="36"/>
        <v>0</v>
      </c>
      <c r="X13" s="7">
        <f t="shared" si="37"/>
        <v>0</v>
      </c>
      <c r="Y13" s="7">
        <f t="shared" si="37"/>
        <v>0</v>
      </c>
      <c r="Z13" s="7">
        <f t="shared" si="38"/>
        <v>0</v>
      </c>
      <c r="AA13" s="7">
        <f t="shared" si="39"/>
        <v>0</v>
      </c>
      <c r="AB13" s="7">
        <f t="shared" si="40"/>
        <v>0</v>
      </c>
      <c r="AC13" s="7">
        <f t="shared" si="40"/>
        <v>0</v>
      </c>
      <c r="AD13" s="7">
        <f t="shared" si="1"/>
        <v>0</v>
      </c>
      <c r="AE13" s="7">
        <f t="shared" si="1"/>
        <v>0</v>
      </c>
      <c r="AF13" s="7">
        <f t="shared" si="1"/>
        <v>0</v>
      </c>
      <c r="AG13" s="7">
        <f t="shared" si="41"/>
        <v>0</v>
      </c>
      <c r="AH13" s="8" t="e">
        <f t="shared" si="2"/>
        <v>#DIV/0!</v>
      </c>
      <c r="AI13" s="8" t="e">
        <f t="shared" si="2"/>
        <v>#DIV/0!</v>
      </c>
      <c r="AJ13" s="8" t="e">
        <f t="shared" si="2"/>
        <v>#DIV/0!</v>
      </c>
      <c r="AK13" s="8" t="e">
        <f t="shared" si="2"/>
        <v>#DIV/0!</v>
      </c>
      <c r="AL13" s="8" t="e">
        <f t="shared" si="2"/>
        <v>#DIV/0!</v>
      </c>
      <c r="AM13" s="8" t="e">
        <f t="shared" si="2"/>
        <v>#DIV/0!</v>
      </c>
      <c r="AN13" s="8" t="e">
        <f t="shared" si="2"/>
        <v>#DIV/0!</v>
      </c>
      <c r="AO13" s="8" t="e">
        <f t="shared" si="2"/>
        <v>#DIV/0!</v>
      </c>
      <c r="AP13" s="8" t="e">
        <f t="shared" si="2"/>
        <v>#DIV/0!</v>
      </c>
      <c r="AQ13" s="8" t="e">
        <f t="shared" si="2"/>
        <v>#DIV/0!</v>
      </c>
      <c r="AR13" s="8" t="e">
        <f t="shared" si="42"/>
        <v>#DIV/0!</v>
      </c>
      <c r="AS13" s="8" t="e">
        <f t="shared" si="43"/>
        <v>#DIV/0!</v>
      </c>
      <c r="AT13" s="8" t="e">
        <f t="shared" si="44"/>
        <v>#DIV/0!</v>
      </c>
      <c r="AU13" s="8" t="e">
        <f t="shared" si="44"/>
        <v>#DIV/0!</v>
      </c>
      <c r="AV13" s="8" t="e">
        <f t="shared" si="45"/>
        <v>#DIV/0!</v>
      </c>
      <c r="AW13" s="8" t="e">
        <f t="shared" si="46"/>
        <v>#DIV/0!</v>
      </c>
      <c r="AX13" s="8" t="e">
        <f t="shared" si="47"/>
        <v>#DIV/0!</v>
      </c>
      <c r="AY13" s="8" t="e">
        <f t="shared" si="47"/>
        <v>#DIV/0!</v>
      </c>
      <c r="AZ13" s="8" t="e">
        <f t="shared" si="3"/>
        <v>#DIV/0!</v>
      </c>
      <c r="BA13" s="8" t="e">
        <f t="shared" si="3"/>
        <v>#DIV/0!</v>
      </c>
      <c r="BB13" s="8" t="e">
        <f t="shared" si="3"/>
        <v>#DIV/0!</v>
      </c>
      <c r="BC13" s="9" t="e">
        <f t="shared" si="48"/>
        <v>#DIV/0!</v>
      </c>
      <c r="BD13" s="9" t="e">
        <f t="shared" si="17"/>
        <v>#DIV/0!</v>
      </c>
      <c r="BE13" s="9" t="e">
        <f t="shared" si="18"/>
        <v>#DIV/0!</v>
      </c>
      <c r="BF13" s="8" t="e">
        <f t="shared" si="19"/>
        <v>#DIV/0!</v>
      </c>
      <c r="BG13" s="8" t="e">
        <f t="shared" si="20"/>
        <v>#DIV/0!</v>
      </c>
      <c r="BH13" s="10" t="e">
        <f t="shared" si="21"/>
        <v>#DIV/0!</v>
      </c>
      <c r="BI13" s="10" t="e">
        <f t="shared" si="21"/>
        <v>#DIV/0!</v>
      </c>
      <c r="BJ13" s="10" t="e">
        <f t="shared" si="22"/>
        <v>#DIV/0!</v>
      </c>
      <c r="BK13" s="10" t="e">
        <f t="shared" si="23"/>
        <v>#DIV/0!</v>
      </c>
      <c r="BL13" s="8" t="e">
        <f t="shared" si="24"/>
        <v>#DIV/0!</v>
      </c>
      <c r="BM13" s="10" t="e">
        <f t="shared" si="25"/>
        <v>#DIV/0!</v>
      </c>
      <c r="BN13" s="10" t="e">
        <f t="shared" si="26"/>
        <v>#DIV/0!</v>
      </c>
      <c r="BO13" s="10" t="e">
        <f t="shared" si="27"/>
        <v>#DIV/0!</v>
      </c>
      <c r="BP13" s="10" t="e">
        <f t="shared" si="28"/>
        <v>#DIV/0!</v>
      </c>
      <c r="BQ13" s="10" t="e">
        <f t="shared" si="29"/>
        <v>#DIV/0!</v>
      </c>
      <c r="BR13" s="10" t="e">
        <f t="shared" si="30"/>
        <v>#DIV/0!</v>
      </c>
      <c r="BS13" s="10" t="e">
        <f t="shared" si="31"/>
        <v>#DIV/0!</v>
      </c>
      <c r="BT13" s="8" t="e">
        <f t="shared" si="32"/>
        <v>#DIV/0!</v>
      </c>
      <c r="BU13" s="11" t="e">
        <f t="shared" si="33"/>
        <v>#DIV/0!</v>
      </c>
      <c r="BV13" s="9" t="e">
        <f t="shared" si="34"/>
        <v>#DIV/0!</v>
      </c>
      <c r="BW13" s="11" t="e">
        <f t="shared" si="35"/>
        <v>#DIV/0!</v>
      </c>
      <c r="BY13" s="11" t="e">
        <f t="shared" si="4"/>
        <v>#DIV/0!</v>
      </c>
      <c r="BZ13" s="11">
        <f t="shared" si="5"/>
        <v>0</v>
      </c>
      <c r="CA13" s="9">
        <f t="shared" si="6"/>
        <v>0</v>
      </c>
      <c r="CB13" s="9">
        <f t="shared" si="6"/>
        <v>0</v>
      </c>
      <c r="CC13" s="9">
        <f t="shared" si="7"/>
        <v>0</v>
      </c>
      <c r="CD13" s="9" t="e">
        <f t="shared" si="8"/>
        <v>#DIV/0!</v>
      </c>
      <c r="CE13" s="9">
        <f t="shared" si="9"/>
        <v>0</v>
      </c>
      <c r="CF13" s="9">
        <f t="shared" si="10"/>
        <v>0</v>
      </c>
      <c r="CG13" s="9" t="e">
        <f t="shared" si="11"/>
        <v>#DIV/0!</v>
      </c>
      <c r="CH13" s="9">
        <f t="shared" si="12"/>
        <v>0</v>
      </c>
      <c r="CI13" s="9">
        <f t="shared" si="13"/>
        <v>0</v>
      </c>
      <c r="CJ13" s="9">
        <f>0</f>
        <v>0</v>
      </c>
      <c r="CK13" s="9">
        <f t="shared" si="14"/>
        <v>0</v>
      </c>
      <c r="CL13" s="9">
        <f t="shared" si="15"/>
        <v>0</v>
      </c>
      <c r="CM13" s="10" t="e">
        <f t="shared" si="16"/>
        <v>#DIV/0!</v>
      </c>
      <c r="CN13" s="33"/>
    </row>
    <row r="14" spans="1:92" s="11" customForma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7">
        <f t="shared" si="0"/>
        <v>0</v>
      </c>
      <c r="N14" s="7">
        <f t="shared" si="0"/>
        <v>0</v>
      </c>
      <c r="O14" s="7">
        <f t="shared" si="0"/>
        <v>0</v>
      </c>
      <c r="P14" s="7">
        <f t="shared" si="0"/>
        <v>0</v>
      </c>
      <c r="Q14" s="7">
        <f t="shared" si="0"/>
        <v>0</v>
      </c>
      <c r="R14" s="7">
        <f t="shared" si="0"/>
        <v>0</v>
      </c>
      <c r="S14" s="7">
        <f t="shared" si="0"/>
        <v>0</v>
      </c>
      <c r="T14" s="7">
        <f t="shared" si="0"/>
        <v>0</v>
      </c>
      <c r="U14" s="7">
        <f t="shared" si="0"/>
        <v>0</v>
      </c>
      <c r="V14" s="7">
        <f t="shared" si="0"/>
        <v>0</v>
      </c>
      <c r="W14" s="7">
        <f t="shared" si="36"/>
        <v>0</v>
      </c>
      <c r="X14" s="7">
        <f t="shared" si="37"/>
        <v>0</v>
      </c>
      <c r="Y14" s="7">
        <f t="shared" si="37"/>
        <v>0</v>
      </c>
      <c r="Z14" s="7">
        <f t="shared" si="38"/>
        <v>0</v>
      </c>
      <c r="AA14" s="7">
        <f t="shared" si="39"/>
        <v>0</v>
      </c>
      <c r="AB14" s="7">
        <f t="shared" si="40"/>
        <v>0</v>
      </c>
      <c r="AC14" s="7">
        <f t="shared" si="40"/>
        <v>0</v>
      </c>
      <c r="AD14" s="7">
        <f t="shared" si="1"/>
        <v>0</v>
      </c>
      <c r="AE14" s="7">
        <f t="shared" si="1"/>
        <v>0</v>
      </c>
      <c r="AF14" s="7">
        <f t="shared" si="1"/>
        <v>0</v>
      </c>
      <c r="AG14" s="7">
        <f t="shared" si="41"/>
        <v>0</v>
      </c>
      <c r="AH14" s="8" t="e">
        <f t="shared" si="2"/>
        <v>#DIV/0!</v>
      </c>
      <c r="AI14" s="8" t="e">
        <f t="shared" si="2"/>
        <v>#DIV/0!</v>
      </c>
      <c r="AJ14" s="8" t="e">
        <f t="shared" si="2"/>
        <v>#DIV/0!</v>
      </c>
      <c r="AK14" s="8" t="e">
        <f t="shared" si="2"/>
        <v>#DIV/0!</v>
      </c>
      <c r="AL14" s="8" t="e">
        <f t="shared" si="2"/>
        <v>#DIV/0!</v>
      </c>
      <c r="AM14" s="8" t="e">
        <f t="shared" si="2"/>
        <v>#DIV/0!</v>
      </c>
      <c r="AN14" s="8" t="e">
        <f t="shared" si="2"/>
        <v>#DIV/0!</v>
      </c>
      <c r="AO14" s="8" t="e">
        <f t="shared" si="2"/>
        <v>#DIV/0!</v>
      </c>
      <c r="AP14" s="8" t="e">
        <f t="shared" si="2"/>
        <v>#DIV/0!</v>
      </c>
      <c r="AQ14" s="8" t="e">
        <f t="shared" si="2"/>
        <v>#DIV/0!</v>
      </c>
      <c r="AR14" s="8" t="e">
        <f t="shared" si="42"/>
        <v>#DIV/0!</v>
      </c>
      <c r="AS14" s="8" t="e">
        <f t="shared" si="43"/>
        <v>#DIV/0!</v>
      </c>
      <c r="AT14" s="8" t="e">
        <f t="shared" si="44"/>
        <v>#DIV/0!</v>
      </c>
      <c r="AU14" s="8" t="e">
        <f t="shared" si="44"/>
        <v>#DIV/0!</v>
      </c>
      <c r="AV14" s="8" t="e">
        <f t="shared" si="45"/>
        <v>#DIV/0!</v>
      </c>
      <c r="AW14" s="8" t="e">
        <f t="shared" si="46"/>
        <v>#DIV/0!</v>
      </c>
      <c r="AX14" s="8" t="e">
        <f t="shared" si="47"/>
        <v>#DIV/0!</v>
      </c>
      <c r="AY14" s="8" t="e">
        <f t="shared" si="47"/>
        <v>#DIV/0!</v>
      </c>
      <c r="AZ14" s="8" t="e">
        <f t="shared" si="3"/>
        <v>#DIV/0!</v>
      </c>
      <c r="BA14" s="8" t="e">
        <f t="shared" si="3"/>
        <v>#DIV/0!</v>
      </c>
      <c r="BB14" s="8" t="e">
        <f t="shared" si="3"/>
        <v>#DIV/0!</v>
      </c>
      <c r="BC14" s="9" t="e">
        <f t="shared" si="48"/>
        <v>#DIV/0!</v>
      </c>
      <c r="BD14" s="9" t="e">
        <f t="shared" si="17"/>
        <v>#DIV/0!</v>
      </c>
      <c r="BE14" s="9" t="e">
        <f t="shared" si="18"/>
        <v>#DIV/0!</v>
      </c>
      <c r="BF14" s="8" t="e">
        <f t="shared" si="19"/>
        <v>#DIV/0!</v>
      </c>
      <c r="BG14" s="8" t="e">
        <f t="shared" si="20"/>
        <v>#DIV/0!</v>
      </c>
      <c r="BH14" s="10" t="e">
        <f t="shared" si="21"/>
        <v>#DIV/0!</v>
      </c>
      <c r="BI14" s="10" t="e">
        <f t="shared" si="21"/>
        <v>#DIV/0!</v>
      </c>
      <c r="BJ14" s="10" t="e">
        <f t="shared" si="22"/>
        <v>#DIV/0!</v>
      </c>
      <c r="BK14" s="10" t="e">
        <f t="shared" si="23"/>
        <v>#DIV/0!</v>
      </c>
      <c r="BL14" s="8" t="e">
        <f t="shared" si="24"/>
        <v>#DIV/0!</v>
      </c>
      <c r="BM14" s="10" t="e">
        <f t="shared" si="25"/>
        <v>#DIV/0!</v>
      </c>
      <c r="BN14" s="10" t="e">
        <f t="shared" si="26"/>
        <v>#DIV/0!</v>
      </c>
      <c r="BO14" s="10" t="e">
        <f t="shared" si="27"/>
        <v>#DIV/0!</v>
      </c>
      <c r="BP14" s="10" t="e">
        <f t="shared" si="28"/>
        <v>#DIV/0!</v>
      </c>
      <c r="BQ14" s="10" t="e">
        <f t="shared" si="29"/>
        <v>#DIV/0!</v>
      </c>
      <c r="BR14" s="10" t="e">
        <f t="shared" si="30"/>
        <v>#DIV/0!</v>
      </c>
      <c r="BS14" s="10" t="e">
        <f t="shared" si="31"/>
        <v>#DIV/0!</v>
      </c>
      <c r="BT14" s="8" t="e">
        <f t="shared" si="32"/>
        <v>#DIV/0!</v>
      </c>
      <c r="BU14" s="11" t="e">
        <f t="shared" si="33"/>
        <v>#DIV/0!</v>
      </c>
      <c r="BV14" s="9" t="e">
        <f t="shared" si="34"/>
        <v>#DIV/0!</v>
      </c>
      <c r="BW14" s="11" t="e">
        <f t="shared" si="35"/>
        <v>#DIV/0!</v>
      </c>
      <c r="BY14" s="11" t="e">
        <f t="shared" si="4"/>
        <v>#DIV/0!</v>
      </c>
      <c r="BZ14" s="11">
        <f t="shared" si="5"/>
        <v>0</v>
      </c>
      <c r="CA14" s="9">
        <f t="shared" si="6"/>
        <v>0</v>
      </c>
      <c r="CB14" s="9">
        <f t="shared" si="6"/>
        <v>0</v>
      </c>
      <c r="CC14" s="9">
        <f t="shared" si="7"/>
        <v>0</v>
      </c>
      <c r="CD14" s="9" t="e">
        <f t="shared" si="8"/>
        <v>#DIV/0!</v>
      </c>
      <c r="CE14" s="9">
        <f t="shared" si="9"/>
        <v>0</v>
      </c>
      <c r="CF14" s="9">
        <f t="shared" si="10"/>
        <v>0</v>
      </c>
      <c r="CG14" s="9" t="e">
        <f t="shared" si="11"/>
        <v>#DIV/0!</v>
      </c>
      <c r="CH14" s="9">
        <f t="shared" si="12"/>
        <v>0</v>
      </c>
      <c r="CI14" s="9">
        <f t="shared" si="13"/>
        <v>0</v>
      </c>
      <c r="CJ14" s="9">
        <f>0</f>
        <v>0</v>
      </c>
      <c r="CK14" s="9">
        <f t="shared" si="14"/>
        <v>0</v>
      </c>
      <c r="CL14" s="9">
        <f t="shared" si="15"/>
        <v>0</v>
      </c>
      <c r="CM14" s="10" t="e">
        <f t="shared" si="16"/>
        <v>#DIV/0!</v>
      </c>
      <c r="CN14" s="33"/>
    </row>
    <row r="15" spans="1:92" s="11" customForma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7">
        <f t="shared" si="0"/>
        <v>0</v>
      </c>
      <c r="N15" s="7">
        <f t="shared" si="0"/>
        <v>0</v>
      </c>
      <c r="O15" s="7">
        <f t="shared" si="0"/>
        <v>0</v>
      </c>
      <c r="P15" s="7">
        <f t="shared" si="0"/>
        <v>0</v>
      </c>
      <c r="Q15" s="7">
        <f t="shared" si="0"/>
        <v>0</v>
      </c>
      <c r="R15" s="7">
        <f t="shared" si="0"/>
        <v>0</v>
      </c>
      <c r="S15" s="7">
        <f t="shared" si="0"/>
        <v>0</v>
      </c>
      <c r="T15" s="7">
        <f t="shared" si="0"/>
        <v>0</v>
      </c>
      <c r="U15" s="7">
        <f t="shared" si="0"/>
        <v>0</v>
      </c>
      <c r="V15" s="7">
        <f t="shared" si="0"/>
        <v>0</v>
      </c>
      <c r="W15" s="7">
        <f t="shared" si="36"/>
        <v>0</v>
      </c>
      <c r="X15" s="7">
        <f t="shared" si="37"/>
        <v>0</v>
      </c>
      <c r="Y15" s="7">
        <f t="shared" si="37"/>
        <v>0</v>
      </c>
      <c r="Z15" s="7">
        <f t="shared" si="38"/>
        <v>0</v>
      </c>
      <c r="AA15" s="7">
        <f t="shared" si="39"/>
        <v>0</v>
      </c>
      <c r="AB15" s="7">
        <f t="shared" si="40"/>
        <v>0</v>
      </c>
      <c r="AC15" s="7">
        <f t="shared" si="40"/>
        <v>0</v>
      </c>
      <c r="AD15" s="7">
        <f t="shared" si="1"/>
        <v>0</v>
      </c>
      <c r="AE15" s="7">
        <f t="shared" si="1"/>
        <v>0</v>
      </c>
      <c r="AF15" s="7">
        <f t="shared" si="1"/>
        <v>0</v>
      </c>
      <c r="AG15" s="7">
        <f t="shared" si="41"/>
        <v>0</v>
      </c>
      <c r="AH15" s="8" t="e">
        <f t="shared" si="2"/>
        <v>#DIV/0!</v>
      </c>
      <c r="AI15" s="8" t="e">
        <f t="shared" si="2"/>
        <v>#DIV/0!</v>
      </c>
      <c r="AJ15" s="8" t="e">
        <f t="shared" si="2"/>
        <v>#DIV/0!</v>
      </c>
      <c r="AK15" s="8" t="e">
        <f t="shared" si="2"/>
        <v>#DIV/0!</v>
      </c>
      <c r="AL15" s="8" t="e">
        <f t="shared" si="2"/>
        <v>#DIV/0!</v>
      </c>
      <c r="AM15" s="8" t="e">
        <f t="shared" si="2"/>
        <v>#DIV/0!</v>
      </c>
      <c r="AN15" s="8" t="e">
        <f t="shared" si="2"/>
        <v>#DIV/0!</v>
      </c>
      <c r="AO15" s="8" t="e">
        <f t="shared" si="2"/>
        <v>#DIV/0!</v>
      </c>
      <c r="AP15" s="8" t="e">
        <f t="shared" si="2"/>
        <v>#DIV/0!</v>
      </c>
      <c r="AQ15" s="8" t="e">
        <f t="shared" si="2"/>
        <v>#DIV/0!</v>
      </c>
      <c r="AR15" s="8" t="e">
        <f t="shared" si="42"/>
        <v>#DIV/0!</v>
      </c>
      <c r="AS15" s="8" t="e">
        <f t="shared" si="43"/>
        <v>#DIV/0!</v>
      </c>
      <c r="AT15" s="8" t="e">
        <f t="shared" si="44"/>
        <v>#DIV/0!</v>
      </c>
      <c r="AU15" s="8" t="e">
        <f t="shared" si="44"/>
        <v>#DIV/0!</v>
      </c>
      <c r="AV15" s="8" t="e">
        <f t="shared" si="45"/>
        <v>#DIV/0!</v>
      </c>
      <c r="AW15" s="8" t="e">
        <f t="shared" si="46"/>
        <v>#DIV/0!</v>
      </c>
      <c r="AX15" s="8" t="e">
        <f t="shared" si="47"/>
        <v>#DIV/0!</v>
      </c>
      <c r="AY15" s="8" t="e">
        <f t="shared" si="47"/>
        <v>#DIV/0!</v>
      </c>
      <c r="AZ15" s="8" t="e">
        <f t="shared" si="3"/>
        <v>#DIV/0!</v>
      </c>
      <c r="BA15" s="8" t="e">
        <f t="shared" si="3"/>
        <v>#DIV/0!</v>
      </c>
      <c r="BB15" s="8" t="e">
        <f t="shared" si="3"/>
        <v>#DIV/0!</v>
      </c>
      <c r="BC15" s="9" t="e">
        <f t="shared" si="48"/>
        <v>#DIV/0!</v>
      </c>
      <c r="BD15" s="9" t="e">
        <f t="shared" si="17"/>
        <v>#DIV/0!</v>
      </c>
      <c r="BE15" s="9" t="e">
        <f t="shared" si="18"/>
        <v>#DIV/0!</v>
      </c>
      <c r="BF15" s="8" t="e">
        <f t="shared" si="19"/>
        <v>#DIV/0!</v>
      </c>
      <c r="BG15" s="8" t="e">
        <f t="shared" si="20"/>
        <v>#DIV/0!</v>
      </c>
      <c r="BH15" s="10" t="e">
        <f t="shared" si="21"/>
        <v>#DIV/0!</v>
      </c>
      <c r="BI15" s="10" t="e">
        <f t="shared" si="21"/>
        <v>#DIV/0!</v>
      </c>
      <c r="BJ15" s="10" t="e">
        <f t="shared" si="22"/>
        <v>#DIV/0!</v>
      </c>
      <c r="BK15" s="10" t="e">
        <f t="shared" si="23"/>
        <v>#DIV/0!</v>
      </c>
      <c r="BL15" s="8" t="e">
        <f t="shared" si="24"/>
        <v>#DIV/0!</v>
      </c>
      <c r="BM15" s="10" t="e">
        <f t="shared" si="25"/>
        <v>#DIV/0!</v>
      </c>
      <c r="BN15" s="10" t="e">
        <f t="shared" si="26"/>
        <v>#DIV/0!</v>
      </c>
      <c r="BO15" s="10" t="e">
        <f t="shared" si="27"/>
        <v>#DIV/0!</v>
      </c>
      <c r="BP15" s="10" t="e">
        <f t="shared" si="28"/>
        <v>#DIV/0!</v>
      </c>
      <c r="BQ15" s="10" t="e">
        <f t="shared" si="29"/>
        <v>#DIV/0!</v>
      </c>
      <c r="BR15" s="10" t="e">
        <f t="shared" si="30"/>
        <v>#DIV/0!</v>
      </c>
      <c r="BS15" s="10" t="e">
        <f t="shared" si="31"/>
        <v>#DIV/0!</v>
      </c>
      <c r="BT15" s="8" t="e">
        <f t="shared" si="32"/>
        <v>#DIV/0!</v>
      </c>
      <c r="BU15" s="11" t="e">
        <f t="shared" si="33"/>
        <v>#DIV/0!</v>
      </c>
      <c r="BV15" s="9" t="e">
        <f t="shared" si="34"/>
        <v>#DIV/0!</v>
      </c>
      <c r="BW15" s="11" t="e">
        <f t="shared" si="35"/>
        <v>#DIV/0!</v>
      </c>
      <c r="BY15" s="11" t="e">
        <f t="shared" si="4"/>
        <v>#DIV/0!</v>
      </c>
      <c r="BZ15" s="11">
        <f t="shared" si="5"/>
        <v>0</v>
      </c>
      <c r="CA15" s="9">
        <f t="shared" si="6"/>
        <v>0</v>
      </c>
      <c r="CB15" s="9">
        <f t="shared" si="6"/>
        <v>0</v>
      </c>
      <c r="CC15" s="9">
        <f t="shared" si="7"/>
        <v>0</v>
      </c>
      <c r="CD15" s="9" t="e">
        <f t="shared" si="8"/>
        <v>#DIV/0!</v>
      </c>
      <c r="CE15" s="9">
        <f t="shared" si="9"/>
        <v>0</v>
      </c>
      <c r="CF15" s="9">
        <f t="shared" si="10"/>
        <v>0</v>
      </c>
      <c r="CG15" s="9" t="e">
        <f t="shared" si="11"/>
        <v>#DIV/0!</v>
      </c>
      <c r="CH15" s="9">
        <f t="shared" si="12"/>
        <v>0</v>
      </c>
      <c r="CI15" s="9">
        <f t="shared" si="13"/>
        <v>0</v>
      </c>
      <c r="CJ15" s="9">
        <f>0</f>
        <v>0</v>
      </c>
      <c r="CK15" s="9">
        <f t="shared" si="14"/>
        <v>0</v>
      </c>
      <c r="CL15" s="9">
        <f t="shared" si="15"/>
        <v>0</v>
      </c>
      <c r="CM15" s="10" t="e">
        <f t="shared" si="16"/>
        <v>#DIV/0!</v>
      </c>
      <c r="CN15" s="33"/>
    </row>
    <row r="16" spans="1:92" s="11" customForma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36"/>
        <v>0</v>
      </c>
      <c r="X16" s="7">
        <f t="shared" si="37"/>
        <v>0</v>
      </c>
      <c r="Y16" s="7">
        <f t="shared" si="37"/>
        <v>0</v>
      </c>
      <c r="Z16" s="7">
        <f t="shared" si="38"/>
        <v>0</v>
      </c>
      <c r="AA16" s="7">
        <f t="shared" si="39"/>
        <v>0</v>
      </c>
      <c r="AB16" s="7">
        <f t="shared" si="40"/>
        <v>0</v>
      </c>
      <c r="AC16" s="7">
        <f t="shared" si="40"/>
        <v>0</v>
      </c>
      <c r="AD16" s="7">
        <f t="shared" si="1"/>
        <v>0</v>
      </c>
      <c r="AE16" s="7">
        <f t="shared" si="1"/>
        <v>0</v>
      </c>
      <c r="AF16" s="7">
        <f t="shared" si="1"/>
        <v>0</v>
      </c>
      <c r="AG16" s="7">
        <f t="shared" si="41"/>
        <v>0</v>
      </c>
      <c r="AH16" s="8" t="e">
        <f t="shared" si="2"/>
        <v>#DIV/0!</v>
      </c>
      <c r="AI16" s="8" t="e">
        <f t="shared" si="2"/>
        <v>#DIV/0!</v>
      </c>
      <c r="AJ16" s="8" t="e">
        <f t="shared" si="2"/>
        <v>#DIV/0!</v>
      </c>
      <c r="AK16" s="8" t="e">
        <f t="shared" si="2"/>
        <v>#DIV/0!</v>
      </c>
      <c r="AL16" s="8" t="e">
        <f t="shared" si="2"/>
        <v>#DIV/0!</v>
      </c>
      <c r="AM16" s="8" t="e">
        <f t="shared" si="2"/>
        <v>#DIV/0!</v>
      </c>
      <c r="AN16" s="8" t="e">
        <f t="shared" si="2"/>
        <v>#DIV/0!</v>
      </c>
      <c r="AO16" s="8" t="e">
        <f t="shared" si="2"/>
        <v>#DIV/0!</v>
      </c>
      <c r="AP16" s="8" t="e">
        <f t="shared" si="2"/>
        <v>#DIV/0!</v>
      </c>
      <c r="AQ16" s="8" t="e">
        <f t="shared" si="2"/>
        <v>#DIV/0!</v>
      </c>
      <c r="AR16" s="8" t="e">
        <f t="shared" si="42"/>
        <v>#DIV/0!</v>
      </c>
      <c r="AS16" s="8" t="e">
        <f t="shared" si="43"/>
        <v>#DIV/0!</v>
      </c>
      <c r="AT16" s="8" t="e">
        <f t="shared" si="44"/>
        <v>#DIV/0!</v>
      </c>
      <c r="AU16" s="8" t="e">
        <f t="shared" si="44"/>
        <v>#DIV/0!</v>
      </c>
      <c r="AV16" s="8" t="e">
        <f t="shared" si="45"/>
        <v>#DIV/0!</v>
      </c>
      <c r="AW16" s="8" t="e">
        <f t="shared" si="46"/>
        <v>#DIV/0!</v>
      </c>
      <c r="AX16" s="8" t="e">
        <f t="shared" si="47"/>
        <v>#DIV/0!</v>
      </c>
      <c r="AY16" s="8" t="e">
        <f t="shared" si="47"/>
        <v>#DIV/0!</v>
      </c>
      <c r="AZ16" s="8" t="e">
        <f t="shared" si="3"/>
        <v>#DIV/0!</v>
      </c>
      <c r="BA16" s="8" t="e">
        <f t="shared" si="3"/>
        <v>#DIV/0!</v>
      </c>
      <c r="BB16" s="8" t="e">
        <f t="shared" si="3"/>
        <v>#DIV/0!</v>
      </c>
      <c r="BC16" s="9" t="e">
        <f t="shared" si="48"/>
        <v>#DIV/0!</v>
      </c>
      <c r="BD16" s="9" t="e">
        <f t="shared" si="17"/>
        <v>#DIV/0!</v>
      </c>
      <c r="BE16" s="9" t="e">
        <f t="shared" si="18"/>
        <v>#DIV/0!</v>
      </c>
      <c r="BF16" s="8" t="e">
        <f t="shared" si="19"/>
        <v>#DIV/0!</v>
      </c>
      <c r="BG16" s="8" t="e">
        <f t="shared" si="20"/>
        <v>#DIV/0!</v>
      </c>
      <c r="BH16" s="10" t="e">
        <f t="shared" si="21"/>
        <v>#DIV/0!</v>
      </c>
      <c r="BI16" s="10" t="e">
        <f t="shared" si="21"/>
        <v>#DIV/0!</v>
      </c>
      <c r="BJ16" s="10" t="e">
        <f t="shared" si="22"/>
        <v>#DIV/0!</v>
      </c>
      <c r="BK16" s="10" t="e">
        <f t="shared" si="23"/>
        <v>#DIV/0!</v>
      </c>
      <c r="BL16" s="8" t="e">
        <f t="shared" si="24"/>
        <v>#DIV/0!</v>
      </c>
      <c r="BM16" s="10" t="e">
        <f t="shared" si="25"/>
        <v>#DIV/0!</v>
      </c>
      <c r="BN16" s="10" t="e">
        <f t="shared" si="26"/>
        <v>#DIV/0!</v>
      </c>
      <c r="BO16" s="10" t="e">
        <f t="shared" si="27"/>
        <v>#DIV/0!</v>
      </c>
      <c r="BP16" s="10" t="e">
        <f t="shared" si="28"/>
        <v>#DIV/0!</v>
      </c>
      <c r="BQ16" s="10" t="e">
        <f t="shared" si="29"/>
        <v>#DIV/0!</v>
      </c>
      <c r="BR16" s="10" t="e">
        <f t="shared" si="30"/>
        <v>#DIV/0!</v>
      </c>
      <c r="BS16" s="10" t="e">
        <f t="shared" si="31"/>
        <v>#DIV/0!</v>
      </c>
      <c r="BT16" s="8" t="e">
        <f t="shared" si="32"/>
        <v>#DIV/0!</v>
      </c>
      <c r="BU16" s="11" t="e">
        <f t="shared" si="33"/>
        <v>#DIV/0!</v>
      </c>
      <c r="BV16" s="9" t="e">
        <f t="shared" si="34"/>
        <v>#DIV/0!</v>
      </c>
      <c r="BW16" s="11" t="e">
        <f t="shared" si="35"/>
        <v>#DIV/0!</v>
      </c>
      <c r="BY16" s="11" t="e">
        <f t="shared" si="4"/>
        <v>#DIV/0!</v>
      </c>
      <c r="BZ16" s="11">
        <f t="shared" si="5"/>
        <v>0</v>
      </c>
      <c r="CA16" s="9">
        <f t="shared" si="6"/>
        <v>0</v>
      </c>
      <c r="CB16" s="9">
        <f t="shared" si="6"/>
        <v>0</v>
      </c>
      <c r="CC16" s="9">
        <f t="shared" si="7"/>
        <v>0</v>
      </c>
      <c r="CD16" s="9" t="e">
        <f t="shared" si="8"/>
        <v>#DIV/0!</v>
      </c>
      <c r="CE16" s="9">
        <f t="shared" si="9"/>
        <v>0</v>
      </c>
      <c r="CF16" s="9">
        <f t="shared" si="10"/>
        <v>0</v>
      </c>
      <c r="CG16" s="9" t="e">
        <f t="shared" si="11"/>
        <v>#DIV/0!</v>
      </c>
      <c r="CH16" s="9">
        <f t="shared" si="12"/>
        <v>0</v>
      </c>
      <c r="CI16" s="9">
        <f t="shared" si="13"/>
        <v>0</v>
      </c>
      <c r="CJ16" s="9">
        <f>0</f>
        <v>0</v>
      </c>
      <c r="CK16" s="9">
        <f t="shared" si="14"/>
        <v>0</v>
      </c>
      <c r="CL16" s="9">
        <f t="shared" si="15"/>
        <v>0</v>
      </c>
      <c r="CM16" s="10" t="e">
        <f t="shared" si="16"/>
        <v>#DIV/0!</v>
      </c>
      <c r="CN16" s="33"/>
    </row>
    <row r="17" spans="1:92" s="11" customForma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7">
        <f t="shared" si="0"/>
        <v>0</v>
      </c>
      <c r="N17" s="7">
        <f t="shared" si="0"/>
        <v>0</v>
      </c>
      <c r="O17" s="7">
        <f t="shared" si="0"/>
        <v>0</v>
      </c>
      <c r="P17" s="7">
        <f t="shared" si="0"/>
        <v>0</v>
      </c>
      <c r="Q17" s="7">
        <f t="shared" si="0"/>
        <v>0</v>
      </c>
      <c r="R17" s="7">
        <f t="shared" si="0"/>
        <v>0</v>
      </c>
      <c r="S17" s="7">
        <f t="shared" si="0"/>
        <v>0</v>
      </c>
      <c r="T17" s="7">
        <f t="shared" si="0"/>
        <v>0</v>
      </c>
      <c r="U17" s="7">
        <f t="shared" si="0"/>
        <v>0</v>
      </c>
      <c r="V17" s="7">
        <f t="shared" si="0"/>
        <v>0</v>
      </c>
      <c r="W17" s="7">
        <f t="shared" si="36"/>
        <v>0</v>
      </c>
      <c r="X17" s="7">
        <f t="shared" si="37"/>
        <v>0</v>
      </c>
      <c r="Y17" s="7">
        <f t="shared" si="37"/>
        <v>0</v>
      </c>
      <c r="Z17" s="7">
        <f t="shared" si="38"/>
        <v>0</v>
      </c>
      <c r="AA17" s="7">
        <f t="shared" si="39"/>
        <v>0</v>
      </c>
      <c r="AB17" s="7">
        <f t="shared" si="40"/>
        <v>0</v>
      </c>
      <c r="AC17" s="7">
        <f t="shared" si="40"/>
        <v>0</v>
      </c>
      <c r="AD17" s="7">
        <f t="shared" si="1"/>
        <v>0</v>
      </c>
      <c r="AE17" s="7">
        <f t="shared" si="1"/>
        <v>0</v>
      </c>
      <c r="AF17" s="7">
        <f t="shared" si="1"/>
        <v>0</v>
      </c>
      <c r="AG17" s="7">
        <f t="shared" si="41"/>
        <v>0</v>
      </c>
      <c r="AH17" s="8" t="e">
        <f t="shared" si="2"/>
        <v>#DIV/0!</v>
      </c>
      <c r="AI17" s="8" t="e">
        <f t="shared" si="2"/>
        <v>#DIV/0!</v>
      </c>
      <c r="AJ17" s="8" t="e">
        <f t="shared" si="2"/>
        <v>#DIV/0!</v>
      </c>
      <c r="AK17" s="8" t="e">
        <f t="shared" si="2"/>
        <v>#DIV/0!</v>
      </c>
      <c r="AL17" s="8" t="e">
        <f t="shared" si="2"/>
        <v>#DIV/0!</v>
      </c>
      <c r="AM17" s="8" t="e">
        <f t="shared" si="2"/>
        <v>#DIV/0!</v>
      </c>
      <c r="AN17" s="8" t="e">
        <f t="shared" si="2"/>
        <v>#DIV/0!</v>
      </c>
      <c r="AO17" s="8" t="e">
        <f t="shared" si="2"/>
        <v>#DIV/0!</v>
      </c>
      <c r="AP17" s="8" t="e">
        <f t="shared" si="2"/>
        <v>#DIV/0!</v>
      </c>
      <c r="AQ17" s="8" t="e">
        <f t="shared" si="2"/>
        <v>#DIV/0!</v>
      </c>
      <c r="AR17" s="8" t="e">
        <f t="shared" si="42"/>
        <v>#DIV/0!</v>
      </c>
      <c r="AS17" s="8" t="e">
        <f t="shared" si="43"/>
        <v>#DIV/0!</v>
      </c>
      <c r="AT17" s="8" t="e">
        <f t="shared" si="44"/>
        <v>#DIV/0!</v>
      </c>
      <c r="AU17" s="8" t="e">
        <f t="shared" si="44"/>
        <v>#DIV/0!</v>
      </c>
      <c r="AV17" s="8" t="e">
        <f t="shared" si="45"/>
        <v>#DIV/0!</v>
      </c>
      <c r="AW17" s="8" t="e">
        <f t="shared" si="46"/>
        <v>#DIV/0!</v>
      </c>
      <c r="AX17" s="8" t="e">
        <f t="shared" si="47"/>
        <v>#DIV/0!</v>
      </c>
      <c r="AY17" s="8" t="e">
        <f t="shared" si="47"/>
        <v>#DIV/0!</v>
      </c>
      <c r="AZ17" s="8" t="e">
        <f t="shared" si="3"/>
        <v>#DIV/0!</v>
      </c>
      <c r="BA17" s="8" t="e">
        <f t="shared" si="3"/>
        <v>#DIV/0!</v>
      </c>
      <c r="BB17" s="8" t="e">
        <f t="shared" si="3"/>
        <v>#DIV/0!</v>
      </c>
      <c r="BC17" s="9" t="e">
        <f t="shared" si="48"/>
        <v>#DIV/0!</v>
      </c>
      <c r="BD17" s="9" t="e">
        <f t="shared" si="17"/>
        <v>#DIV/0!</v>
      </c>
      <c r="BE17" s="9" t="e">
        <f t="shared" si="18"/>
        <v>#DIV/0!</v>
      </c>
      <c r="BF17" s="8" t="e">
        <f t="shared" si="19"/>
        <v>#DIV/0!</v>
      </c>
      <c r="BG17" s="8" t="e">
        <f t="shared" si="20"/>
        <v>#DIV/0!</v>
      </c>
      <c r="BH17" s="10" t="e">
        <f t="shared" si="21"/>
        <v>#DIV/0!</v>
      </c>
      <c r="BI17" s="10" t="e">
        <f t="shared" si="21"/>
        <v>#DIV/0!</v>
      </c>
      <c r="BJ17" s="10" t="e">
        <f t="shared" si="22"/>
        <v>#DIV/0!</v>
      </c>
      <c r="BK17" s="10" t="e">
        <f t="shared" si="23"/>
        <v>#DIV/0!</v>
      </c>
      <c r="BL17" s="8" t="e">
        <f t="shared" si="24"/>
        <v>#DIV/0!</v>
      </c>
      <c r="BM17" s="10" t="e">
        <f t="shared" si="25"/>
        <v>#DIV/0!</v>
      </c>
      <c r="BN17" s="10" t="e">
        <f t="shared" si="26"/>
        <v>#DIV/0!</v>
      </c>
      <c r="BO17" s="10" t="e">
        <f t="shared" si="27"/>
        <v>#DIV/0!</v>
      </c>
      <c r="BP17" s="10" t="e">
        <f t="shared" si="28"/>
        <v>#DIV/0!</v>
      </c>
      <c r="BQ17" s="10" t="e">
        <f t="shared" si="29"/>
        <v>#DIV/0!</v>
      </c>
      <c r="BR17" s="10" t="e">
        <f t="shared" si="30"/>
        <v>#DIV/0!</v>
      </c>
      <c r="BS17" s="10" t="e">
        <f t="shared" si="31"/>
        <v>#DIV/0!</v>
      </c>
      <c r="BT17" s="8" t="e">
        <f t="shared" si="32"/>
        <v>#DIV/0!</v>
      </c>
      <c r="BU17" s="11" t="e">
        <f t="shared" si="33"/>
        <v>#DIV/0!</v>
      </c>
      <c r="BV17" s="9" t="e">
        <f t="shared" si="34"/>
        <v>#DIV/0!</v>
      </c>
      <c r="BW17" s="11" t="e">
        <f t="shared" si="35"/>
        <v>#DIV/0!</v>
      </c>
      <c r="BY17" s="11" t="e">
        <f t="shared" si="4"/>
        <v>#DIV/0!</v>
      </c>
      <c r="BZ17" s="11">
        <f t="shared" si="5"/>
        <v>0</v>
      </c>
      <c r="CA17" s="9">
        <f t="shared" si="6"/>
        <v>0</v>
      </c>
      <c r="CB17" s="9">
        <f t="shared" si="6"/>
        <v>0</v>
      </c>
      <c r="CC17" s="9">
        <f t="shared" si="7"/>
        <v>0</v>
      </c>
      <c r="CD17" s="9" t="e">
        <f t="shared" si="8"/>
        <v>#DIV/0!</v>
      </c>
      <c r="CE17" s="9">
        <f t="shared" si="9"/>
        <v>0</v>
      </c>
      <c r="CF17" s="9">
        <f t="shared" si="10"/>
        <v>0</v>
      </c>
      <c r="CG17" s="9" t="e">
        <f t="shared" si="11"/>
        <v>#DIV/0!</v>
      </c>
      <c r="CH17" s="9">
        <f t="shared" si="12"/>
        <v>0</v>
      </c>
      <c r="CI17" s="9">
        <f t="shared" si="13"/>
        <v>0</v>
      </c>
      <c r="CJ17" s="9">
        <f>0</f>
        <v>0</v>
      </c>
      <c r="CK17" s="9">
        <f t="shared" si="14"/>
        <v>0</v>
      </c>
      <c r="CL17" s="9">
        <f t="shared" si="15"/>
        <v>0</v>
      </c>
      <c r="CM17" s="10" t="e">
        <f t="shared" si="16"/>
        <v>#DIV/0!</v>
      </c>
      <c r="CN17" s="33"/>
    </row>
    <row r="18" spans="1:92" s="11" customForma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7">
        <f t="shared" si="0"/>
        <v>0</v>
      </c>
      <c r="N18" s="7">
        <f t="shared" si="0"/>
        <v>0</v>
      </c>
      <c r="O18" s="7">
        <f t="shared" si="0"/>
        <v>0</v>
      </c>
      <c r="P18" s="7">
        <f t="shared" si="0"/>
        <v>0</v>
      </c>
      <c r="Q18" s="7">
        <f t="shared" si="0"/>
        <v>0</v>
      </c>
      <c r="R18" s="7">
        <f t="shared" si="0"/>
        <v>0</v>
      </c>
      <c r="S18" s="7">
        <f t="shared" si="0"/>
        <v>0</v>
      </c>
      <c r="T18" s="7">
        <f t="shared" si="0"/>
        <v>0</v>
      </c>
      <c r="U18" s="7">
        <f t="shared" si="0"/>
        <v>0</v>
      </c>
      <c r="V18" s="7">
        <f t="shared" si="0"/>
        <v>0</v>
      </c>
      <c r="W18" s="7">
        <f t="shared" si="36"/>
        <v>0</v>
      </c>
      <c r="X18" s="7">
        <f t="shared" si="37"/>
        <v>0</v>
      </c>
      <c r="Y18" s="7">
        <f t="shared" si="37"/>
        <v>0</v>
      </c>
      <c r="Z18" s="7">
        <f t="shared" si="38"/>
        <v>0</v>
      </c>
      <c r="AA18" s="7">
        <f t="shared" si="39"/>
        <v>0</v>
      </c>
      <c r="AB18" s="7">
        <f t="shared" si="40"/>
        <v>0</v>
      </c>
      <c r="AC18" s="7">
        <f t="shared" si="40"/>
        <v>0</v>
      </c>
      <c r="AD18" s="7">
        <f t="shared" si="1"/>
        <v>0</v>
      </c>
      <c r="AE18" s="7">
        <f t="shared" si="1"/>
        <v>0</v>
      </c>
      <c r="AF18" s="7">
        <f t="shared" si="1"/>
        <v>0</v>
      </c>
      <c r="AG18" s="7">
        <f t="shared" si="41"/>
        <v>0</v>
      </c>
      <c r="AH18" s="8" t="e">
        <f t="shared" si="2"/>
        <v>#DIV/0!</v>
      </c>
      <c r="AI18" s="8" t="e">
        <f t="shared" si="2"/>
        <v>#DIV/0!</v>
      </c>
      <c r="AJ18" s="8" t="e">
        <f t="shared" si="2"/>
        <v>#DIV/0!</v>
      </c>
      <c r="AK18" s="8" t="e">
        <f t="shared" si="2"/>
        <v>#DIV/0!</v>
      </c>
      <c r="AL18" s="8" t="e">
        <f t="shared" si="2"/>
        <v>#DIV/0!</v>
      </c>
      <c r="AM18" s="8" t="e">
        <f t="shared" si="2"/>
        <v>#DIV/0!</v>
      </c>
      <c r="AN18" s="8" t="e">
        <f t="shared" si="2"/>
        <v>#DIV/0!</v>
      </c>
      <c r="AO18" s="8" t="e">
        <f t="shared" si="2"/>
        <v>#DIV/0!</v>
      </c>
      <c r="AP18" s="8" t="e">
        <f t="shared" si="2"/>
        <v>#DIV/0!</v>
      </c>
      <c r="AQ18" s="8" t="e">
        <f t="shared" si="2"/>
        <v>#DIV/0!</v>
      </c>
      <c r="AR18" s="8" t="e">
        <f t="shared" si="42"/>
        <v>#DIV/0!</v>
      </c>
      <c r="AS18" s="8" t="e">
        <f t="shared" si="43"/>
        <v>#DIV/0!</v>
      </c>
      <c r="AT18" s="8" t="e">
        <f t="shared" si="44"/>
        <v>#DIV/0!</v>
      </c>
      <c r="AU18" s="8" t="e">
        <f t="shared" si="44"/>
        <v>#DIV/0!</v>
      </c>
      <c r="AV18" s="8" t="e">
        <f t="shared" si="45"/>
        <v>#DIV/0!</v>
      </c>
      <c r="AW18" s="8" t="e">
        <f t="shared" si="46"/>
        <v>#DIV/0!</v>
      </c>
      <c r="AX18" s="8" t="e">
        <f t="shared" si="47"/>
        <v>#DIV/0!</v>
      </c>
      <c r="AY18" s="8" t="e">
        <f t="shared" si="47"/>
        <v>#DIV/0!</v>
      </c>
      <c r="AZ18" s="8" t="e">
        <f t="shared" si="3"/>
        <v>#DIV/0!</v>
      </c>
      <c r="BA18" s="8" t="e">
        <f t="shared" si="3"/>
        <v>#DIV/0!</v>
      </c>
      <c r="BB18" s="8" t="e">
        <f t="shared" si="3"/>
        <v>#DIV/0!</v>
      </c>
      <c r="BC18" s="9" t="e">
        <f t="shared" si="48"/>
        <v>#DIV/0!</v>
      </c>
      <c r="BD18" s="9" t="e">
        <f t="shared" si="17"/>
        <v>#DIV/0!</v>
      </c>
      <c r="BE18" s="9" t="e">
        <f t="shared" si="18"/>
        <v>#DIV/0!</v>
      </c>
      <c r="BF18" s="8" t="e">
        <f t="shared" si="19"/>
        <v>#DIV/0!</v>
      </c>
      <c r="BG18" s="8" t="e">
        <f t="shared" si="20"/>
        <v>#DIV/0!</v>
      </c>
      <c r="BH18" s="10" t="e">
        <f t="shared" si="21"/>
        <v>#DIV/0!</v>
      </c>
      <c r="BI18" s="10" t="e">
        <f t="shared" si="21"/>
        <v>#DIV/0!</v>
      </c>
      <c r="BJ18" s="10" t="e">
        <f t="shared" si="22"/>
        <v>#DIV/0!</v>
      </c>
      <c r="BK18" s="10" t="e">
        <f t="shared" si="23"/>
        <v>#DIV/0!</v>
      </c>
      <c r="BL18" s="8" t="e">
        <f t="shared" si="24"/>
        <v>#DIV/0!</v>
      </c>
      <c r="BM18" s="10" t="e">
        <f t="shared" si="25"/>
        <v>#DIV/0!</v>
      </c>
      <c r="BN18" s="10" t="e">
        <f t="shared" si="26"/>
        <v>#DIV/0!</v>
      </c>
      <c r="BO18" s="10" t="e">
        <f t="shared" si="27"/>
        <v>#DIV/0!</v>
      </c>
      <c r="BP18" s="10" t="e">
        <f t="shared" si="28"/>
        <v>#DIV/0!</v>
      </c>
      <c r="BQ18" s="10" t="e">
        <f t="shared" si="29"/>
        <v>#DIV/0!</v>
      </c>
      <c r="BR18" s="10" t="e">
        <f t="shared" si="30"/>
        <v>#DIV/0!</v>
      </c>
      <c r="BS18" s="10" t="e">
        <f t="shared" si="31"/>
        <v>#DIV/0!</v>
      </c>
      <c r="BT18" s="8" t="e">
        <f t="shared" si="32"/>
        <v>#DIV/0!</v>
      </c>
      <c r="BU18" s="11" t="e">
        <f t="shared" si="33"/>
        <v>#DIV/0!</v>
      </c>
      <c r="BV18" s="9" t="e">
        <f t="shared" si="34"/>
        <v>#DIV/0!</v>
      </c>
      <c r="BW18" s="11" t="e">
        <f t="shared" si="35"/>
        <v>#DIV/0!</v>
      </c>
      <c r="BY18" s="11" t="e">
        <f t="shared" si="4"/>
        <v>#DIV/0!</v>
      </c>
      <c r="BZ18" s="11">
        <f t="shared" si="5"/>
        <v>0</v>
      </c>
      <c r="CA18" s="9">
        <f t="shared" si="6"/>
        <v>0</v>
      </c>
      <c r="CB18" s="9">
        <f t="shared" si="6"/>
        <v>0</v>
      </c>
      <c r="CC18" s="9">
        <f t="shared" si="7"/>
        <v>0</v>
      </c>
      <c r="CD18" s="9" t="e">
        <f t="shared" si="8"/>
        <v>#DIV/0!</v>
      </c>
      <c r="CE18" s="9">
        <f t="shared" si="9"/>
        <v>0</v>
      </c>
      <c r="CF18" s="9">
        <f t="shared" si="10"/>
        <v>0</v>
      </c>
      <c r="CG18" s="9" t="e">
        <f t="shared" si="11"/>
        <v>#DIV/0!</v>
      </c>
      <c r="CH18" s="9">
        <f t="shared" si="12"/>
        <v>0</v>
      </c>
      <c r="CI18" s="9">
        <f t="shared" si="13"/>
        <v>0</v>
      </c>
      <c r="CJ18" s="9">
        <f>0</f>
        <v>0</v>
      </c>
      <c r="CK18" s="9">
        <f t="shared" si="14"/>
        <v>0</v>
      </c>
      <c r="CL18" s="9">
        <f t="shared" si="15"/>
        <v>0</v>
      </c>
      <c r="CM18" s="10" t="e">
        <f t="shared" si="16"/>
        <v>#DIV/0!</v>
      </c>
      <c r="CN18" s="33"/>
    </row>
  </sheetData>
  <mergeCells count="5">
    <mergeCell ref="C6:L6"/>
    <mergeCell ref="M6:V6"/>
    <mergeCell ref="W6:AG6"/>
    <mergeCell ref="AH6:AR6"/>
    <mergeCell ref="AS6:BC6"/>
  </mergeCells>
  <conditionalFormatting sqref="BE9:BE18">
    <cfRule type="cellIs" dxfId="8" priority="7" operator="equal">
      <formula>TRUE</formula>
    </cfRule>
    <cfRule type="cellIs" dxfId="7" priority="8" operator="equal">
      <formula>FALSE</formula>
    </cfRule>
  </conditionalFormatting>
  <conditionalFormatting sqref="BV9:BV18">
    <cfRule type="cellIs" dxfId="6" priority="3" operator="between">
      <formula>0</formula>
      <formula>98</formula>
    </cfRule>
    <cfRule type="cellIs" dxfId="5" priority="4" operator="between">
      <formula>101</formula>
      <formula>102</formula>
    </cfRule>
    <cfRule type="cellIs" dxfId="4" priority="5" operator="between">
      <formula>98</formula>
      <formula>99</formula>
    </cfRule>
    <cfRule type="cellIs" dxfId="3" priority="6" operator="between">
      <formula>99</formula>
      <formula>101</formula>
    </cfRule>
  </conditionalFormatting>
  <conditionalFormatting sqref="BW9:BW18">
    <cfRule type="containsText" dxfId="2" priority="1" operator="containsText" text="YES">
      <formula>NOT(ISERROR(SEARCH("YES",BW9)))</formula>
    </cfRule>
    <cfRule type="containsText" dxfId="1" priority="2" operator="containsText" text="NO">
      <formula>NOT(ISERROR(SEARCH("NO",BW9)))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AA134"/>
  <sheetViews>
    <sheetView workbookViewId="0">
      <selection activeCell="Q42" sqref="Q42"/>
    </sheetView>
  </sheetViews>
  <sheetFormatPr baseColWidth="10" defaultRowHeight="12" x14ac:dyDescent="0"/>
  <cols>
    <col min="1" max="1" width="3.5" style="13" bestFit="1" customWidth="1"/>
    <col min="2" max="2" width="4" style="13" customWidth="1"/>
    <col min="3" max="3" width="5" style="13" bestFit="1" customWidth="1"/>
    <col min="4" max="4" width="4.83203125" style="13" bestFit="1" customWidth="1"/>
    <col min="5" max="5" width="5.83203125" style="13" bestFit="1" customWidth="1"/>
    <col min="6" max="6" width="7" style="13" bestFit="1" customWidth="1"/>
    <col min="7" max="7" width="5.5" style="13" bestFit="1" customWidth="1"/>
    <col min="8" max="8" width="6.1640625" style="13" bestFit="1" customWidth="1"/>
    <col min="9" max="9" width="7" style="13" bestFit="1" customWidth="1"/>
    <col min="10" max="11" width="4.83203125" style="13" bestFit="1" customWidth="1"/>
    <col min="12" max="12" width="4.6640625" style="13" bestFit="1" customWidth="1"/>
    <col min="13" max="14" width="4.5" style="13" bestFit="1" customWidth="1"/>
    <col min="15" max="15" width="7" style="13" bestFit="1" customWidth="1"/>
    <col min="16" max="16" width="9.6640625" style="13" bestFit="1" customWidth="1"/>
    <col min="17" max="17" width="8.6640625" style="13" customWidth="1"/>
    <col min="18" max="26" width="7" style="13" bestFit="1" customWidth="1"/>
    <col min="27" max="16384" width="10.83203125" style="13"/>
  </cols>
  <sheetData>
    <row r="1" spans="1:26" ht="15">
      <c r="A1" s="19" t="s">
        <v>58</v>
      </c>
      <c r="B1" s="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"/>
      <c r="Q1" s="12" t="s">
        <v>63</v>
      </c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20" t="s">
        <v>59</v>
      </c>
      <c r="B2" s="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" t="s">
        <v>62</v>
      </c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" t="s">
        <v>50</v>
      </c>
      <c r="Q3" s="9">
        <f>VLOOKUP(Q$2,'Data Entry'!$BZ$9:$CN$340,2,FALSE)</f>
        <v>0</v>
      </c>
      <c r="R3" s="9">
        <f>VLOOKUP(R$2,'Data Entry'!$BZ$9:$CN$340,2,FALSE)</f>
        <v>0</v>
      </c>
      <c r="S3" s="9">
        <f>VLOOKUP(S$2,'Data Entry'!$BZ$9:$CN$340,2,FALSE)</f>
        <v>0</v>
      </c>
      <c r="T3" s="9">
        <f>VLOOKUP(T$2,'Data Entry'!$BZ$9:$CN$340,2,FALSE)</f>
        <v>0</v>
      </c>
      <c r="U3" s="9">
        <f>VLOOKUP(U$2,'Data Entry'!$BZ$9:$CN$340,2,FALSE)</f>
        <v>0</v>
      </c>
      <c r="V3" s="9">
        <f>VLOOKUP(V$2,'Data Entry'!$BZ$9:$CN$340,2,FALSE)</f>
        <v>0</v>
      </c>
      <c r="W3" s="9">
        <f>VLOOKUP(W$2,'Data Entry'!$BZ$9:$CN$340,2,FALSE)</f>
        <v>0</v>
      </c>
      <c r="X3" s="9">
        <f>VLOOKUP(X$2,'Data Entry'!$BZ$9:$CN$340,2,FALSE)</f>
        <v>0</v>
      </c>
      <c r="Y3" s="9">
        <f>VLOOKUP(Y$2,'Data Entry'!$BZ$9:$CN$340,2,FALSE)</f>
        <v>0</v>
      </c>
      <c r="Z3" s="9">
        <f>VLOOKUP(Z$2,'Data Entry'!$BZ$9:$CN$340,2,FALSE)</f>
        <v>0</v>
      </c>
    </row>
    <row r="4" spans="1:26">
      <c r="A4" s="21" t="s">
        <v>60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" t="s">
        <v>51</v>
      </c>
      <c r="Q4" s="9">
        <f>VLOOKUP(Q$2,'Data Entry'!$BZ$9:$CN340,3,FALSE)</f>
        <v>0</v>
      </c>
      <c r="R4" s="9">
        <f>VLOOKUP(R$2,'Data Entry'!$BZ$9:$CN340,3,FALSE)</f>
        <v>0</v>
      </c>
      <c r="S4" s="9">
        <f>VLOOKUP(S$2,'Data Entry'!$BZ$9:$CN340,3,FALSE)</f>
        <v>0</v>
      </c>
      <c r="T4" s="9">
        <f>VLOOKUP(T$2,'Data Entry'!$BZ$9:$CN340,3,FALSE)</f>
        <v>0</v>
      </c>
      <c r="U4" s="9">
        <f>VLOOKUP(U$2,'Data Entry'!$BZ$9:$CN340,3,FALSE)</f>
        <v>0</v>
      </c>
      <c r="V4" s="9">
        <f>VLOOKUP(V$2,'Data Entry'!$BZ$9:$CN340,3,FALSE)</f>
        <v>0</v>
      </c>
      <c r="W4" s="9">
        <f>VLOOKUP(W$2,'Data Entry'!$BZ$9:$CN340,3,FALSE)</f>
        <v>0</v>
      </c>
      <c r="X4" s="9">
        <f>VLOOKUP(X$2,'Data Entry'!$BZ$9:$CN340,3,FALSE)</f>
        <v>0</v>
      </c>
      <c r="Y4" s="9">
        <f>VLOOKUP(Y$2,'Data Entry'!$BZ$9:$CN340,3,FALSE)</f>
        <v>0</v>
      </c>
      <c r="Z4" s="9">
        <f>VLOOKUP(Z$2,'Data Entry'!$BZ$9:$CN340,3,FALSE)</f>
        <v>0</v>
      </c>
    </row>
    <row r="5" spans="1:26">
      <c r="A5" s="21" t="s">
        <v>61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" t="s">
        <v>52</v>
      </c>
      <c r="Q5" s="9">
        <f>VLOOKUP(Q$2,'Data Entry'!$BZ$9:$CN$340,4,FALSE)</f>
        <v>0</v>
      </c>
      <c r="R5" s="9">
        <f>VLOOKUP(R$2,'Data Entry'!$BZ$9:$CN$340,4,FALSE)</f>
        <v>0</v>
      </c>
      <c r="S5" s="9">
        <f>VLOOKUP(S$2,'Data Entry'!$BZ$9:$CN$340,4,FALSE)</f>
        <v>0</v>
      </c>
      <c r="T5" s="9">
        <f>VLOOKUP(T$2,'Data Entry'!$BZ$9:$CN$340,4,FALSE)</f>
        <v>0</v>
      </c>
      <c r="U5" s="9">
        <f>VLOOKUP(U$2,'Data Entry'!$BZ$9:$CN$340,4,FALSE)</f>
        <v>0</v>
      </c>
      <c r="V5" s="9">
        <f>VLOOKUP(V$2,'Data Entry'!$BZ$9:$CN$340,4,FALSE)</f>
        <v>0</v>
      </c>
      <c r="W5" s="9">
        <f>VLOOKUP(W$2,'Data Entry'!$BZ$9:$CN$340,4,FALSE)</f>
        <v>0</v>
      </c>
      <c r="X5" s="9">
        <f>VLOOKUP(X$2,'Data Entry'!$BZ$9:$CN$340,4,FALSE)</f>
        <v>0</v>
      </c>
      <c r="Y5" s="9">
        <f>VLOOKUP(Y$2,'Data Entry'!$BZ$9:$CN$340,4,FALSE)</f>
        <v>0</v>
      </c>
      <c r="Z5" s="9">
        <f>VLOOKUP(Z$2,'Data Entry'!$BZ$9:$CN$340,4,FALSE)</f>
        <v>0</v>
      </c>
    </row>
    <row r="6" spans="1:2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" t="s">
        <v>53</v>
      </c>
      <c r="Q6" s="9" t="e">
        <f>VLOOKUP(Q$2,'Data Entry'!$BZ$9:$CN$340,5,FALSE)</f>
        <v>#DIV/0!</v>
      </c>
      <c r="R6" s="9" t="e">
        <f>VLOOKUP(R$2,'Data Entry'!$BZ$9:$CN$340,5,FALSE)</f>
        <v>#DIV/0!</v>
      </c>
      <c r="S6" s="9" t="e">
        <f>VLOOKUP(S$2,'Data Entry'!$BZ$9:$CN$340,5,FALSE)</f>
        <v>#DIV/0!</v>
      </c>
      <c r="T6" s="9" t="e">
        <f>VLOOKUP(T$2,'Data Entry'!$BZ$9:$CN$340,5,FALSE)</f>
        <v>#DIV/0!</v>
      </c>
      <c r="U6" s="9" t="e">
        <f>VLOOKUP(U$2,'Data Entry'!$BZ$9:$CN$340,5,FALSE)</f>
        <v>#DIV/0!</v>
      </c>
      <c r="V6" s="9" t="e">
        <f>VLOOKUP(V$2,'Data Entry'!$BZ$9:$CN$340,5,FALSE)</f>
        <v>#DIV/0!</v>
      </c>
      <c r="W6" s="9" t="e">
        <f>VLOOKUP(W$2,'Data Entry'!$BZ$9:$CN$340,5,FALSE)</f>
        <v>#DIV/0!</v>
      </c>
      <c r="X6" s="9" t="e">
        <f>VLOOKUP(X$2,'Data Entry'!$BZ$9:$CN$340,5,FALSE)</f>
        <v>#DIV/0!</v>
      </c>
      <c r="Y6" s="9" t="e">
        <f>VLOOKUP(Y$2,'Data Entry'!$BZ$9:$CN$340,5,FALSE)</f>
        <v>#DIV/0!</v>
      </c>
      <c r="Z6" s="9" t="e">
        <f>VLOOKUP(Z$2,'Data Entry'!$BZ$9:$CN$340,5,FALSE)</f>
        <v>#DIV/0!</v>
      </c>
    </row>
    <row r="7" spans="1:26">
      <c r="A7" s="11" t="s">
        <v>65</v>
      </c>
      <c r="B7" s="11"/>
      <c r="C7" s="11"/>
      <c r="D7" s="11"/>
      <c r="E7" s="26" t="e">
        <f>AVERAGE(Q17:Z26)</f>
        <v>#DIV/0!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" t="s">
        <v>54</v>
      </c>
      <c r="Q7" s="9">
        <f>VLOOKUP(Q$2,'Data Entry'!$BZ$9:$CN$340,6,FALSE)</f>
        <v>0</v>
      </c>
      <c r="R7" s="9">
        <f>VLOOKUP(R$2,'Data Entry'!$BZ$9:$CN$340,6,FALSE)</f>
        <v>0</v>
      </c>
      <c r="S7" s="9">
        <f>VLOOKUP(S$2,'Data Entry'!$BZ$9:$CN$340,6,FALSE)</f>
        <v>0</v>
      </c>
      <c r="T7" s="9">
        <f>VLOOKUP(T$2,'Data Entry'!$BZ$9:$CN$340,6,FALSE)</f>
        <v>0</v>
      </c>
      <c r="U7" s="9">
        <f>VLOOKUP(U$2,'Data Entry'!$BZ$9:$CN$340,6,FALSE)</f>
        <v>0</v>
      </c>
      <c r="V7" s="9">
        <f>VLOOKUP(V$2,'Data Entry'!$BZ$9:$CN$340,6,FALSE)</f>
        <v>0</v>
      </c>
      <c r="W7" s="9">
        <f>VLOOKUP(W$2,'Data Entry'!$BZ$9:$CN$340,6,FALSE)</f>
        <v>0</v>
      </c>
      <c r="X7" s="9">
        <f>VLOOKUP(X$2,'Data Entry'!$BZ$9:$CN$340,6,FALSE)</f>
        <v>0</v>
      </c>
      <c r="Y7" s="9">
        <f>VLOOKUP(Y$2,'Data Entry'!$BZ$9:$CN$340,6,FALSE)</f>
        <v>0</v>
      </c>
      <c r="Z7" s="9">
        <f>VLOOKUP(Z$2,'Data Entry'!$BZ$9:$CN$340,6,FALSE)</f>
        <v>0</v>
      </c>
    </row>
    <row r="8" spans="1:26">
      <c r="A8" s="11" t="s">
        <v>66</v>
      </c>
      <c r="B8" s="11"/>
      <c r="C8" s="11"/>
      <c r="D8" s="11"/>
      <c r="E8" s="26" t="e">
        <f>2*STDEV(Q18:Z26)</f>
        <v>#DIV/0!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" t="s">
        <v>55</v>
      </c>
      <c r="Q8" s="9">
        <f>VLOOKUP(Q$2,'Data Entry'!$BZ$9:$CN$340,7,FALSE)</f>
        <v>0</v>
      </c>
      <c r="R8" s="9">
        <f>VLOOKUP(R$2,'Data Entry'!$BZ$9:$CN$340,7,FALSE)</f>
        <v>0</v>
      </c>
      <c r="S8" s="9">
        <f>VLOOKUP(S$2,'Data Entry'!$BZ$9:$CN$340,7,FALSE)</f>
        <v>0</v>
      </c>
      <c r="T8" s="9">
        <f>VLOOKUP(T$2,'Data Entry'!$BZ$9:$CN$340,7,FALSE)</f>
        <v>0</v>
      </c>
      <c r="U8" s="9">
        <f>VLOOKUP(U$2,'Data Entry'!$BZ$9:$CN$340,7,FALSE)</f>
        <v>0</v>
      </c>
      <c r="V8" s="9">
        <f>VLOOKUP(V$2,'Data Entry'!$BZ$9:$CN$340,7,FALSE)</f>
        <v>0</v>
      </c>
      <c r="W8" s="9">
        <f>VLOOKUP(W$2,'Data Entry'!$BZ$9:$CN$340,7,FALSE)</f>
        <v>0</v>
      </c>
      <c r="X8" s="9">
        <f>VLOOKUP(X$2,'Data Entry'!$BZ$9:$CN$340,7,FALSE)</f>
        <v>0</v>
      </c>
      <c r="Y8" s="9">
        <f>VLOOKUP(Y$2,'Data Entry'!$BZ$9:$CN$340,7,FALSE)</f>
        <v>0</v>
      </c>
      <c r="Z8" s="9">
        <f>VLOOKUP(Z$2,'Data Entry'!$BZ$9:$CN$340,7,FALSE)</f>
        <v>0</v>
      </c>
    </row>
    <row r="9" spans="1:26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" t="s">
        <v>5</v>
      </c>
      <c r="Q9" s="9" t="e">
        <f>VLOOKUP(Q$2,'Data Entry'!$BZ$9:$CN$340,8,FALSE)</f>
        <v>#DIV/0!</v>
      </c>
      <c r="R9" s="9" t="e">
        <f>VLOOKUP(R$2,'Data Entry'!$BZ$9:$CN$340,8,FALSE)</f>
        <v>#DIV/0!</v>
      </c>
      <c r="S9" s="9" t="e">
        <f>VLOOKUP(S$2,'Data Entry'!$BZ$9:$CN$340,8,FALSE)</f>
        <v>#DIV/0!</v>
      </c>
      <c r="T9" s="9" t="e">
        <f>VLOOKUP(T$2,'Data Entry'!$BZ$9:$CN$340,8,FALSE)</f>
        <v>#DIV/0!</v>
      </c>
      <c r="U9" s="9" t="e">
        <f>VLOOKUP(U$2,'Data Entry'!$BZ$9:$CN$340,8,FALSE)</f>
        <v>#DIV/0!</v>
      </c>
      <c r="V9" s="9" t="e">
        <f>VLOOKUP(V$2,'Data Entry'!$BZ$9:$CN$340,8,FALSE)</f>
        <v>#DIV/0!</v>
      </c>
      <c r="W9" s="9" t="e">
        <f>VLOOKUP(W$2,'Data Entry'!$BZ$9:$CN$340,8,FALSE)</f>
        <v>#DIV/0!</v>
      </c>
      <c r="X9" s="9" t="e">
        <f>VLOOKUP(X$2,'Data Entry'!$BZ$9:$CN$340,8,FALSE)</f>
        <v>#DIV/0!</v>
      </c>
      <c r="Y9" s="9" t="e">
        <f>VLOOKUP(Y$2,'Data Entry'!$BZ$9:$CN$340,8,FALSE)</f>
        <v>#DIV/0!</v>
      </c>
      <c r="Z9" s="9" t="e">
        <f>VLOOKUP(Z$2,'Data Entry'!$BZ$9:$CN$340,8,FALSE)</f>
        <v>#DIV/0!</v>
      </c>
    </row>
    <row r="10" spans="1:26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" t="s">
        <v>9</v>
      </c>
      <c r="Q10" s="9">
        <f>VLOOKUP(Q$2,'Data Entry'!$BZ$9:$CN$340,9,FALSE)</f>
        <v>0</v>
      </c>
      <c r="R10" s="9">
        <f>VLOOKUP(R$2,'Data Entry'!$BZ$9:$CN$340,9,FALSE)</f>
        <v>0</v>
      </c>
      <c r="S10" s="9">
        <f>VLOOKUP(S$2,'Data Entry'!$BZ$9:$CN$340,9,FALSE)</f>
        <v>0</v>
      </c>
      <c r="T10" s="9">
        <f>VLOOKUP(T$2,'Data Entry'!$BZ$9:$CN$340,9,FALSE)</f>
        <v>0</v>
      </c>
      <c r="U10" s="9">
        <f>VLOOKUP(U$2,'Data Entry'!$BZ$9:$CN$340,9,FALSE)</f>
        <v>0</v>
      </c>
      <c r="V10" s="9">
        <f>VLOOKUP(V$2,'Data Entry'!$BZ$9:$CN$340,9,FALSE)</f>
        <v>0</v>
      </c>
      <c r="W10" s="9">
        <f>VLOOKUP(W$2,'Data Entry'!$BZ$9:$CN$340,9,FALSE)</f>
        <v>0</v>
      </c>
      <c r="X10" s="9">
        <f>VLOOKUP(X$2,'Data Entry'!$BZ$9:$CN$340,9,FALSE)</f>
        <v>0</v>
      </c>
      <c r="Y10" s="9">
        <f>VLOOKUP(Y$2,'Data Entry'!$BZ$9:$CN$340,9,FALSE)</f>
        <v>0</v>
      </c>
      <c r="Z10" s="9">
        <f>VLOOKUP(Z$2,'Data Entry'!$BZ$9:$CN$340,9,FALSE)</f>
        <v>0</v>
      </c>
    </row>
    <row r="11" spans="1:26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" t="s">
        <v>2</v>
      </c>
      <c r="Q11" s="9">
        <f>VLOOKUP(Q$2,'Data Entry'!$BZ$9:$CN$340,10,FALSE)</f>
        <v>0</v>
      </c>
      <c r="R11" s="9">
        <f>VLOOKUP(R$2,'Data Entry'!$BZ$9:$CN$340,10,FALSE)</f>
        <v>0</v>
      </c>
      <c r="S11" s="9">
        <f>VLOOKUP(S$2,'Data Entry'!$BZ$9:$CN$340,10,FALSE)</f>
        <v>0</v>
      </c>
      <c r="T11" s="9">
        <f>VLOOKUP(T$2,'Data Entry'!$BZ$9:$CN$340,10,FALSE)</f>
        <v>0</v>
      </c>
      <c r="U11" s="9">
        <f>VLOOKUP(U$2,'Data Entry'!$BZ$9:$CN$340,10,FALSE)</f>
        <v>0</v>
      </c>
      <c r="V11" s="9">
        <f>VLOOKUP(V$2,'Data Entry'!$BZ$9:$CN$340,10,FALSE)</f>
        <v>0</v>
      </c>
      <c r="W11" s="9">
        <f>VLOOKUP(W$2,'Data Entry'!$BZ$9:$CN$340,10,FALSE)</f>
        <v>0</v>
      </c>
      <c r="X11" s="9">
        <f>VLOOKUP(X$2,'Data Entry'!$BZ$9:$CN$340,10,FALSE)</f>
        <v>0</v>
      </c>
      <c r="Y11" s="9">
        <f>VLOOKUP(Y$2,'Data Entry'!$BZ$9:$CN$340,10,FALSE)</f>
        <v>0</v>
      </c>
      <c r="Z11" s="9">
        <f>VLOOKUP(Z$2,'Data Entry'!$BZ$9:$CN$340,10,FALSE)</f>
        <v>0</v>
      </c>
    </row>
    <row r="12" spans="1:26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" t="s">
        <v>56</v>
      </c>
      <c r="Q12" s="9">
        <f>VLOOKUP(Q$2,'Data Entry'!$BZ$9:$CN$340,11,FALSE)</f>
        <v>0</v>
      </c>
      <c r="R12" s="9">
        <f>VLOOKUP(R$2,'Data Entry'!$BZ$9:$CN$340,11,FALSE)</f>
        <v>0</v>
      </c>
      <c r="S12" s="9">
        <f>VLOOKUP(S$2,'Data Entry'!$BZ$9:$CN$340,11,FALSE)</f>
        <v>0</v>
      </c>
      <c r="T12" s="9">
        <f>VLOOKUP(T$2,'Data Entry'!$BZ$9:$CN$340,11,FALSE)</f>
        <v>0</v>
      </c>
      <c r="U12" s="9">
        <f>VLOOKUP(U$2,'Data Entry'!$BZ$9:$CN$340,11,FALSE)</f>
        <v>0</v>
      </c>
      <c r="V12" s="9">
        <f>VLOOKUP(V$2,'Data Entry'!$BZ$9:$CN$340,11,FALSE)</f>
        <v>0</v>
      </c>
      <c r="W12" s="9">
        <f>VLOOKUP(W$2,'Data Entry'!$BZ$9:$CN$340,11,FALSE)</f>
        <v>0</v>
      </c>
      <c r="X12" s="9">
        <f>VLOOKUP(X$2,'Data Entry'!$BZ$9:$CN$340,11,FALSE)</f>
        <v>0</v>
      </c>
      <c r="Y12" s="9">
        <f>VLOOKUP(Y$2,'Data Entry'!$BZ$9:$CN$340,11,FALSE)</f>
        <v>0</v>
      </c>
      <c r="Z12" s="9">
        <f>VLOOKUP(Z$2,'Data Entry'!$BZ$9:$CN$340,11,FALSE)</f>
        <v>0</v>
      </c>
    </row>
    <row r="13" spans="1:26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" t="s">
        <v>11</v>
      </c>
      <c r="Q13" s="9">
        <f>VLOOKUP(Q$2,'Data Entry'!$BZ$9:$CN$340,12,FALSE)</f>
        <v>0</v>
      </c>
      <c r="R13" s="9">
        <f>VLOOKUP(R$2,'Data Entry'!$BZ$9:$CN$340,12,FALSE)</f>
        <v>0</v>
      </c>
      <c r="S13" s="9">
        <f>VLOOKUP(S$2,'Data Entry'!$BZ$9:$CN$340,12,FALSE)</f>
        <v>0</v>
      </c>
      <c r="T13" s="9">
        <f>VLOOKUP(T$2,'Data Entry'!$BZ$9:$CN$340,12,FALSE)</f>
        <v>0</v>
      </c>
      <c r="U13" s="9">
        <f>VLOOKUP(U$2,'Data Entry'!$BZ$9:$CN$340,12,FALSE)</f>
        <v>0</v>
      </c>
      <c r="V13" s="9">
        <f>VLOOKUP(V$2,'Data Entry'!$BZ$9:$CN$340,12,FALSE)</f>
        <v>0</v>
      </c>
      <c r="W13" s="9">
        <f>VLOOKUP(W$2,'Data Entry'!$BZ$9:$CN$340,12,FALSE)</f>
        <v>0</v>
      </c>
      <c r="X13" s="9">
        <f>VLOOKUP(X$2,'Data Entry'!$BZ$9:$CN$340,12,FALSE)</f>
        <v>0</v>
      </c>
      <c r="Y13" s="9">
        <f>VLOOKUP(Y$2,'Data Entry'!$BZ$9:$CN$340,12,FALSE)</f>
        <v>0</v>
      </c>
      <c r="Z13" s="9">
        <f>VLOOKUP(Z$2,'Data Entry'!$BZ$9:$CN$340,12,FALSE)</f>
        <v>0</v>
      </c>
    </row>
    <row r="14" spans="1:26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" t="s">
        <v>10</v>
      </c>
      <c r="Q14" s="9">
        <f>VLOOKUP(Q$2,'Data Entry'!$BZ$9:$CN$340,13,FALSE)</f>
        <v>0</v>
      </c>
      <c r="R14" s="9">
        <f>VLOOKUP(R$2,'Data Entry'!$BZ$9:$CN$340,13,FALSE)</f>
        <v>0</v>
      </c>
      <c r="S14" s="9">
        <f>VLOOKUP(S$2,'Data Entry'!$BZ$9:$CN$340,13,FALSE)</f>
        <v>0</v>
      </c>
      <c r="T14" s="9">
        <f>VLOOKUP(T$2,'Data Entry'!$BZ$9:$CN$340,13,FALSE)</f>
        <v>0</v>
      </c>
      <c r="U14" s="9">
        <f>VLOOKUP(U$2,'Data Entry'!$BZ$9:$CN$340,13,FALSE)</f>
        <v>0</v>
      </c>
      <c r="V14" s="9">
        <f>VLOOKUP(V$2,'Data Entry'!$BZ$9:$CN$340,13,FALSE)</f>
        <v>0</v>
      </c>
      <c r="W14" s="9">
        <f>VLOOKUP(W$2,'Data Entry'!$BZ$9:$CN$340,13,FALSE)</f>
        <v>0</v>
      </c>
      <c r="X14" s="9">
        <f>VLOOKUP(X$2,'Data Entry'!$BZ$9:$CN$340,13,FALSE)</f>
        <v>0</v>
      </c>
      <c r="Y14" s="9">
        <f>VLOOKUP(Y$2,'Data Entry'!$BZ$9:$CN$340,13,FALSE)</f>
        <v>0</v>
      </c>
      <c r="Z14" s="9">
        <f>VLOOKUP(Z$2,'Data Entry'!$BZ$9:$CN$340,13,FALSE)</f>
        <v>0</v>
      </c>
    </row>
    <row r="15" spans="1:26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32" t="s">
        <v>69</v>
      </c>
      <c r="P15" s="32">
        <f>'Data Entry'!$CN$8</f>
        <v>0</v>
      </c>
      <c r="Q15" s="18">
        <f>VLOOKUP(Q$2,'Data Entry'!$BZ$9:$CN$340,15,FALSE)</f>
        <v>0</v>
      </c>
      <c r="R15" s="18">
        <f>VLOOKUP(R$2,'Data Entry'!$BZ$9:$CN$340,15,FALSE)</f>
        <v>0</v>
      </c>
      <c r="S15" s="18">
        <f>VLOOKUP(S$2,'Data Entry'!$BZ$9:$CN$340,15,FALSE)</f>
        <v>0</v>
      </c>
      <c r="T15" s="18">
        <f>VLOOKUP(T$2,'Data Entry'!$BZ$9:$CN$340,15,FALSE)</f>
        <v>0</v>
      </c>
      <c r="U15" s="18">
        <f>VLOOKUP(U$2,'Data Entry'!$BZ$9:$CN$340,15,FALSE)</f>
        <v>0</v>
      </c>
      <c r="V15" s="18">
        <f>VLOOKUP(V$2,'Data Entry'!$BZ$9:$CN$340,15,FALSE)</f>
        <v>0</v>
      </c>
      <c r="W15" s="18">
        <f>VLOOKUP(W$2,'Data Entry'!$BZ$9:$CN$340,15,FALSE)</f>
        <v>0</v>
      </c>
      <c r="X15" s="18">
        <f>VLOOKUP(X$2,'Data Entry'!$BZ$9:$CN$340,15,FALSE)</f>
        <v>0</v>
      </c>
      <c r="Y15" s="18">
        <f>VLOOKUP(Y$2,'Data Entry'!$BZ$9:$CN$340,15,FALSE)</f>
        <v>0</v>
      </c>
      <c r="Z15" s="18">
        <f>VLOOKUP(Z$2,'Data Entry'!$BZ$9:$CN$340,15,FALSE)</f>
        <v>0</v>
      </c>
    </row>
    <row r="16" spans="1:26">
      <c r="A16" s="11"/>
      <c r="B16" s="11" t="s">
        <v>62</v>
      </c>
      <c r="C16" s="1" t="s">
        <v>50</v>
      </c>
      <c r="D16" s="1" t="s">
        <v>51</v>
      </c>
      <c r="E16" s="1" t="s">
        <v>52</v>
      </c>
      <c r="F16" s="1" t="s">
        <v>53</v>
      </c>
      <c r="G16" s="1" t="s">
        <v>54</v>
      </c>
      <c r="H16" s="1" t="s">
        <v>55</v>
      </c>
      <c r="I16" s="1" t="s">
        <v>5</v>
      </c>
      <c r="J16" s="1" t="s">
        <v>9</v>
      </c>
      <c r="K16" s="1" t="s">
        <v>2</v>
      </c>
      <c r="L16" s="1" t="s">
        <v>56</v>
      </c>
      <c r="M16" s="1" t="s">
        <v>11</v>
      </c>
      <c r="N16" s="1" t="s">
        <v>10</v>
      </c>
      <c r="O16" s="32">
        <f>'Data Entry'!$CN$8</f>
        <v>0</v>
      </c>
      <c r="P16" s="32" t="s">
        <v>57</v>
      </c>
      <c r="Q16" s="18" t="e">
        <f>VLOOKUP(Q$2,'Data Entry'!$BZ$9:$CN$340,14,FALSE)</f>
        <v>#DIV/0!</v>
      </c>
      <c r="R16" s="18" t="e">
        <f>VLOOKUP(R$2,'Data Entry'!$BZ$9:$CN$340,14,FALSE)</f>
        <v>#DIV/0!</v>
      </c>
      <c r="S16" s="18" t="e">
        <f>VLOOKUP(S$2,'Data Entry'!$BZ$9:$CN$340,14,FALSE)</f>
        <v>#DIV/0!</v>
      </c>
      <c r="T16" s="18" t="e">
        <f>VLOOKUP(T$2,'Data Entry'!$BZ$9:$CN$340,14,FALSE)</f>
        <v>#DIV/0!</v>
      </c>
      <c r="U16" s="18" t="e">
        <f>VLOOKUP(U$2,'Data Entry'!$BZ$9:$CN$340,14,FALSE)</f>
        <v>#DIV/0!</v>
      </c>
      <c r="V16" s="18" t="e">
        <f>VLOOKUP(V$2,'Data Entry'!$BZ$9:$CN$340,14,FALSE)</f>
        <v>#DIV/0!</v>
      </c>
      <c r="W16" s="18" t="e">
        <f>VLOOKUP(W$2,'Data Entry'!$BZ$9:$CN$340,14,FALSE)</f>
        <v>#DIV/0!</v>
      </c>
      <c r="X16" s="18" t="e">
        <f>VLOOKUP(X$2,'Data Entry'!$BZ$9:$CN$340,14,FALSE)</f>
        <v>#DIV/0!</v>
      </c>
      <c r="Y16" s="18" t="e">
        <f>VLOOKUP(Y$2,'Data Entry'!$BZ$9:$CN$340,14,FALSE)</f>
        <v>#DIV/0!</v>
      </c>
      <c r="Z16" s="18" t="e">
        <f>VLOOKUP(Z$2,'Data Entry'!$BZ$9:$CN$340,14,FALSE)</f>
        <v>#DIV/0!</v>
      </c>
    </row>
    <row r="17" spans="1:27" s="15" customFormat="1" ht="12" customHeight="1">
      <c r="A17" s="37" t="s">
        <v>64</v>
      </c>
      <c r="B17" s="27"/>
      <c r="C17" s="31">
        <f>VLOOKUP($B17,'Data Entry'!$BZ$9:$CN$340,2,FALSE)</f>
        <v>0</v>
      </c>
      <c r="D17" s="31">
        <f>VLOOKUP($B17,'Data Entry'!$BZ$9:$CN$340,3,FALSE)</f>
        <v>0</v>
      </c>
      <c r="E17" s="31">
        <f>VLOOKUP($B17,'Data Entry'!$BZ$9:$CN$340,4,FALSE)</f>
        <v>0</v>
      </c>
      <c r="F17" s="34" t="e">
        <f>VLOOKUP($B17,'Data Entry'!$BZ$9:$CN$340,5,FALSE)</f>
        <v>#DIV/0!</v>
      </c>
      <c r="G17" s="31">
        <f>VLOOKUP($B17,'Data Entry'!$BZ$9:$CN$340,6,FALSE)</f>
        <v>0</v>
      </c>
      <c r="H17" s="31">
        <f>VLOOKUP($B17,'Data Entry'!$BZ$9:$CN$340,7,FALSE)</f>
        <v>0</v>
      </c>
      <c r="I17" s="31" t="e">
        <f>VLOOKUP($B17,'Data Entry'!$BZ$9:$CN$340,8,FALSE)</f>
        <v>#DIV/0!</v>
      </c>
      <c r="J17" s="31">
        <f>VLOOKUP($B17,'Data Entry'!$BZ$9:$CN$340,9,FALSE)</f>
        <v>0</v>
      </c>
      <c r="K17" s="31">
        <f>VLOOKUP($B17,'Data Entry'!$BZ$9:$CN$340,10,FALSE)</f>
        <v>0</v>
      </c>
      <c r="L17" s="31">
        <f>VLOOKUP($B17,'Data Entry'!$BZ$9:$CN$340,11,FALSE)</f>
        <v>0</v>
      </c>
      <c r="M17" s="31">
        <f>VLOOKUP($B17,'Data Entry'!$BZ$9:$CN$340,12,FALSE)</f>
        <v>0</v>
      </c>
      <c r="N17" s="31">
        <f>VLOOKUP($B17,'Data Entry'!$BZ$9:$CN$340,13,FALSE)</f>
        <v>0</v>
      </c>
      <c r="O17" s="14">
        <f>VLOOKUP($B17,'Data Entry'!$BZ$9:$CN$340,15,FALSE)</f>
        <v>0</v>
      </c>
      <c r="P17" s="14" t="e">
        <f>VLOOKUP($B17,'Data Entry'!$BZ$9:$CN$340,14,FALSE)</f>
        <v>#DIV/0!</v>
      </c>
      <c r="Q17" s="23"/>
      <c r="R17" s="24"/>
      <c r="S17" s="24"/>
      <c r="T17" s="24"/>
      <c r="U17" s="24"/>
      <c r="V17" s="24"/>
      <c r="W17" s="24"/>
      <c r="X17" s="24"/>
      <c r="Y17" s="24"/>
      <c r="Z17" s="24"/>
    </row>
    <row r="18" spans="1:27" s="15" customFormat="1">
      <c r="A18" s="37"/>
      <c r="B18" s="27"/>
      <c r="C18" s="31">
        <f>VLOOKUP($B18,'Data Entry'!$BZ$9:$CN$340,2,FALSE)</f>
        <v>0</v>
      </c>
      <c r="D18" s="31">
        <f>VLOOKUP($B18,'Data Entry'!$BZ$9:$CN$340,3,FALSE)</f>
        <v>0</v>
      </c>
      <c r="E18" s="31">
        <f>VLOOKUP($B18,'Data Entry'!$BZ$9:$CN$340,4,FALSE)</f>
        <v>0</v>
      </c>
      <c r="F18" s="31" t="e">
        <f>VLOOKUP($B18,'Data Entry'!$BZ$9:$CN$340,5,FALSE)</f>
        <v>#DIV/0!</v>
      </c>
      <c r="G18" s="31">
        <f>VLOOKUP($B18,'Data Entry'!$BZ$9:$CN$340,6,FALSE)</f>
        <v>0</v>
      </c>
      <c r="H18" s="31">
        <f>VLOOKUP($B18,'Data Entry'!$BZ$9:$CN$340,7,FALSE)</f>
        <v>0</v>
      </c>
      <c r="I18" s="31" t="e">
        <f>VLOOKUP($B18,'Data Entry'!$BZ$9:$CN$340,8,FALSE)</f>
        <v>#DIV/0!</v>
      </c>
      <c r="J18" s="31">
        <f>VLOOKUP($B18,'Data Entry'!$BZ$9:$CN$340,9,FALSE)</f>
        <v>0</v>
      </c>
      <c r="K18" s="31">
        <f>VLOOKUP($B18,'Data Entry'!$BZ$9:$CN$340,10,FALSE)</f>
        <v>0</v>
      </c>
      <c r="L18" s="31">
        <f>VLOOKUP($B18,'Data Entry'!$BZ$9:$CN$340,11,FALSE)</f>
        <v>0</v>
      </c>
      <c r="M18" s="31">
        <f>VLOOKUP($B18,'Data Entry'!$BZ$9:$CN$340,12,FALSE)</f>
        <v>0</v>
      </c>
      <c r="N18" s="31">
        <f>VLOOKUP($B18,'Data Entry'!$BZ$9:$CN$340,13,FALSE)</f>
        <v>0</v>
      </c>
      <c r="O18" s="14">
        <f>VLOOKUP($B18,'Data Entry'!$BZ$9:$CN$340,15,FALSE)</f>
        <v>0</v>
      </c>
      <c r="P18" s="14" t="e">
        <f>VLOOKUP($B18,'Data Entry'!$BZ$9:$CN$340,14,FALSE)</f>
        <v>#DIV/0!</v>
      </c>
      <c r="Q18" s="25"/>
      <c r="R18" s="17"/>
      <c r="S18" s="17"/>
      <c r="T18" s="17"/>
      <c r="U18" s="17"/>
      <c r="V18" s="17"/>
      <c r="W18" s="17"/>
      <c r="X18" s="17"/>
      <c r="Y18" s="17"/>
      <c r="Z18" s="17"/>
    </row>
    <row r="19" spans="1:27" s="15" customFormat="1">
      <c r="A19" s="37"/>
      <c r="B19" s="27"/>
      <c r="C19" s="31">
        <f>VLOOKUP($B19,'Data Entry'!$BZ$9:$CN$340,2,FALSE)</f>
        <v>0</v>
      </c>
      <c r="D19" s="31">
        <f>VLOOKUP($B19,'Data Entry'!$BZ$9:$CN$340,3,FALSE)</f>
        <v>0</v>
      </c>
      <c r="E19" s="31">
        <f>VLOOKUP($B19,'Data Entry'!$BZ$9:$CN$340,4,FALSE)</f>
        <v>0</v>
      </c>
      <c r="F19" s="31" t="e">
        <f>VLOOKUP($B19,'Data Entry'!$BZ$9:$CN$340,5,FALSE)</f>
        <v>#DIV/0!</v>
      </c>
      <c r="G19" s="31">
        <f>VLOOKUP($B19,'Data Entry'!$BZ$9:$CN$340,6,FALSE)</f>
        <v>0</v>
      </c>
      <c r="H19" s="31">
        <f>VLOOKUP($B19,'Data Entry'!$BZ$9:$CN$340,7,FALSE)</f>
        <v>0</v>
      </c>
      <c r="I19" s="31" t="e">
        <f>VLOOKUP($B19,'Data Entry'!$BZ$9:$CN$340,8,FALSE)</f>
        <v>#DIV/0!</v>
      </c>
      <c r="J19" s="31">
        <f>VLOOKUP($B19,'Data Entry'!$BZ$9:$CN$340,9,FALSE)</f>
        <v>0</v>
      </c>
      <c r="K19" s="31">
        <f>VLOOKUP($B19,'Data Entry'!$BZ$9:$CN$340,10,FALSE)</f>
        <v>0</v>
      </c>
      <c r="L19" s="31">
        <f>VLOOKUP($B19,'Data Entry'!$BZ$9:$CN$340,11,FALSE)</f>
        <v>0</v>
      </c>
      <c r="M19" s="31">
        <f>VLOOKUP($B19,'Data Entry'!$BZ$9:$CN$340,12,FALSE)</f>
        <v>0</v>
      </c>
      <c r="N19" s="31">
        <f>VLOOKUP($B19,'Data Entry'!$BZ$9:$CN$340,13,FALSE)</f>
        <v>0</v>
      </c>
      <c r="O19" s="14">
        <f>VLOOKUP($B19,'Data Entry'!$BZ$9:$CN$340,15,FALSE)</f>
        <v>0</v>
      </c>
      <c r="P19" s="14" t="e">
        <f>VLOOKUP($B19,'Data Entry'!$BZ$9:$CN$340,14,FALSE)</f>
        <v>#DIV/0!</v>
      </c>
      <c r="Q19" s="25"/>
      <c r="R19" s="17"/>
      <c r="S19" s="17"/>
      <c r="T19" s="17"/>
      <c r="U19" s="17"/>
      <c r="V19" s="17"/>
      <c r="W19" s="17"/>
      <c r="X19" s="17"/>
      <c r="Y19" s="17"/>
      <c r="Z19" s="17"/>
    </row>
    <row r="20" spans="1:27" s="15" customFormat="1">
      <c r="A20" s="37"/>
      <c r="B20" s="27"/>
      <c r="C20" s="31">
        <f>VLOOKUP($B20,'Data Entry'!$BZ$9:$CN$340,2,FALSE)</f>
        <v>0</v>
      </c>
      <c r="D20" s="31">
        <f>VLOOKUP($B20,'Data Entry'!$BZ$9:$CN$340,3,FALSE)</f>
        <v>0</v>
      </c>
      <c r="E20" s="31">
        <f>VLOOKUP($B20,'Data Entry'!$BZ$9:$CN$340,4,FALSE)</f>
        <v>0</v>
      </c>
      <c r="F20" s="31" t="e">
        <f>VLOOKUP($B20,'Data Entry'!$BZ$9:$CN$340,5,FALSE)</f>
        <v>#DIV/0!</v>
      </c>
      <c r="G20" s="31">
        <f>VLOOKUP($B20,'Data Entry'!$BZ$9:$CN$340,6,FALSE)</f>
        <v>0</v>
      </c>
      <c r="H20" s="31">
        <f>VLOOKUP($B20,'Data Entry'!$BZ$9:$CN$340,7,FALSE)</f>
        <v>0</v>
      </c>
      <c r="I20" s="31" t="e">
        <f>VLOOKUP($B20,'Data Entry'!$BZ$9:$CN$340,8,FALSE)</f>
        <v>#DIV/0!</v>
      </c>
      <c r="J20" s="31">
        <f>VLOOKUP($B20,'Data Entry'!$BZ$9:$CN$340,9,FALSE)</f>
        <v>0</v>
      </c>
      <c r="K20" s="31">
        <f>VLOOKUP($B20,'Data Entry'!$BZ$9:$CN$340,10,FALSE)</f>
        <v>0</v>
      </c>
      <c r="L20" s="31">
        <f>VLOOKUP($B20,'Data Entry'!$BZ$9:$CN$340,11,FALSE)</f>
        <v>0</v>
      </c>
      <c r="M20" s="31">
        <f>VLOOKUP($B20,'Data Entry'!$BZ$9:$CN$340,12,FALSE)</f>
        <v>0</v>
      </c>
      <c r="N20" s="31">
        <f>VLOOKUP($B20,'Data Entry'!$BZ$9:$CN$340,13,FALSE)</f>
        <v>0</v>
      </c>
      <c r="O20" s="14">
        <f>VLOOKUP($B20,'Data Entry'!$BZ$9:$CN$340,15,FALSE)</f>
        <v>0</v>
      </c>
      <c r="P20" s="14" t="e">
        <f>VLOOKUP($B20,'Data Entry'!$BZ$9:$CN$340,14,FALSE)</f>
        <v>#DIV/0!</v>
      </c>
      <c r="Q20" s="25"/>
      <c r="R20" s="17"/>
      <c r="S20" s="17"/>
      <c r="T20" s="17"/>
      <c r="U20" s="17"/>
      <c r="V20" s="17"/>
      <c r="W20" s="17"/>
      <c r="X20" s="17"/>
      <c r="Y20" s="17"/>
      <c r="Z20" s="17"/>
    </row>
    <row r="21" spans="1:27" s="15" customFormat="1">
      <c r="A21" s="37"/>
      <c r="B21" s="27"/>
      <c r="C21" s="31">
        <f>VLOOKUP($B21,'Data Entry'!$BZ$9:$CN$340,2,FALSE)</f>
        <v>0</v>
      </c>
      <c r="D21" s="31">
        <f>VLOOKUP($B21,'Data Entry'!$BZ$9:$CN$340,3,FALSE)</f>
        <v>0</v>
      </c>
      <c r="E21" s="31">
        <f>VLOOKUP($B21,'Data Entry'!$BZ$9:$CN$340,4,FALSE)</f>
        <v>0</v>
      </c>
      <c r="F21" s="31" t="e">
        <f>VLOOKUP($B21,'Data Entry'!$BZ$9:$CN$340,5,FALSE)</f>
        <v>#DIV/0!</v>
      </c>
      <c r="G21" s="31">
        <f>VLOOKUP($B21,'Data Entry'!$BZ$9:$CN$340,6,FALSE)</f>
        <v>0</v>
      </c>
      <c r="H21" s="31">
        <f>VLOOKUP($B21,'Data Entry'!$BZ$9:$CN$340,7,FALSE)</f>
        <v>0</v>
      </c>
      <c r="I21" s="31" t="e">
        <f>VLOOKUP($B21,'Data Entry'!$BZ$9:$CN$340,8,FALSE)</f>
        <v>#DIV/0!</v>
      </c>
      <c r="J21" s="31">
        <f>VLOOKUP($B21,'Data Entry'!$BZ$9:$CN$340,9,FALSE)</f>
        <v>0</v>
      </c>
      <c r="K21" s="31">
        <f>VLOOKUP($B21,'Data Entry'!$BZ$9:$CN$340,10,FALSE)</f>
        <v>0</v>
      </c>
      <c r="L21" s="31">
        <f>VLOOKUP($B21,'Data Entry'!$BZ$9:$CN$340,11,FALSE)</f>
        <v>0</v>
      </c>
      <c r="M21" s="31">
        <f>VLOOKUP($B21,'Data Entry'!$BZ$9:$CN$340,12,FALSE)</f>
        <v>0</v>
      </c>
      <c r="N21" s="31">
        <f>VLOOKUP($B21,'Data Entry'!$BZ$9:$CN$340,13,FALSE)</f>
        <v>0</v>
      </c>
      <c r="O21" s="14">
        <f>VLOOKUP($B21,'Data Entry'!$BZ$9:$CN$340,15,FALSE)</f>
        <v>0</v>
      </c>
      <c r="P21" s="14" t="e">
        <f>VLOOKUP($B21,'Data Entry'!$BZ$9:$CN$340,14,FALSE)</f>
        <v>#DIV/0!</v>
      </c>
      <c r="Q21" s="25"/>
      <c r="R21" s="17"/>
      <c r="S21" s="17"/>
      <c r="T21" s="17"/>
      <c r="U21" s="17"/>
      <c r="V21" s="17"/>
      <c r="W21" s="17"/>
      <c r="X21" s="17"/>
      <c r="Y21" s="17"/>
      <c r="Z21" s="17"/>
    </row>
    <row r="22" spans="1:27" s="15" customFormat="1">
      <c r="A22" s="37"/>
      <c r="B22" s="27"/>
      <c r="C22" s="31">
        <f>VLOOKUP($B22,'Data Entry'!$BZ$9:$CN$340,2,FALSE)</f>
        <v>0</v>
      </c>
      <c r="D22" s="31">
        <f>VLOOKUP($B22,'Data Entry'!$BZ$9:$CN$340,3,FALSE)</f>
        <v>0</v>
      </c>
      <c r="E22" s="31">
        <f>VLOOKUP($B22,'Data Entry'!$BZ$9:$CN$340,4,FALSE)</f>
        <v>0</v>
      </c>
      <c r="F22" s="31" t="e">
        <f>VLOOKUP($B22,'Data Entry'!$BZ$9:$CN$340,5,FALSE)</f>
        <v>#DIV/0!</v>
      </c>
      <c r="G22" s="31">
        <f>VLOOKUP($B22,'Data Entry'!$BZ$9:$CN$340,6,FALSE)</f>
        <v>0</v>
      </c>
      <c r="H22" s="31">
        <f>VLOOKUP($B22,'Data Entry'!$BZ$9:$CN$340,7,FALSE)</f>
        <v>0</v>
      </c>
      <c r="I22" s="31" t="e">
        <f>VLOOKUP($B22,'Data Entry'!$BZ$9:$CN$340,8,FALSE)</f>
        <v>#DIV/0!</v>
      </c>
      <c r="J22" s="31">
        <f>VLOOKUP($B22,'Data Entry'!$BZ$9:$CN$340,9,FALSE)</f>
        <v>0</v>
      </c>
      <c r="K22" s="31">
        <f>VLOOKUP($B22,'Data Entry'!$BZ$9:$CN$340,10,FALSE)</f>
        <v>0</v>
      </c>
      <c r="L22" s="31">
        <f>VLOOKUP($B22,'Data Entry'!$BZ$9:$CN$340,11,FALSE)</f>
        <v>0</v>
      </c>
      <c r="M22" s="31">
        <f>VLOOKUP($B22,'Data Entry'!$BZ$9:$CN$340,12,FALSE)</f>
        <v>0</v>
      </c>
      <c r="N22" s="31">
        <f>VLOOKUP($B22,'Data Entry'!$BZ$9:$CN$340,13,FALSE)</f>
        <v>0</v>
      </c>
      <c r="O22" s="14">
        <f>VLOOKUP($B22,'Data Entry'!$BZ$9:$CN$340,15,FALSE)</f>
        <v>0</v>
      </c>
      <c r="P22" s="14" t="e">
        <f>VLOOKUP($B22,'Data Entry'!$BZ$9:$CN$340,14,FALSE)</f>
        <v>#DIV/0!</v>
      </c>
      <c r="Q22" s="25"/>
      <c r="R22" s="17"/>
      <c r="S22" s="17"/>
      <c r="T22" s="17"/>
      <c r="U22" s="17"/>
      <c r="V22" s="17"/>
      <c r="W22" s="17"/>
      <c r="X22" s="17"/>
      <c r="Y22" s="17"/>
      <c r="Z22" s="17"/>
    </row>
    <row r="23" spans="1:27" s="15" customFormat="1">
      <c r="A23" s="37"/>
      <c r="B23" s="27"/>
      <c r="C23" s="31">
        <f>VLOOKUP($B23,'Data Entry'!$BZ$9:$CN$340,2,FALSE)</f>
        <v>0</v>
      </c>
      <c r="D23" s="31">
        <f>VLOOKUP($B23,'Data Entry'!$BZ$9:$CN$340,3,FALSE)</f>
        <v>0</v>
      </c>
      <c r="E23" s="31">
        <f>VLOOKUP($B23,'Data Entry'!$BZ$9:$CN$340,4,FALSE)</f>
        <v>0</v>
      </c>
      <c r="F23" s="31" t="e">
        <f>VLOOKUP($B23,'Data Entry'!$BZ$9:$CN$340,5,FALSE)</f>
        <v>#DIV/0!</v>
      </c>
      <c r="G23" s="31">
        <f>VLOOKUP($B23,'Data Entry'!$BZ$9:$CN$340,6,FALSE)</f>
        <v>0</v>
      </c>
      <c r="H23" s="31">
        <f>VLOOKUP($B23,'Data Entry'!$BZ$9:$CN$340,7,FALSE)</f>
        <v>0</v>
      </c>
      <c r="I23" s="31" t="e">
        <f>VLOOKUP($B23,'Data Entry'!$BZ$9:$CN$340,8,FALSE)</f>
        <v>#DIV/0!</v>
      </c>
      <c r="J23" s="31">
        <f>VLOOKUP($B23,'Data Entry'!$BZ$9:$CN$340,9,FALSE)</f>
        <v>0</v>
      </c>
      <c r="K23" s="31">
        <f>VLOOKUP($B23,'Data Entry'!$BZ$9:$CN$340,10,FALSE)</f>
        <v>0</v>
      </c>
      <c r="L23" s="31">
        <f>VLOOKUP($B23,'Data Entry'!$BZ$9:$CN$340,11,FALSE)</f>
        <v>0</v>
      </c>
      <c r="M23" s="31">
        <f>VLOOKUP($B23,'Data Entry'!$BZ$9:$CN$340,12,FALSE)</f>
        <v>0</v>
      </c>
      <c r="N23" s="31">
        <f>VLOOKUP($B23,'Data Entry'!$BZ$9:$CN$340,13,FALSE)</f>
        <v>0</v>
      </c>
      <c r="O23" s="14">
        <f>VLOOKUP($B23,'Data Entry'!$BZ$9:$CN$340,15,FALSE)</f>
        <v>0</v>
      </c>
      <c r="P23" s="14" t="e">
        <f>VLOOKUP($B23,'Data Entry'!$BZ$9:$CN$340,14,FALSE)</f>
        <v>#DIV/0!</v>
      </c>
      <c r="Q23" s="25"/>
      <c r="R23" s="17"/>
      <c r="S23" s="17"/>
      <c r="T23" s="17"/>
      <c r="U23" s="17"/>
      <c r="V23" s="17"/>
      <c r="W23" s="17"/>
      <c r="X23" s="17"/>
      <c r="Y23" s="17"/>
      <c r="Z23" s="17"/>
    </row>
    <row r="24" spans="1:27" s="15" customFormat="1">
      <c r="A24" s="37"/>
      <c r="B24" s="27"/>
      <c r="C24" s="31">
        <f>VLOOKUP($B24,'Data Entry'!$BZ$9:$CN$340,2,FALSE)</f>
        <v>0</v>
      </c>
      <c r="D24" s="31">
        <f>VLOOKUP($B24,'Data Entry'!$BZ$9:$CN$340,3,FALSE)</f>
        <v>0</v>
      </c>
      <c r="E24" s="31">
        <f>VLOOKUP($B24,'Data Entry'!$BZ$9:$CN$340,4,FALSE)</f>
        <v>0</v>
      </c>
      <c r="F24" s="31" t="e">
        <f>VLOOKUP($B24,'Data Entry'!$BZ$9:$CN$340,5,FALSE)</f>
        <v>#DIV/0!</v>
      </c>
      <c r="G24" s="31">
        <f>VLOOKUP($B24,'Data Entry'!$BZ$9:$CN$340,6,FALSE)</f>
        <v>0</v>
      </c>
      <c r="H24" s="31">
        <f>VLOOKUP($B24,'Data Entry'!$BZ$9:$CN$340,7,FALSE)</f>
        <v>0</v>
      </c>
      <c r="I24" s="31" t="e">
        <f>VLOOKUP($B24,'Data Entry'!$BZ$9:$CN$340,8,FALSE)</f>
        <v>#DIV/0!</v>
      </c>
      <c r="J24" s="31">
        <f>VLOOKUP($B24,'Data Entry'!$BZ$9:$CN$340,9,FALSE)</f>
        <v>0</v>
      </c>
      <c r="K24" s="31">
        <f>VLOOKUP($B24,'Data Entry'!$BZ$9:$CN$340,10,FALSE)</f>
        <v>0</v>
      </c>
      <c r="L24" s="31">
        <f>VLOOKUP($B24,'Data Entry'!$BZ$9:$CN$340,11,FALSE)</f>
        <v>0</v>
      </c>
      <c r="M24" s="31">
        <f>VLOOKUP($B24,'Data Entry'!$BZ$9:$CN$340,12,FALSE)</f>
        <v>0</v>
      </c>
      <c r="N24" s="31">
        <f>VLOOKUP($B24,'Data Entry'!$BZ$9:$CN$340,13,FALSE)</f>
        <v>0</v>
      </c>
      <c r="O24" s="14">
        <f>VLOOKUP($B24,'Data Entry'!$BZ$9:$CN$340,15,FALSE)</f>
        <v>0</v>
      </c>
      <c r="P24" s="14" t="e">
        <f>VLOOKUP($B24,'Data Entry'!$BZ$9:$CN$340,14,FALSE)</f>
        <v>#DIV/0!</v>
      </c>
      <c r="Q24" s="25"/>
      <c r="R24" s="17"/>
      <c r="S24" s="17"/>
      <c r="T24" s="17"/>
      <c r="U24" s="17"/>
      <c r="V24" s="17"/>
      <c r="W24" s="17"/>
      <c r="X24" s="17"/>
      <c r="Y24" s="17"/>
      <c r="Z24" s="17"/>
    </row>
    <row r="25" spans="1:27" s="15" customFormat="1">
      <c r="A25" s="37"/>
      <c r="B25" s="27"/>
      <c r="C25" s="31">
        <f>VLOOKUP($B25,'Data Entry'!$BZ$9:$CN$340,2,FALSE)</f>
        <v>0</v>
      </c>
      <c r="D25" s="31">
        <f>VLOOKUP($B25,'Data Entry'!$BZ$9:$CN$340,3,FALSE)</f>
        <v>0</v>
      </c>
      <c r="E25" s="31">
        <f>VLOOKUP($B25,'Data Entry'!$BZ$9:$CN$340,4,FALSE)</f>
        <v>0</v>
      </c>
      <c r="F25" s="31" t="e">
        <f>VLOOKUP($B25,'Data Entry'!$BZ$9:$CN$340,5,FALSE)</f>
        <v>#DIV/0!</v>
      </c>
      <c r="G25" s="31">
        <f>VLOOKUP($B25,'Data Entry'!$BZ$9:$CN$340,6,FALSE)</f>
        <v>0</v>
      </c>
      <c r="H25" s="31">
        <f>VLOOKUP($B25,'Data Entry'!$BZ$9:$CN$340,7,FALSE)</f>
        <v>0</v>
      </c>
      <c r="I25" s="31" t="e">
        <f>VLOOKUP($B25,'Data Entry'!$BZ$9:$CN$340,8,FALSE)</f>
        <v>#DIV/0!</v>
      </c>
      <c r="J25" s="31">
        <f>VLOOKUP($B25,'Data Entry'!$BZ$9:$CN$340,9,FALSE)</f>
        <v>0</v>
      </c>
      <c r="K25" s="31">
        <f>VLOOKUP($B25,'Data Entry'!$BZ$9:$CN$340,10,FALSE)</f>
        <v>0</v>
      </c>
      <c r="L25" s="31">
        <f>VLOOKUP($B25,'Data Entry'!$BZ$9:$CN$340,11,FALSE)</f>
        <v>0</v>
      </c>
      <c r="M25" s="31">
        <f>VLOOKUP($B25,'Data Entry'!$BZ$9:$CN$340,12,FALSE)</f>
        <v>0</v>
      </c>
      <c r="N25" s="31">
        <f>VLOOKUP($B25,'Data Entry'!$BZ$9:$CN$340,13,FALSE)</f>
        <v>0</v>
      </c>
      <c r="O25" s="14">
        <f>VLOOKUP($B25,'Data Entry'!$BZ$9:$CN$340,15,FALSE)</f>
        <v>0</v>
      </c>
      <c r="P25" s="14" t="e">
        <f>VLOOKUP($B25,'Data Entry'!$BZ$9:$CN$340,14,FALSE)</f>
        <v>#DIV/0!</v>
      </c>
      <c r="Q25" s="25"/>
      <c r="R25" s="17"/>
      <c r="S25" s="17"/>
      <c r="T25" s="17"/>
      <c r="U25" s="17"/>
      <c r="V25" s="17"/>
      <c r="W25" s="17"/>
      <c r="X25" s="17"/>
      <c r="Y25" s="17"/>
      <c r="Z25" s="17"/>
    </row>
    <row r="26" spans="1:27" s="15" customFormat="1">
      <c r="A26" s="37"/>
      <c r="B26" s="27"/>
      <c r="C26" s="31">
        <f>VLOOKUP($B26,'Data Entry'!$BZ$9:$CN$340,2,FALSE)</f>
        <v>0</v>
      </c>
      <c r="D26" s="31">
        <f>VLOOKUP($B26,'Data Entry'!$BZ$9:$CN$340,3,FALSE)</f>
        <v>0</v>
      </c>
      <c r="E26" s="31">
        <f>VLOOKUP($B26,'Data Entry'!$BZ$9:$CN$340,4,FALSE)</f>
        <v>0</v>
      </c>
      <c r="F26" s="31" t="e">
        <f>VLOOKUP($B26,'Data Entry'!$BZ$9:$CN$340,5,FALSE)</f>
        <v>#DIV/0!</v>
      </c>
      <c r="G26" s="31">
        <f>VLOOKUP($B26,'Data Entry'!$BZ$9:$CN$340,6,FALSE)</f>
        <v>0</v>
      </c>
      <c r="H26" s="31">
        <f>VLOOKUP($B26,'Data Entry'!$BZ$9:$CN$340,7,FALSE)</f>
        <v>0</v>
      </c>
      <c r="I26" s="31" t="e">
        <f>VLOOKUP($B26,'Data Entry'!$BZ$9:$CN$340,8,FALSE)</f>
        <v>#DIV/0!</v>
      </c>
      <c r="J26" s="31">
        <f>VLOOKUP($B26,'Data Entry'!$BZ$9:$CN$340,9,FALSE)</f>
        <v>0</v>
      </c>
      <c r="K26" s="31">
        <f>VLOOKUP($B26,'Data Entry'!$BZ$9:$CN$340,10,FALSE)</f>
        <v>0</v>
      </c>
      <c r="L26" s="31">
        <f>VLOOKUP($B26,'Data Entry'!$BZ$9:$CN$340,11,FALSE)</f>
        <v>0</v>
      </c>
      <c r="M26" s="31">
        <f>VLOOKUP($B26,'Data Entry'!$BZ$9:$CN$340,12,FALSE)</f>
        <v>0</v>
      </c>
      <c r="N26" s="31">
        <f>VLOOKUP($B26,'Data Entry'!$BZ$9:$CN$340,13,FALSE)</f>
        <v>0</v>
      </c>
      <c r="O26" s="14">
        <f>VLOOKUP($B26,'Data Entry'!$BZ$9:$CN$340,15,FALSE)</f>
        <v>0</v>
      </c>
      <c r="P26" s="14" t="e">
        <f>VLOOKUP($B26,'Data Entry'!$BZ$9:$CN$340,14,FALSE)</f>
        <v>#DIV/0!</v>
      </c>
      <c r="Q26" s="25"/>
      <c r="R26" s="17"/>
      <c r="S26" s="17"/>
      <c r="T26" s="17"/>
      <c r="U26" s="17"/>
      <c r="V26" s="17"/>
      <c r="W26" s="17"/>
      <c r="X26" s="17"/>
      <c r="Y26" s="17"/>
      <c r="Z26" s="17"/>
    </row>
    <row r="27" spans="1:27" s="15" customFormat="1">
      <c r="A27" s="37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s="15" customFormat="1">
      <c r="A28" s="37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s="15" customFormat="1">
      <c r="A29" s="2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s="15" customFormat="1">
      <c r="A30" s="2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s="15" customFormat="1">
      <c r="A31" s="2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s="15" customFormat="1">
      <c r="A32" s="16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s="15" customFormat="1">
      <c r="A33" s="16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s="15" customFormat="1">
      <c r="A34" s="16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s="15" customFormat="1">
      <c r="A35" s="16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s="15" customFormat="1">
      <c r="A36" s="16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s="15" customFormat="1">
      <c r="A37" s="16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s="15" customFormat="1">
      <c r="A38" s="16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s="15" customFormat="1">
      <c r="A39" s="16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s="15" customFormat="1">
      <c r="A40" s="16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s="15" customFormat="1">
      <c r="A41" s="16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s="15" customFormat="1">
      <c r="A42" s="16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s="15" customFormat="1">
      <c r="A43" s="16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s="15" customFormat="1">
      <c r="A44" s="16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s="15" customFormat="1">
      <c r="A45" s="16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s="15" customFormat="1">
      <c r="A46" s="16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s="15" customFormat="1">
      <c r="A47" s="16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s="15" customFormat="1">
      <c r="A48" s="16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s="15" customFormat="1">
      <c r="A49" s="16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s="15" customFormat="1">
      <c r="A50" s="16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s="15" customFormat="1">
      <c r="A51" s="16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s="15" customFormat="1">
      <c r="A52" s="16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s="15" customFormat="1">
      <c r="A53" s="16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s="15" customFormat="1">
      <c r="A54" s="16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s="15" customFormat="1">
      <c r="A55" s="16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s="15" customFormat="1">
      <c r="A56" s="16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s="15" customFormat="1">
      <c r="A57" s="16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s="15" customFormat="1">
      <c r="A58" s="16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s="15" customFormat="1">
      <c r="A59" s="16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s="15" customFormat="1">
      <c r="A60" s="16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s="15" customFormat="1">
      <c r="A61" s="16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s="15" customFormat="1">
      <c r="A62" s="16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s="15" customFormat="1">
      <c r="A63" s="16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s="15" customFormat="1">
      <c r="A64" s="16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s="15" customFormat="1">
      <c r="A65" s="16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s="15" customFormat="1">
      <c r="A66" s="16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s="15" customFormat="1">
      <c r="A67" s="16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s="15" customFormat="1">
      <c r="A68" s="16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s="15" customFormat="1">
      <c r="A69" s="16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s="15" customFormat="1">
      <c r="A70" s="16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s="15" customFormat="1">
      <c r="A71" s="16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s="15" customFormat="1">
      <c r="A72" s="16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s="15" customFormat="1">
      <c r="A73" s="16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s="15" customFormat="1">
      <c r="A74" s="16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s="15" customFormat="1">
      <c r="A75" s="16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s="15" customFormat="1">
      <c r="A76" s="16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s="15" customFormat="1">
      <c r="A77" s="16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s="15" customFormat="1">
      <c r="A78" s="16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s="15" customFormat="1">
      <c r="A79" s="16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s="15" customFormat="1">
      <c r="A80" s="16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s="15" customFormat="1">
      <c r="A81" s="16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s="15" customFormat="1">
      <c r="A82" s="16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s="15" customFormat="1">
      <c r="A83" s="16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s="15" customFormat="1">
      <c r="A84" s="16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s="15" customFormat="1">
      <c r="A85" s="16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s="15" customFormat="1">
      <c r="A86" s="16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s="15" customFormat="1">
      <c r="A87" s="16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s="15" customFormat="1">
      <c r="A88" s="16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s="15" customFormat="1">
      <c r="A89" s="16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s="15" customFormat="1">
      <c r="A90" s="16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s="15" customFormat="1">
      <c r="A91" s="16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s="15" customFormat="1">
      <c r="A92" s="16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s="15" customFormat="1">
      <c r="A93" s="16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s="15" customFormat="1">
      <c r="A94" s="16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s="15" customFormat="1">
      <c r="A95" s="16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s="15" customFormat="1">
      <c r="A96" s="16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s="15" customFormat="1">
      <c r="A97" s="16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s="15" customFormat="1">
      <c r="A98" s="16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s="15" customFormat="1">
      <c r="A99" s="16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s="15" customFormat="1">
      <c r="A100" s="16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s="15" customFormat="1">
      <c r="A101" s="16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s="15" customFormat="1">
      <c r="A102" s="16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s="15" customFormat="1">
      <c r="A103" s="16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s="15" customFormat="1">
      <c r="A104" s="16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s="15" customFormat="1">
      <c r="A105" s="16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s="15" customFormat="1">
      <c r="A106" s="16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s="15" customFormat="1">
      <c r="A107" s="16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s="15" customFormat="1">
      <c r="A108" s="16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s="15" customFormat="1">
      <c r="A109" s="16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s="15" customFormat="1">
      <c r="A110" s="16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s="15" customFormat="1">
      <c r="A111" s="16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s="15" customFormat="1">
      <c r="A112" s="16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s="15" customFormat="1">
      <c r="A113" s="16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s="15" customFormat="1">
      <c r="A114" s="16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s="15" customFormat="1">
      <c r="A115" s="16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s="15" customFormat="1">
      <c r="A116" s="16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s="15" customFormat="1">
      <c r="A117" s="16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s="15" customFormat="1">
      <c r="A118" s="16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s="15" customFormat="1">
      <c r="A119" s="16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s="15" customFormat="1">
      <c r="A120" s="16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s="15" customFormat="1">
      <c r="A121" s="16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s="15" customFormat="1">
      <c r="A122" s="16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s="15" customFormat="1">
      <c r="A123" s="16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s="15" customFormat="1">
      <c r="A124" s="16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s="15" customFormat="1">
      <c r="A125" s="16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s="15" customFormat="1">
      <c r="A126" s="16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s="15" customFormat="1">
      <c r="A127" s="16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s="15" customFormat="1">
      <c r="A128" s="16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s="15" customFormat="1">
      <c r="A129" s="16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s="15" customFormat="1">
      <c r="A130" s="16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s="15" customFormat="1">
      <c r="A131" s="16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s="15" customFormat="1">
      <c r="A132" s="16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s="15" customFormat="1">
      <c r="A133" s="16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s="15" customFormat="1">
      <c r="A134" s="16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</sheetData>
  <mergeCells count="1">
    <mergeCell ref="A17:A28"/>
  </mergeCells>
  <phoneticPr fontId="10" type="noConversion"/>
  <conditionalFormatting sqref="Q17:Z26">
    <cfRule type="containsText" dxfId="0" priority="1" operator="containsText" text="Fail">
      <formula>NOT(ISERROR(SEARCH("Fail",Q17)))</formula>
    </cfRule>
    <cfRule type="colorScale" priority="2">
      <colorScale>
        <cfvo type="num" val="600"/>
        <cfvo type="num" val="900"/>
        <cfvo type="num" val="1200"/>
        <color rgb="FF0000FF"/>
        <color rgb="FFFF0000"/>
        <color rgb="FFFFFF00"/>
      </colorScale>
    </cfRule>
  </conditionalFormatting>
  <printOptions horizontalCentered="1" verticalCentered="1"/>
  <pageMargins left="0.25" right="0.25" top="0.25" bottom="0.25" header="0.49" footer="0.49"/>
  <pageSetup paperSize="9" scale="31" orientation="landscape" horizontalDpi="4294967292" verticalDpi="4294967292"/>
  <extLst>
    <ext xmlns:mx="http://schemas.microsoft.com/office/mac/excel/2008/main" uri="{64002731-A6B0-56B0-2670-7721B7C09600}">
      <mx:PLV Mode="0" OnePage="0" WScale="2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Ghiorso &amp; Evans (2008)</vt:lpstr>
    </vt:vector>
  </TitlesOfParts>
  <Manager/>
  <Company>Georg-August Universität Göttingen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Hora John Milan</dc:creator>
  <cp:keywords/>
  <dc:description/>
  <cp:lastModifiedBy>John Hora</cp:lastModifiedBy>
  <cp:lastPrinted>2012-08-30T08:43:47Z</cp:lastPrinted>
  <dcterms:created xsi:type="dcterms:W3CDTF">2012-08-29T23:30:47Z</dcterms:created>
  <dcterms:modified xsi:type="dcterms:W3CDTF">2013-02-11T08:58:06Z</dcterms:modified>
  <cp:category/>
</cp:coreProperties>
</file>